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4_MS_PD_Uprava_VV\4_VV_rozpocet_final\"/>
    </mc:Choice>
  </mc:AlternateContent>
  <bookViews>
    <workbookView xWindow="0" yWindow="0" windowWidth="28800" windowHeight="1173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Architektonicko-sta...'!$C$151:$K$2778</definedName>
    <definedName name="_xlnm._FilterDatabase" localSheetId="19" hidden="1">'02a - Přístřešek na kola ...'!$C$132:$K$324</definedName>
    <definedName name="_xlnm._FilterDatabase" localSheetId="20" hidden="1">'02b - Sklad zahradního ná...'!$C$133:$K$352</definedName>
    <definedName name="_xlnm._FilterDatabase" localSheetId="21" hidden="1">'02c - Oplocení'!$C$126:$K$204</definedName>
    <definedName name="_xlnm._FilterDatabase" localSheetId="22" hidden="1">'02d - Hřiště'!$C$127:$K$168</definedName>
    <definedName name="_xlnm._FilterDatabase" localSheetId="23" hidden="1">'02e - Pískoviště 1'!$C$123:$K$150</definedName>
    <definedName name="_xlnm._FilterDatabase" localSheetId="24" hidden="1">'02f - Pískoviště 2'!$C$123:$K$148</definedName>
    <definedName name="_xlnm._FilterDatabase" localSheetId="25" hidden="1">'02g - Lanovka'!$C$123:$K$148</definedName>
    <definedName name="_xlnm._FilterDatabase" localSheetId="26" hidden="1">'02h-m - Samostatné herní ...'!$C$125:$K$230</definedName>
    <definedName name="_xlnm._FilterDatabase" localSheetId="27" hidden="1">'03 - SO 03 - Komunikace a...'!$C$119:$K$164</definedName>
    <definedName name="_xlnm._FilterDatabase" localSheetId="28" hidden="1">'04 - SO 04 - Sadové úpravy'!$C$125:$K$262</definedName>
    <definedName name="_xlnm._FilterDatabase" localSheetId="2" hidden="1">'04a - Vytápění'!$C$151:$K$319</definedName>
    <definedName name="_xlnm._FilterDatabase" localSheetId="3" hidden="1">'04b - Chlazení a vzduchot...'!$C$152:$K$340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Kanalizace'!$C$144:$K$232</definedName>
    <definedName name="_xlnm._FilterDatabase" localSheetId="6" hidden="1">'04e.2 - Vodovod'!$C$140:$K$263</definedName>
    <definedName name="_xlnm._FilterDatabase" localSheetId="7" hidden="1">'04e.3 - Areálová kanalizace'!$C$131:$K$195</definedName>
    <definedName name="_xlnm._FilterDatabase" localSheetId="8" hidden="1">'04e.4 - Areálový vodovod'!$C$131:$K$169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Gastrotechno...'!$C$126:$K$245</definedName>
    <definedName name="_xlnm._FilterDatabase" localSheetId="30" hidden="1">'12 - SO 12 - Přípojka kan...'!$C$120:$K$144</definedName>
    <definedName name="_xlnm._FilterDatabase" localSheetId="31" hidden="1">'13 - SO 13 - Přípojka vod...'!$C$122:$K$165</definedName>
    <definedName name="_xlnm._FilterDatabase" localSheetId="32" hidden="1">'14 - SO 14 - Přípojka ply...'!$C$121:$K$153</definedName>
    <definedName name="_xlnm._FilterDatabase" localSheetId="33" hidden="1">'15 - SO 15 - Přeložka VO'!$C$123:$K$166</definedName>
    <definedName name="_xlnm._FilterDatabase" localSheetId="34" hidden="1">'16 - SO 16 - Přípojka CETIN'!$C$122:$K$142</definedName>
    <definedName name="_xlnm._FilterDatabase" localSheetId="35" hidden="1">'17 - SO 17 - Přípojka PE3NY'!$C$122:$K$144</definedName>
    <definedName name="_xlnm._FilterDatabase" localSheetId="36" hidden="1">'18 - SO 18 - Přípojka tep...'!$C$118:$K$141</definedName>
    <definedName name="_xlnm._FilterDatabase" localSheetId="37" hidden="1">'20 - SO 20 - Závlahový sy...'!$C$120:$K$205</definedName>
    <definedName name="_xlnm._FilterDatabase" localSheetId="38" hidden="1">'2191 - Demolice objekt MŠ'!$C$146:$K$807</definedName>
    <definedName name="_xlnm._FilterDatabase" localSheetId="39" hidden="1">'2192 - Demolice sklad'!$C$132:$K$283</definedName>
    <definedName name="_xlnm._FilterDatabase" localSheetId="40" hidden="1">'2193 - Bourání exteriér'!$C$128:$K$347</definedName>
    <definedName name="_xlnm._FilterDatabase" localSheetId="41" hidden="1">'22 - FS 4.b - Projekt int...'!$C$121:$K$408</definedName>
    <definedName name="_xlnm.Print_Titles" localSheetId="1">'01a - Architektonicko-sta...'!$151:$151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CETIN'!$122:$122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MŠ'!$146:$146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Architektonicko-sta...'!$C$82:$J$131,'01a - Architektonicko-sta...'!$C$137:$J$2778</definedName>
    <definedName name="_xlnm.Print_Area" localSheetId="19">'02a - Přístřešek na kola ...'!$C$4:$J$76,'02a - Přístřešek na kola ...'!$C$82:$J$112,'02a - Přístřešek na kola ...'!$C$118:$J$324</definedName>
    <definedName name="_xlnm.Print_Area" localSheetId="20">'02b - Sklad zahradního ná...'!$C$4:$J$76,'02b - Sklad zahradního ná...'!$C$82:$J$113,'02b - Sklad zahradního ná...'!$C$119:$J$352</definedName>
    <definedName name="_xlnm.Print_Area" localSheetId="21">'02c - Oplocení'!$C$4:$J$76,'02c - Oplocení'!$C$82:$J$106,'02c - Oplocení'!$C$112:$J$204</definedName>
    <definedName name="_xlnm.Print_Area" localSheetId="22">'02d - Hřiště'!$C$4:$J$76,'02d - Hřiště'!$C$82:$J$107,'02d - Hřiště'!$C$113:$J$168</definedName>
    <definedName name="_xlnm.Print_Area" localSheetId="23">'02e - Pískoviště 1'!$C$4:$J$76,'02e - Pískoviště 1'!$C$82:$J$103,'02e - Pískoviště 1'!$C$109:$J$150</definedName>
    <definedName name="_xlnm.Print_Area" localSheetId="24">'02f - Pískoviště 2'!$C$4:$J$76,'02f - Pískoviště 2'!$C$82:$J$103,'02f - Pískoviště 2'!$C$109:$J$148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...'!$C$111:$J$230</definedName>
    <definedName name="_xlnm.Print_Area" localSheetId="27">'03 - SO 03 - Komunikace a...'!$C$4:$J$76,'03 - SO 03 - Komunikace a...'!$C$82:$J$101,'03 - SO 03 - Komunikace a...'!$C$107:$J$164</definedName>
    <definedName name="_xlnm.Print_Area" localSheetId="28">'04 - SO 04 - Sadové úpravy'!$C$4:$J$76,'04 - SO 04 - Sadové úpravy'!$C$82:$J$107,'04 - SO 04 - Sadové úpravy'!$C$113:$J$262</definedName>
    <definedName name="_xlnm.Print_Area" localSheetId="2">'04a - Vytápění'!$C$4:$J$76,'04a - Vytápění'!$C$82:$J$131,'04a - Vytápění'!$C$137:$J$319</definedName>
    <definedName name="_xlnm.Print_Area" localSheetId="3">'04b - Chlazení a vzduchot...'!$C$4:$J$76,'04b - Chlazení a vzduchot...'!$C$82:$J$132,'04b - Chlazení a vzduchot...'!$C$138:$J$340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Kanalizace'!$C$128:$J$232</definedName>
    <definedName name="_xlnm.Print_Area" localSheetId="6">'04e.2 - Vodovod'!$C$4:$J$76,'04e.2 - Vodovod'!$C$82:$J$118,'04e.2 - Vodovod'!$C$124:$J$263</definedName>
    <definedName name="_xlnm.Print_Area" localSheetId="7">'04e.3 - Areálová kanalizace'!$C$4:$J$76,'04e.3 - Areálová kanalizace'!$C$82:$J$109,'04e.3 - Areálová kanalizace'!$C$115:$J$195</definedName>
    <definedName name="_xlnm.Print_Area" localSheetId="8">'04e.4 - Areálový vodovod'!$C$4:$J$76,'04e.4 - Areálový vodovod'!$C$82:$J$109,'04e.4 - Areálový vodovod'!$C$115:$J$169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Gastrotechno...'!$C$114:$J$245</definedName>
    <definedName name="_xlnm.Print_Area" localSheetId="30">'12 - SO 12 - Přípojka kan...'!$C$4:$J$76,'12 - SO 12 - Přípojka kan...'!$C$82:$J$102,'12 - SO 12 - Přípojka kan...'!$C$108:$J$144</definedName>
    <definedName name="_xlnm.Print_Area" localSheetId="31">'13 - SO 13 - Přípojka vod...'!$C$4:$J$76,'13 - SO 13 - Přípojka vod...'!$C$82:$J$104,'13 - SO 13 - Přípojka vod...'!$C$110:$J$165</definedName>
    <definedName name="_xlnm.Print_Area" localSheetId="32">'14 - SO 14 - Přípojka ply...'!$C$4:$J$76,'14 - SO 14 - Přípojka ply...'!$C$82:$J$103,'14 - SO 14 - Přípojka ply...'!$C$109:$J$153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CETIN'!$C$82:$J$104,'16 - SO 16 - Přípojka CETIN'!$C$110:$J$142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tep...'!$C$106:$J$141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MŠ'!$C$82:$J$126,'2191 - Demolice objekt MŠ'!$C$132:$J$807</definedName>
    <definedName name="_xlnm.Print_Area" localSheetId="39">'2192 - Demolice sklad'!$C$4:$J$76,'2192 - Demolice sklad'!$C$82:$J$112,'2192 - Demolice sklad'!$C$118:$J$283</definedName>
    <definedName name="_xlnm.Print_Area" localSheetId="40">'2193 - Bourání exteriér'!$C$4:$J$76,'2193 - Bourání exteriér'!$C$82:$J$108,'2193 - Bourání exteriér'!$C$114:$J$347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/>
</workbook>
</file>

<file path=xl/calcChain.xml><?xml version="1.0" encoding="utf-8"?>
<calcChain xmlns="http://schemas.openxmlformats.org/spreadsheetml/2006/main">
  <c r="J37" i="42" l="1"/>
  <c r="J36" i="42"/>
  <c r="AY141" i="1" s="1"/>
  <c r="J35" i="42"/>
  <c r="AX141" i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119" i="42" s="1"/>
  <c r="J17" i="42"/>
  <c r="J12" i="42"/>
  <c r="J89" i="42"/>
  <c r="E7" i="42"/>
  <c r="E112" i="42" s="1"/>
  <c r="J39" i="41"/>
  <c r="J38" i="41"/>
  <c r="AY140" i="1"/>
  <c r="J37" i="41"/>
  <c r="AX140" i="1"/>
  <c r="BI345" i="41"/>
  <c r="BH345" i="41"/>
  <c r="BG345" i="41"/>
  <c r="BF345" i="41"/>
  <c r="T345" i="41"/>
  <c r="T344" i="41"/>
  <c r="T343" i="41" s="1"/>
  <c r="R345" i="41"/>
  <c r="R344" i="41"/>
  <c r="R343" i="41" s="1"/>
  <c r="P345" i="41"/>
  <c r="P344" i="41"/>
  <c r="P343" i="41" s="1"/>
  <c r="BI332" i="41"/>
  <c r="BH332" i="41"/>
  <c r="BG332" i="41"/>
  <c r="BF332" i="41"/>
  <c r="T332" i="41"/>
  <c r="R332" i="41"/>
  <c r="P332" i="41"/>
  <c r="BI329" i="41"/>
  <c r="BH329" i="41"/>
  <c r="BG329" i="41"/>
  <c r="BF329" i="41"/>
  <c r="T329" i="41"/>
  <c r="R329" i="41"/>
  <c r="P329" i="41"/>
  <c r="BI326" i="41"/>
  <c r="BH326" i="41"/>
  <c r="BG326" i="41"/>
  <c r="BF326" i="41"/>
  <c r="T326" i="41"/>
  <c r="T325" i="41"/>
  <c r="R326" i="41"/>
  <c r="R325" i="41"/>
  <c r="P326" i="41"/>
  <c r="P325" i="41" s="1"/>
  <c r="BI322" i="41"/>
  <c r="BH322" i="41"/>
  <c r="BG322" i="41"/>
  <c r="BF322" i="41"/>
  <c r="T322" i="41"/>
  <c r="R322" i="41"/>
  <c r="P322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5" i="41"/>
  <c r="BH305" i="41"/>
  <c r="BG305" i="41"/>
  <c r="BF305" i="41"/>
  <c r="T305" i="41"/>
  <c r="R305" i="41"/>
  <c r="P305" i="41"/>
  <c r="BI300" i="41"/>
  <c r="BH300" i="41"/>
  <c r="BG300" i="41"/>
  <c r="BF300" i="41"/>
  <c r="T300" i="41"/>
  <c r="R300" i="41"/>
  <c r="P300" i="41"/>
  <c r="BI296" i="41"/>
  <c r="BH296" i="41"/>
  <c r="BG296" i="41"/>
  <c r="BF296" i="41"/>
  <c r="T296" i="41"/>
  <c r="R296" i="41"/>
  <c r="P296" i="41"/>
  <c r="BI292" i="41"/>
  <c r="BH292" i="41"/>
  <c r="BG292" i="41"/>
  <c r="BF292" i="41"/>
  <c r="T292" i="41"/>
  <c r="R292" i="41"/>
  <c r="P292" i="41"/>
  <c r="BI288" i="41"/>
  <c r="BH288" i="41"/>
  <c r="BG288" i="41"/>
  <c r="BF288" i="41"/>
  <c r="T288" i="41"/>
  <c r="R288" i="41"/>
  <c r="P288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8" i="41"/>
  <c r="BH278" i="41"/>
  <c r="BG278" i="41"/>
  <c r="BF278" i="41"/>
  <c r="T278" i="41"/>
  <c r="R278" i="41"/>
  <c r="P278" i="41"/>
  <c r="BI275" i="41"/>
  <c r="BH275" i="41"/>
  <c r="BG275" i="41"/>
  <c r="BF275" i="41"/>
  <c r="T275" i="41"/>
  <c r="R275" i="41"/>
  <c r="P275" i="41"/>
  <c r="BI270" i="41"/>
  <c r="BH270" i="41"/>
  <c r="BG270" i="41"/>
  <c r="BF270" i="41"/>
  <c r="T270" i="41"/>
  <c r="R270" i="41"/>
  <c r="P270" i="41"/>
  <c r="BI265" i="41"/>
  <c r="BH265" i="41"/>
  <c r="BG265" i="41"/>
  <c r="BF265" i="41"/>
  <c r="T265" i="41"/>
  <c r="R265" i="41"/>
  <c r="P265" i="41"/>
  <c r="BI262" i="41"/>
  <c r="BH262" i="41"/>
  <c r="BG262" i="41"/>
  <c r="BF262" i="41"/>
  <c r="T262" i="41"/>
  <c r="R262" i="41"/>
  <c r="P262" i="41"/>
  <c r="BI257" i="41"/>
  <c r="BH257" i="41"/>
  <c r="BG257" i="41"/>
  <c r="BF257" i="41"/>
  <c r="T257" i="41"/>
  <c r="R257" i="41"/>
  <c r="P257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126" i="41" s="1"/>
  <c r="J19" i="41"/>
  <c r="J14" i="41"/>
  <c r="J91" i="41"/>
  <c r="E7" i="41"/>
  <c r="E117" i="41" s="1"/>
  <c r="J39" i="40"/>
  <c r="J38" i="40"/>
  <c r="AY139" i="1"/>
  <c r="J37" i="40"/>
  <c r="AX139" i="1" s="1"/>
  <c r="BI282" i="40"/>
  <c r="BH282" i="40"/>
  <c r="BG282" i="40"/>
  <c r="BF282" i="40"/>
  <c r="T282" i="40"/>
  <c r="T281" i="40" s="1"/>
  <c r="T280" i="40" s="1"/>
  <c r="R282" i="40"/>
  <c r="R281" i="40"/>
  <c r="R280" i="40"/>
  <c r="P282" i="40"/>
  <c r="P281" i="40" s="1"/>
  <c r="P280" i="40" s="1"/>
  <c r="BI277" i="40"/>
  <c r="BH277" i="40"/>
  <c r="BG277" i="40"/>
  <c r="BF277" i="40"/>
  <c r="T277" i="40"/>
  <c r="R277" i="40"/>
  <c r="P277" i="40"/>
  <c r="BI274" i="40"/>
  <c r="BH274" i="40"/>
  <c r="BG274" i="40"/>
  <c r="BF274" i="40"/>
  <c r="T274" i="40"/>
  <c r="R274" i="40"/>
  <c r="P274" i="40"/>
  <c r="BI270" i="40"/>
  <c r="BH270" i="40"/>
  <c r="BG270" i="40"/>
  <c r="BF270" i="40"/>
  <c r="T270" i="40"/>
  <c r="R270" i="40"/>
  <c r="P270" i="40"/>
  <c r="BI267" i="40"/>
  <c r="BH267" i="40"/>
  <c r="BG267" i="40"/>
  <c r="BF267" i="40"/>
  <c r="T267" i="40"/>
  <c r="R267" i="40"/>
  <c r="P267" i="40"/>
  <c r="BI262" i="40"/>
  <c r="BH262" i="40"/>
  <c r="BG262" i="40"/>
  <c r="BF262" i="40"/>
  <c r="T262" i="40"/>
  <c r="R262" i="40"/>
  <c r="P262" i="40"/>
  <c r="BI258" i="40"/>
  <c r="BH258" i="40"/>
  <c r="BG258" i="40"/>
  <c r="BF258" i="40"/>
  <c r="T258" i="40"/>
  <c r="R258" i="40"/>
  <c r="P258" i="40"/>
  <c r="BI253" i="40"/>
  <c r="BH253" i="40"/>
  <c r="BG253" i="40"/>
  <c r="BF253" i="40"/>
  <c r="T253" i="40"/>
  <c r="R253" i="40"/>
  <c r="P253" i="40"/>
  <c r="BI250" i="40"/>
  <c r="BH250" i="40"/>
  <c r="BG250" i="40"/>
  <c r="BF250" i="40"/>
  <c r="T250" i="40"/>
  <c r="R250" i="40"/>
  <c r="P250" i="40"/>
  <c r="BI245" i="40"/>
  <c r="BH245" i="40"/>
  <c r="BG245" i="40"/>
  <c r="BF245" i="40"/>
  <c r="T245" i="40"/>
  <c r="R245" i="40"/>
  <c r="P245" i="40"/>
  <c r="BI242" i="40"/>
  <c r="BH242" i="40"/>
  <c r="BG242" i="40"/>
  <c r="BF242" i="40"/>
  <c r="T242" i="40"/>
  <c r="R242" i="40"/>
  <c r="P242" i="40"/>
  <c r="BI240" i="40"/>
  <c r="BH240" i="40"/>
  <c r="BG240" i="40"/>
  <c r="BF240" i="40"/>
  <c r="T240" i="40"/>
  <c r="T239" i="40"/>
  <c r="R240" i="40"/>
  <c r="R239" i="40" s="1"/>
  <c r="P240" i="40"/>
  <c r="P239" i="40" s="1"/>
  <c r="BI236" i="40"/>
  <c r="BH236" i="40"/>
  <c r="BG236" i="40"/>
  <c r="BF236" i="40"/>
  <c r="T236" i="40"/>
  <c r="T235" i="40" s="1"/>
  <c r="R236" i="40"/>
  <c r="R235" i="40" s="1"/>
  <c r="P236" i="40"/>
  <c r="P235" i="40" s="1"/>
  <c r="BI232" i="40"/>
  <c r="BH232" i="40"/>
  <c r="BG232" i="40"/>
  <c r="BF232" i="40"/>
  <c r="T232" i="40"/>
  <c r="T231" i="40" s="1"/>
  <c r="R232" i="40"/>
  <c r="R231" i="40" s="1"/>
  <c r="P232" i="40"/>
  <c r="P231" i="40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130" i="40"/>
  <c r="J19" i="40"/>
  <c r="J14" i="40"/>
  <c r="J127" i="40" s="1"/>
  <c r="E7" i="40"/>
  <c r="E121" i="40" s="1"/>
  <c r="J39" i="39"/>
  <c r="J38" i="39"/>
  <c r="AY138" i="1"/>
  <c r="J37" i="39"/>
  <c r="AX138" i="1"/>
  <c r="BI806" i="39"/>
  <c r="BH806" i="39"/>
  <c r="BG806" i="39"/>
  <c r="BF806" i="39"/>
  <c r="T806" i="39"/>
  <c r="T805" i="39"/>
  <c r="T804" i="39" s="1"/>
  <c r="R806" i="39"/>
  <c r="R805" i="39"/>
  <c r="R804" i="39"/>
  <c r="P806" i="39"/>
  <c r="P805" i="39"/>
  <c r="P804" i="39" s="1"/>
  <c r="BI801" i="39"/>
  <c r="BH801" i="39"/>
  <c r="BG801" i="39"/>
  <c r="BF801" i="39"/>
  <c r="T801" i="39"/>
  <c r="T800" i="39" s="1"/>
  <c r="R801" i="39"/>
  <c r="R800" i="39"/>
  <c r="P801" i="39"/>
  <c r="P800" i="39" s="1"/>
  <c r="BI793" i="39"/>
  <c r="BH793" i="39"/>
  <c r="BG793" i="39"/>
  <c r="BF793" i="39"/>
  <c r="T793" i="39"/>
  <c r="T792" i="39" s="1"/>
  <c r="R793" i="39"/>
  <c r="R792" i="39" s="1"/>
  <c r="P793" i="39"/>
  <c r="P792" i="39"/>
  <c r="BI789" i="39"/>
  <c r="BH789" i="39"/>
  <c r="BG789" i="39"/>
  <c r="BF789" i="39"/>
  <c r="T789" i="39"/>
  <c r="R789" i="39"/>
  <c r="P789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73" i="39"/>
  <c r="BH773" i="39"/>
  <c r="BG773" i="39"/>
  <c r="BF773" i="39"/>
  <c r="T773" i="39"/>
  <c r="R773" i="39"/>
  <c r="P773" i="39"/>
  <c r="BI770" i="39"/>
  <c r="BH770" i="39"/>
  <c r="BG770" i="39"/>
  <c r="BF770" i="39"/>
  <c r="T770" i="39"/>
  <c r="R770" i="39"/>
  <c r="P770" i="39"/>
  <c r="BI767" i="39"/>
  <c r="BH767" i="39"/>
  <c r="BG767" i="39"/>
  <c r="BF767" i="39"/>
  <c r="T767" i="39"/>
  <c r="R767" i="39"/>
  <c r="P767" i="39"/>
  <c r="BI764" i="39"/>
  <c r="BH764" i="39"/>
  <c r="BG764" i="39"/>
  <c r="BF764" i="39"/>
  <c r="T764" i="39"/>
  <c r="R764" i="39"/>
  <c r="P764" i="39"/>
  <c r="BI761" i="39"/>
  <c r="BH761" i="39"/>
  <c r="BG761" i="39"/>
  <c r="BF761" i="39"/>
  <c r="T761" i="39"/>
  <c r="R761" i="39"/>
  <c r="P761" i="39"/>
  <c r="BI757" i="39"/>
  <c r="BH757" i="39"/>
  <c r="BG757" i="39"/>
  <c r="BF757" i="39"/>
  <c r="T757" i="39"/>
  <c r="R757" i="39"/>
  <c r="P757" i="39"/>
  <c r="BI754" i="39"/>
  <c r="BH754" i="39"/>
  <c r="BG754" i="39"/>
  <c r="BF754" i="39"/>
  <c r="T754" i="39"/>
  <c r="R754" i="39"/>
  <c r="P754" i="39"/>
  <c r="BI751" i="39"/>
  <c r="BH751" i="39"/>
  <c r="BG751" i="39"/>
  <c r="BF751" i="39"/>
  <c r="T751" i="39"/>
  <c r="R751" i="39"/>
  <c r="P751" i="39"/>
  <c r="BI743" i="39"/>
  <c r="BH743" i="39"/>
  <c r="BG743" i="39"/>
  <c r="BF743" i="39"/>
  <c r="T743" i="39"/>
  <c r="R743" i="39"/>
  <c r="P743" i="39"/>
  <c r="BI740" i="39"/>
  <c r="BH740" i="39"/>
  <c r="BG740" i="39"/>
  <c r="BF740" i="39"/>
  <c r="T740" i="39"/>
  <c r="R740" i="39"/>
  <c r="P740" i="39"/>
  <c r="BI722" i="39"/>
  <c r="BH722" i="39"/>
  <c r="BG722" i="39"/>
  <c r="BF722" i="39"/>
  <c r="T722" i="39"/>
  <c r="R722" i="39"/>
  <c r="P722" i="39"/>
  <c r="BI714" i="39"/>
  <c r="BH714" i="39"/>
  <c r="BG714" i="39"/>
  <c r="BF714" i="39"/>
  <c r="T714" i="39"/>
  <c r="R714" i="39"/>
  <c r="P714" i="39"/>
  <c r="BI711" i="39"/>
  <c r="BH711" i="39"/>
  <c r="BG711" i="39"/>
  <c r="BF711" i="39"/>
  <c r="T711" i="39"/>
  <c r="R711" i="39"/>
  <c r="P711" i="39"/>
  <c r="BI706" i="39"/>
  <c r="BH706" i="39"/>
  <c r="BG706" i="39"/>
  <c r="BF706" i="39"/>
  <c r="T706" i="39"/>
  <c r="R706" i="39"/>
  <c r="P706" i="39"/>
  <c r="BI703" i="39"/>
  <c r="BH703" i="39"/>
  <c r="BG703" i="39"/>
  <c r="BF703" i="39"/>
  <c r="T703" i="39"/>
  <c r="R703" i="39"/>
  <c r="P703" i="39"/>
  <c r="BI690" i="39"/>
  <c r="BH690" i="39"/>
  <c r="BG690" i="39"/>
  <c r="BF690" i="39"/>
  <c r="T690" i="39"/>
  <c r="R690" i="39"/>
  <c r="P690" i="39"/>
  <c r="BI683" i="39"/>
  <c r="BH683" i="39"/>
  <c r="BG683" i="39"/>
  <c r="BF683" i="39"/>
  <c r="T683" i="39"/>
  <c r="R683" i="39"/>
  <c r="P683" i="39"/>
  <c r="BI670" i="39"/>
  <c r="BH670" i="39"/>
  <c r="BG670" i="39"/>
  <c r="BF670" i="39"/>
  <c r="T670" i="39"/>
  <c r="R670" i="39"/>
  <c r="P670" i="39"/>
  <c r="BI667" i="39"/>
  <c r="BH667" i="39"/>
  <c r="BG667" i="39"/>
  <c r="BF667" i="39"/>
  <c r="T667" i="39"/>
  <c r="R667" i="39"/>
  <c r="P667" i="39"/>
  <c r="BI664" i="39"/>
  <c r="BH664" i="39"/>
  <c r="BG664" i="39"/>
  <c r="BF664" i="39"/>
  <c r="T664" i="39"/>
  <c r="R664" i="39"/>
  <c r="P664" i="39"/>
  <c r="BI660" i="39"/>
  <c r="BH660" i="39"/>
  <c r="BG660" i="39"/>
  <c r="BF660" i="39"/>
  <c r="T660" i="39"/>
  <c r="T659" i="39"/>
  <c r="R660" i="39"/>
  <c r="R659" i="39" s="1"/>
  <c r="P660" i="39"/>
  <c r="P659" i="39" s="1"/>
  <c r="BI652" i="39"/>
  <c r="BH652" i="39"/>
  <c r="BG652" i="39"/>
  <c r="BF652" i="39"/>
  <c r="T652" i="39"/>
  <c r="R652" i="39"/>
  <c r="P652" i="39"/>
  <c r="BI649" i="39"/>
  <c r="BH649" i="39"/>
  <c r="BG649" i="39"/>
  <c r="BF649" i="39"/>
  <c r="T649" i="39"/>
  <c r="R649" i="39"/>
  <c r="P649" i="39"/>
  <c r="BI644" i="39"/>
  <c r="BH644" i="39"/>
  <c r="BG644" i="39"/>
  <c r="BF644" i="39"/>
  <c r="T644" i="39"/>
  <c r="R644" i="39"/>
  <c r="P644" i="39"/>
  <c r="BI635" i="39"/>
  <c r="BH635" i="39"/>
  <c r="BG635" i="39"/>
  <c r="BF635" i="39"/>
  <c r="T635" i="39"/>
  <c r="R635" i="39"/>
  <c r="P635" i="39"/>
  <c r="BI628" i="39"/>
  <c r="BH628" i="39"/>
  <c r="BG628" i="39"/>
  <c r="BF628" i="39"/>
  <c r="T628" i="39"/>
  <c r="R628" i="39"/>
  <c r="P628" i="39"/>
  <c r="BI616" i="39"/>
  <c r="BH616" i="39"/>
  <c r="BG616" i="39"/>
  <c r="BF616" i="39"/>
  <c r="T616" i="39"/>
  <c r="R616" i="39"/>
  <c r="P616" i="39"/>
  <c r="BI614" i="39"/>
  <c r="BH614" i="39"/>
  <c r="BG614" i="39"/>
  <c r="BF614" i="39"/>
  <c r="T614" i="39"/>
  <c r="T613" i="39"/>
  <c r="R614" i="39"/>
  <c r="R613" i="39"/>
  <c r="P614" i="39"/>
  <c r="P613" i="39" s="1"/>
  <c r="BI612" i="39"/>
  <c r="BH612" i="39"/>
  <c r="BG612" i="39"/>
  <c r="BF612" i="39"/>
  <c r="T612" i="39"/>
  <c r="T611" i="39" s="1"/>
  <c r="R612" i="39"/>
  <c r="R611" i="39"/>
  <c r="P612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6" i="39"/>
  <c r="BH606" i="39"/>
  <c r="BG606" i="39"/>
  <c r="BF606" i="39"/>
  <c r="T606" i="39"/>
  <c r="T605" i="39"/>
  <c r="R606" i="39"/>
  <c r="R605" i="39" s="1"/>
  <c r="P606" i="39"/>
  <c r="P605" i="39"/>
  <c r="BI604" i="39"/>
  <c r="BH604" i="39"/>
  <c r="BG604" i="39"/>
  <c r="BF604" i="39"/>
  <c r="T604" i="39"/>
  <c r="T603" i="39"/>
  <c r="R604" i="39"/>
  <c r="R603" i="39"/>
  <c r="P604" i="39"/>
  <c r="P603" i="39" s="1"/>
  <c r="BI602" i="39"/>
  <c r="BH602" i="39"/>
  <c r="BG602" i="39"/>
  <c r="BF602" i="39"/>
  <c r="T602" i="39"/>
  <c r="T601" i="39" s="1"/>
  <c r="R602" i="39"/>
  <c r="R601" i="39"/>
  <c r="P602" i="39"/>
  <c r="P601" i="39" s="1"/>
  <c r="BI600" i="39"/>
  <c r="BH600" i="39"/>
  <c r="BG600" i="39"/>
  <c r="BF600" i="39"/>
  <c r="T600" i="39"/>
  <c r="T599" i="39" s="1"/>
  <c r="R600" i="39"/>
  <c r="R599" i="39" s="1"/>
  <c r="P600" i="39"/>
  <c r="P599" i="39"/>
  <c r="BI598" i="39"/>
  <c r="BH598" i="39"/>
  <c r="BG598" i="39"/>
  <c r="BF598" i="39"/>
  <c r="T598" i="39"/>
  <c r="T597" i="39"/>
  <c r="R598" i="39"/>
  <c r="R597" i="39" s="1"/>
  <c r="P598" i="39"/>
  <c r="P597" i="39" s="1"/>
  <c r="BI596" i="39"/>
  <c r="BH596" i="39"/>
  <c r="BG596" i="39"/>
  <c r="BF596" i="39"/>
  <c r="T596" i="39"/>
  <c r="T595" i="39" s="1"/>
  <c r="R596" i="39"/>
  <c r="R595" i="39"/>
  <c r="P596" i="39"/>
  <c r="P595" i="39" s="1"/>
  <c r="BI594" i="39"/>
  <c r="BH594" i="39"/>
  <c r="BG594" i="39"/>
  <c r="BF594" i="39"/>
  <c r="T594" i="39"/>
  <c r="T593" i="39" s="1"/>
  <c r="R594" i="39"/>
  <c r="R593" i="39" s="1"/>
  <c r="P594" i="39"/>
  <c r="P593" i="39"/>
  <c r="BI564" i="39"/>
  <c r="BH564" i="39"/>
  <c r="BG564" i="39"/>
  <c r="BF564" i="39"/>
  <c r="T564" i="39"/>
  <c r="T555" i="39"/>
  <c r="R564" i="39"/>
  <c r="P564" i="39"/>
  <c r="BI559" i="39"/>
  <c r="BH559" i="39"/>
  <c r="BG559" i="39"/>
  <c r="BF559" i="39"/>
  <c r="T559" i="39"/>
  <c r="R559" i="39"/>
  <c r="P559" i="39"/>
  <c r="BI556" i="39"/>
  <c r="BH556" i="39"/>
  <c r="BG556" i="39"/>
  <c r="BF556" i="39"/>
  <c r="T556" i="39"/>
  <c r="R556" i="39"/>
  <c r="R555" i="39" s="1"/>
  <c r="P556" i="39"/>
  <c r="P555" i="39" s="1"/>
  <c r="BI547" i="39"/>
  <c r="BH547" i="39"/>
  <c r="BG547" i="39"/>
  <c r="BF547" i="39"/>
  <c r="T547" i="39"/>
  <c r="T546" i="39"/>
  <c r="R547" i="39"/>
  <c r="R546" i="39"/>
  <c r="P547" i="39"/>
  <c r="P546" i="39" s="1"/>
  <c r="BI541" i="39"/>
  <c r="BH541" i="39"/>
  <c r="BG541" i="39"/>
  <c r="BF541" i="39"/>
  <c r="T541" i="39"/>
  <c r="R541" i="39"/>
  <c r="P541" i="39"/>
  <c r="BI538" i="39"/>
  <c r="BH538" i="39"/>
  <c r="BG538" i="39"/>
  <c r="BF538" i="39"/>
  <c r="T538" i="39"/>
  <c r="R538" i="39"/>
  <c r="P538" i="39"/>
  <c r="BI533" i="39"/>
  <c r="BH533" i="39"/>
  <c r="BG533" i="39"/>
  <c r="BF533" i="39"/>
  <c r="T533" i="39"/>
  <c r="R533" i="39"/>
  <c r="P533" i="39"/>
  <c r="BI526" i="39"/>
  <c r="BH526" i="39"/>
  <c r="BG526" i="39"/>
  <c r="BF526" i="39"/>
  <c r="T526" i="39"/>
  <c r="R526" i="39"/>
  <c r="P526" i="39"/>
  <c r="BI523" i="39"/>
  <c r="BH523" i="39"/>
  <c r="BG523" i="39"/>
  <c r="BF523" i="39"/>
  <c r="T523" i="39"/>
  <c r="R523" i="39"/>
  <c r="P523" i="39"/>
  <c r="BI520" i="39"/>
  <c r="BH520" i="39"/>
  <c r="BG520" i="39"/>
  <c r="BF520" i="39"/>
  <c r="T520" i="39"/>
  <c r="R520" i="39"/>
  <c r="P520" i="39"/>
  <c r="BI517" i="39"/>
  <c r="BH517" i="39"/>
  <c r="BG517" i="39"/>
  <c r="BF517" i="39"/>
  <c r="T517" i="39"/>
  <c r="R517" i="39"/>
  <c r="P517" i="39"/>
  <c r="BI514" i="39"/>
  <c r="BH514" i="39"/>
  <c r="BG514" i="39"/>
  <c r="BF514" i="39"/>
  <c r="T514" i="39"/>
  <c r="R514" i="39"/>
  <c r="P514" i="39"/>
  <c r="BI511" i="39"/>
  <c r="BH511" i="39"/>
  <c r="BG511" i="39"/>
  <c r="BF511" i="39"/>
  <c r="T511" i="39"/>
  <c r="R511" i="39"/>
  <c r="P511" i="39"/>
  <c r="BI510" i="39"/>
  <c r="BH510" i="39"/>
  <c r="BG510" i="39"/>
  <c r="BF510" i="39"/>
  <c r="T510" i="39"/>
  <c r="R510" i="39"/>
  <c r="P510" i="39"/>
  <c r="BI502" i="39"/>
  <c r="BH502" i="39"/>
  <c r="BG502" i="39"/>
  <c r="BF502" i="39"/>
  <c r="T502" i="39"/>
  <c r="R502" i="39"/>
  <c r="P502" i="39"/>
  <c r="BI492" i="39"/>
  <c r="BH492" i="39"/>
  <c r="BG492" i="39"/>
  <c r="BF492" i="39"/>
  <c r="T492" i="39"/>
  <c r="R492" i="39"/>
  <c r="P492" i="39"/>
  <c r="BI477" i="39"/>
  <c r="BH477" i="39"/>
  <c r="BG477" i="39"/>
  <c r="BF477" i="39"/>
  <c r="T477" i="39"/>
  <c r="R477" i="39"/>
  <c r="P477" i="39"/>
  <c r="BI457" i="39"/>
  <c r="BH457" i="39"/>
  <c r="BG457" i="39"/>
  <c r="BF457" i="39"/>
  <c r="T457" i="39"/>
  <c r="R457" i="39"/>
  <c r="P457" i="39"/>
  <c r="BI454" i="39"/>
  <c r="BH454" i="39"/>
  <c r="BG454" i="39"/>
  <c r="BF454" i="39"/>
  <c r="T454" i="39"/>
  <c r="R454" i="39"/>
  <c r="P454" i="39"/>
  <c r="BI440" i="39"/>
  <c r="BH440" i="39"/>
  <c r="BG440" i="39"/>
  <c r="BF440" i="39"/>
  <c r="T440" i="39"/>
  <c r="R440" i="39"/>
  <c r="P440" i="39"/>
  <c r="BI437" i="39"/>
  <c r="BH437" i="39"/>
  <c r="BG437" i="39"/>
  <c r="BF437" i="39"/>
  <c r="T437" i="39"/>
  <c r="R437" i="39"/>
  <c r="P437" i="39"/>
  <c r="BI434" i="39"/>
  <c r="BH434" i="39"/>
  <c r="BG434" i="39"/>
  <c r="BF434" i="39"/>
  <c r="T434" i="39"/>
  <c r="R434" i="39"/>
  <c r="P434" i="39"/>
  <c r="BI430" i="39"/>
  <c r="BH430" i="39"/>
  <c r="BG430" i="39"/>
  <c r="BF430" i="39"/>
  <c r="T430" i="39"/>
  <c r="R430" i="39"/>
  <c r="P430" i="39"/>
  <c r="BI415" i="39"/>
  <c r="BH415" i="39"/>
  <c r="BG415" i="39"/>
  <c r="BF415" i="39"/>
  <c r="T415" i="39"/>
  <c r="R415" i="39"/>
  <c r="P415" i="39"/>
  <c r="BI412" i="39"/>
  <c r="BH412" i="39"/>
  <c r="BG412" i="39"/>
  <c r="BF412" i="39"/>
  <c r="T412" i="39"/>
  <c r="R412" i="39"/>
  <c r="P412" i="39"/>
  <c r="BI403" i="39"/>
  <c r="BH403" i="39"/>
  <c r="BG403" i="39"/>
  <c r="BF403" i="39"/>
  <c r="T403" i="39"/>
  <c r="R403" i="39"/>
  <c r="P403" i="39"/>
  <c r="BI388" i="39"/>
  <c r="BH388" i="39"/>
  <c r="BG388" i="39"/>
  <c r="BF388" i="39"/>
  <c r="T388" i="39"/>
  <c r="R388" i="39"/>
  <c r="P388" i="39"/>
  <c r="BI381" i="39"/>
  <c r="BH381" i="39"/>
  <c r="BG381" i="39"/>
  <c r="BF381" i="39"/>
  <c r="T381" i="39"/>
  <c r="R381" i="39"/>
  <c r="P381" i="39"/>
  <c r="BI378" i="39"/>
  <c r="BH378" i="39"/>
  <c r="BG378" i="39"/>
  <c r="BF378" i="39"/>
  <c r="T378" i="39"/>
  <c r="R378" i="39"/>
  <c r="P378" i="39"/>
  <c r="BI367" i="39"/>
  <c r="BH367" i="39"/>
  <c r="BG367" i="39"/>
  <c r="BF367" i="39"/>
  <c r="T367" i="39"/>
  <c r="R367" i="39"/>
  <c r="P367" i="39"/>
  <c r="BI360" i="39"/>
  <c r="BH360" i="39"/>
  <c r="BG360" i="39"/>
  <c r="BF360" i="39"/>
  <c r="T360" i="39"/>
  <c r="R360" i="39"/>
  <c r="P360" i="39"/>
  <c r="BI354" i="39"/>
  <c r="BH354" i="39"/>
  <c r="BG354" i="39"/>
  <c r="BF354" i="39"/>
  <c r="T354" i="39"/>
  <c r="R354" i="39"/>
  <c r="P354" i="39"/>
  <c r="BI348" i="39"/>
  <c r="BH348" i="39"/>
  <c r="BG348" i="39"/>
  <c r="BF348" i="39"/>
  <c r="T348" i="39"/>
  <c r="R348" i="39"/>
  <c r="P348" i="39"/>
  <c r="BI337" i="39"/>
  <c r="BH337" i="39"/>
  <c r="BG337" i="39"/>
  <c r="BF337" i="39"/>
  <c r="T337" i="39"/>
  <c r="R337" i="39"/>
  <c r="P337" i="39"/>
  <c r="BI334" i="39"/>
  <c r="BH334" i="39"/>
  <c r="BG334" i="39"/>
  <c r="BF334" i="39"/>
  <c r="T334" i="39"/>
  <c r="R334" i="39"/>
  <c r="P334" i="39"/>
  <c r="BI326" i="39"/>
  <c r="BH326" i="39"/>
  <c r="BG326" i="39"/>
  <c r="BF326" i="39"/>
  <c r="T326" i="39"/>
  <c r="R326" i="39"/>
  <c r="P326" i="39"/>
  <c r="BI297" i="39"/>
  <c r="BH297" i="39"/>
  <c r="BG297" i="39"/>
  <c r="BF297" i="39"/>
  <c r="T297" i="39"/>
  <c r="R297" i="39"/>
  <c r="P297" i="39"/>
  <c r="BI281" i="39"/>
  <c r="BH281" i="39"/>
  <c r="BG281" i="39"/>
  <c r="BF281" i="39"/>
  <c r="T281" i="39"/>
  <c r="R281" i="39"/>
  <c r="P281" i="39"/>
  <c r="BI257" i="39"/>
  <c r="BH257" i="39"/>
  <c r="BG257" i="39"/>
  <c r="BF257" i="39"/>
  <c r="T257" i="39"/>
  <c r="R257" i="39"/>
  <c r="P257" i="39"/>
  <c r="BI247" i="39"/>
  <c r="BH247" i="39"/>
  <c r="BG247" i="39"/>
  <c r="BF247" i="39"/>
  <c r="T247" i="39"/>
  <c r="R247" i="39"/>
  <c r="P247" i="39"/>
  <c r="BI243" i="39"/>
  <c r="BH243" i="39"/>
  <c r="BG243" i="39"/>
  <c r="BF243" i="39"/>
  <c r="T243" i="39"/>
  <c r="R243" i="39"/>
  <c r="P243" i="39"/>
  <c r="BI229" i="39"/>
  <c r="BH229" i="39"/>
  <c r="BG229" i="39"/>
  <c r="BF229" i="39"/>
  <c r="T229" i="39"/>
  <c r="R229" i="39"/>
  <c r="P229" i="39"/>
  <c r="BI217" i="39"/>
  <c r="BH217" i="39"/>
  <c r="BG217" i="39"/>
  <c r="BF217" i="39"/>
  <c r="T217" i="39"/>
  <c r="R217" i="39"/>
  <c r="P217" i="39"/>
  <c r="BI212" i="39"/>
  <c r="BH212" i="39"/>
  <c r="BG212" i="39"/>
  <c r="BF212" i="39"/>
  <c r="T212" i="39"/>
  <c r="R212" i="39"/>
  <c r="P212" i="39"/>
  <c r="BI208" i="39"/>
  <c r="BH208" i="39"/>
  <c r="BG208" i="39"/>
  <c r="BF208" i="39"/>
  <c r="T208" i="39"/>
  <c r="R208" i="39"/>
  <c r="P208" i="39"/>
  <c r="BI205" i="39"/>
  <c r="BH205" i="39"/>
  <c r="BG205" i="39"/>
  <c r="BF205" i="39"/>
  <c r="T205" i="39"/>
  <c r="R205" i="39"/>
  <c r="P205" i="39"/>
  <c r="BI176" i="39"/>
  <c r="BH176" i="39"/>
  <c r="BG176" i="39"/>
  <c r="BF176" i="39"/>
  <c r="T176" i="39"/>
  <c r="R176" i="39"/>
  <c r="P176" i="39"/>
  <c r="BI173" i="39"/>
  <c r="BH173" i="39"/>
  <c r="BG173" i="39"/>
  <c r="BF173" i="39"/>
  <c r="T173" i="39"/>
  <c r="R173" i="39"/>
  <c r="P173" i="39"/>
  <c r="BI163" i="39"/>
  <c r="BH163" i="39"/>
  <c r="BG163" i="39"/>
  <c r="BF163" i="39"/>
  <c r="T163" i="39"/>
  <c r="R163" i="39"/>
  <c r="P163" i="39"/>
  <c r="BI160" i="39"/>
  <c r="BH160" i="39"/>
  <c r="BG160" i="39"/>
  <c r="BF160" i="39"/>
  <c r="T160" i="39"/>
  <c r="R160" i="39"/>
  <c r="P160" i="39"/>
  <c r="BI150" i="39"/>
  <c r="BH150" i="39"/>
  <c r="BG150" i="39"/>
  <c r="BF150" i="39"/>
  <c r="T150" i="39"/>
  <c r="R150" i="39"/>
  <c r="P150" i="39"/>
  <c r="J144" i="39"/>
  <c r="J143" i="39"/>
  <c r="F143" i="39"/>
  <c r="F141" i="39"/>
  <c r="E139" i="39"/>
  <c r="J94" i="39"/>
  <c r="J93" i="39"/>
  <c r="F93" i="39"/>
  <c r="F91" i="39"/>
  <c r="E89" i="39"/>
  <c r="J20" i="39"/>
  <c r="E20" i="39"/>
  <c r="F94" i="39" s="1"/>
  <c r="J19" i="39"/>
  <c r="J14" i="39"/>
  <c r="J141" i="39" s="1"/>
  <c r="E7" i="39"/>
  <c r="E135" i="39" s="1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/>
  <c r="R132" i="38"/>
  <c r="R131" i="38" s="1"/>
  <c r="P132" i="38"/>
  <c r="P131" i="38" s="1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118" i="38" s="1"/>
  <c r="J17" i="38"/>
  <c r="J12" i="38"/>
  <c r="J115" i="38"/>
  <c r="E7" i="38"/>
  <c r="E85" i="38"/>
  <c r="J37" i="37"/>
  <c r="J36" i="37"/>
  <c r="AY135" i="1"/>
  <c r="J35" i="37"/>
  <c r="AX135" i="1" s="1"/>
  <c r="BI141" i="37"/>
  <c r="BH141" i="37"/>
  <c r="BG141" i="37"/>
  <c r="BF141" i="37"/>
  <c r="T141" i="37"/>
  <c r="R141" i="37"/>
  <c r="P141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/>
  <c r="J17" i="37"/>
  <c r="J12" i="37"/>
  <c r="J113" i="37"/>
  <c r="E7" i="37"/>
  <c r="E109" i="37" s="1"/>
  <c r="J37" i="36"/>
  <c r="J36" i="36"/>
  <c r="AY134" i="1"/>
  <c r="J35" i="36"/>
  <c r="AX134" i="1" s="1"/>
  <c r="BI143" i="36"/>
  <c r="BH143" i="36"/>
  <c r="BG143" i="36"/>
  <c r="BF143" i="36"/>
  <c r="T143" i="36"/>
  <c r="T142" i="36" s="1"/>
  <c r="T141" i="36" s="1"/>
  <c r="R143" i="36"/>
  <c r="R142" i="36" s="1"/>
  <c r="R141" i="36" s="1"/>
  <c r="P143" i="36"/>
  <c r="P142" i="36" s="1"/>
  <c r="P141" i="36" s="1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 s="1"/>
  <c r="J17" i="36"/>
  <c r="J12" i="36"/>
  <c r="J89" i="36" s="1"/>
  <c r="E7" i="36"/>
  <c r="E113" i="36"/>
  <c r="J37" i="35"/>
  <c r="J36" i="35"/>
  <c r="AY133" i="1"/>
  <c r="J35" i="35"/>
  <c r="AX133" i="1"/>
  <c r="BI142" i="35"/>
  <c r="BH142" i="35"/>
  <c r="BG142" i="35"/>
  <c r="BF142" i="35"/>
  <c r="T142" i="35"/>
  <c r="R142" i="35"/>
  <c r="P142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2" i="35"/>
  <c r="BH132" i="35"/>
  <c r="BG132" i="35"/>
  <c r="BF132" i="35"/>
  <c r="T132" i="35"/>
  <c r="R132" i="35"/>
  <c r="P132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7" i="35"/>
  <c r="BH127" i="35"/>
  <c r="BG127" i="35"/>
  <c r="BF127" i="35"/>
  <c r="T127" i="35"/>
  <c r="R127" i="35"/>
  <c r="P127" i="35"/>
  <c r="BI126" i="35"/>
  <c r="BH126" i="35"/>
  <c r="BG126" i="35"/>
  <c r="BF126" i="35"/>
  <c r="T126" i="35"/>
  <c r="R126" i="35"/>
  <c r="P126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120" i="35"/>
  <c r="J17" i="35"/>
  <c r="J12" i="35"/>
  <c r="J117" i="35" s="1"/>
  <c r="E7" i="35"/>
  <c r="E113" i="35" s="1"/>
  <c r="J37" i="34"/>
  <c r="J36" i="34"/>
  <c r="AY132" i="1" s="1"/>
  <c r="J35" i="34"/>
  <c r="AX132" i="1"/>
  <c r="BI166" i="34"/>
  <c r="BH166" i="34"/>
  <c r="BG166" i="34"/>
  <c r="BF166" i="34"/>
  <c r="T166" i="34"/>
  <c r="T165" i="34"/>
  <c r="T164" i="34"/>
  <c r="R166" i="34"/>
  <c r="R165" i="34"/>
  <c r="R164" i="34" s="1"/>
  <c r="P166" i="34"/>
  <c r="P165" i="34"/>
  <c r="P164" i="34"/>
  <c r="BI162" i="34"/>
  <c r="BH162" i="34"/>
  <c r="BG162" i="34"/>
  <c r="BF162" i="34"/>
  <c r="T162" i="34"/>
  <c r="T161" i="34"/>
  <c r="R162" i="34"/>
  <c r="R161" i="34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121" i="34" s="1"/>
  <c r="J17" i="34"/>
  <c r="J12" i="34"/>
  <c r="J89" i="34"/>
  <c r="E7" i="34"/>
  <c r="E114" i="34"/>
  <c r="J37" i="33"/>
  <c r="J36" i="33"/>
  <c r="AY131" i="1"/>
  <c r="J35" i="33"/>
  <c r="AX131" i="1"/>
  <c r="BI152" i="33"/>
  <c r="BH152" i="33"/>
  <c r="BG152" i="33"/>
  <c r="BF152" i="33"/>
  <c r="T152" i="33"/>
  <c r="R152" i="33"/>
  <c r="P152" i="33"/>
  <c r="BI150" i="33"/>
  <c r="BH150" i="33"/>
  <c r="BG150" i="33"/>
  <c r="BF150" i="33"/>
  <c r="T150" i="33"/>
  <c r="R150" i="33"/>
  <c r="P150" i="33"/>
  <c r="BI148" i="33"/>
  <c r="BH148" i="33"/>
  <c r="BG148" i="33"/>
  <c r="BF148" i="33"/>
  <c r="T148" i="33"/>
  <c r="R148" i="33"/>
  <c r="P148" i="33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2" i="33"/>
  <c r="BH142" i="33"/>
  <c r="BG142" i="33"/>
  <c r="BF142" i="33"/>
  <c r="T142" i="33"/>
  <c r="T141" i="33"/>
  <c r="R142" i="33"/>
  <c r="R141" i="33" s="1"/>
  <c r="P142" i="33"/>
  <c r="P141" i="33" s="1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6" i="33"/>
  <c r="BH136" i="33"/>
  <c r="BG136" i="33"/>
  <c r="BF136" i="33"/>
  <c r="T136" i="33"/>
  <c r="R136" i="33"/>
  <c r="P136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2" i="33"/>
  <c r="BH132" i="33"/>
  <c r="BG132" i="33"/>
  <c r="BF132" i="33"/>
  <c r="T132" i="33"/>
  <c r="R132" i="33"/>
  <c r="P132" i="33"/>
  <c r="BI131" i="33"/>
  <c r="BH131" i="33"/>
  <c r="BG131" i="33"/>
  <c r="BF131" i="33"/>
  <c r="T131" i="33"/>
  <c r="R131" i="33"/>
  <c r="P131" i="33"/>
  <c r="BI130" i="33"/>
  <c r="BH130" i="33"/>
  <c r="BG130" i="33"/>
  <c r="BF130" i="33"/>
  <c r="T130" i="33"/>
  <c r="R130" i="33"/>
  <c r="P130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92" i="33"/>
  <c r="J17" i="33"/>
  <c r="J12" i="33"/>
  <c r="J116" i="33"/>
  <c r="E7" i="33"/>
  <c r="E85" i="33" s="1"/>
  <c r="J37" i="32"/>
  <c r="J36" i="32"/>
  <c r="AY130" i="1"/>
  <c r="J35" i="32"/>
  <c r="AX130" i="1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R162" i="32"/>
  <c r="P162" i="32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6" i="32"/>
  <c r="BH156" i="32"/>
  <c r="BG156" i="32"/>
  <c r="BF156" i="32"/>
  <c r="T156" i="32"/>
  <c r="R156" i="32"/>
  <c r="P156" i="32"/>
  <c r="BI154" i="32"/>
  <c r="BH154" i="32"/>
  <c r="BG154" i="32"/>
  <c r="BF154" i="32"/>
  <c r="T154" i="32"/>
  <c r="T153" i="32" s="1"/>
  <c r="R154" i="32"/>
  <c r="R153" i="32" s="1"/>
  <c r="P154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3" i="32"/>
  <c r="BH143" i="32"/>
  <c r="BG143" i="32"/>
  <c r="BF143" i="32"/>
  <c r="T143" i="32"/>
  <c r="R143" i="32"/>
  <c r="P143" i="32"/>
  <c r="BI142" i="32"/>
  <c r="BH142" i="32"/>
  <c r="BG142" i="32"/>
  <c r="BF142" i="32"/>
  <c r="T142" i="32"/>
  <c r="R142" i="32"/>
  <c r="P142" i="32"/>
  <c r="BI141" i="32"/>
  <c r="BH141" i="32"/>
  <c r="BG141" i="32"/>
  <c r="BF141" i="32"/>
  <c r="T141" i="32"/>
  <c r="R141" i="32"/>
  <c r="P141" i="32"/>
  <c r="BI139" i="32"/>
  <c r="BH139" i="32"/>
  <c r="BG139" i="32"/>
  <c r="BF139" i="32"/>
  <c r="T139" i="32"/>
  <c r="R139" i="32"/>
  <c r="P139" i="32"/>
  <c r="BI138" i="32"/>
  <c r="BH138" i="32"/>
  <c r="BG138" i="32"/>
  <c r="BF138" i="32"/>
  <c r="T138" i="32"/>
  <c r="R138" i="32"/>
  <c r="P138" i="32"/>
  <c r="BI137" i="32"/>
  <c r="BH137" i="32"/>
  <c r="BG137" i="32"/>
  <c r="BF137" i="32"/>
  <c r="T137" i="32"/>
  <c r="R137" i="32"/>
  <c r="P137" i="32"/>
  <c r="BI136" i="32"/>
  <c r="BH136" i="32"/>
  <c r="BG136" i="32"/>
  <c r="BF136" i="32"/>
  <c r="T136" i="32"/>
  <c r="R136" i="32"/>
  <c r="P136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92" i="32" s="1"/>
  <c r="J17" i="32"/>
  <c r="J12" i="32"/>
  <c r="J89" i="32" s="1"/>
  <c r="E7" i="32"/>
  <c r="E113" i="32"/>
  <c r="J37" i="31"/>
  <c r="J36" i="31"/>
  <c r="AY129" i="1"/>
  <c r="J35" i="31"/>
  <c r="AX129" i="1"/>
  <c r="BI143" i="31"/>
  <c r="BH143" i="31"/>
  <c r="BG143" i="31"/>
  <c r="BF143" i="31"/>
  <c r="T143" i="31"/>
  <c r="R143" i="31"/>
  <c r="P143" i="31"/>
  <c r="BI141" i="31"/>
  <c r="BH141" i="31"/>
  <c r="BG141" i="31"/>
  <c r="BF141" i="31"/>
  <c r="T141" i="31"/>
  <c r="R141" i="31"/>
  <c r="P141" i="31"/>
  <c r="BI139" i="31"/>
  <c r="BH139" i="31"/>
  <c r="BG139" i="31"/>
  <c r="BF139" i="31"/>
  <c r="T139" i="31"/>
  <c r="R139" i="31"/>
  <c r="P139" i="31"/>
  <c r="BI138" i="31"/>
  <c r="BH138" i="31"/>
  <c r="BG138" i="31"/>
  <c r="BF138" i="31"/>
  <c r="T138" i="31"/>
  <c r="R138" i="31"/>
  <c r="P138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3" i="31"/>
  <c r="BH133" i="31"/>
  <c r="BG133" i="31"/>
  <c r="BF133" i="31"/>
  <c r="T133" i="31"/>
  <c r="R133" i="31"/>
  <c r="P133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9" i="31"/>
  <c r="BH129" i="31"/>
  <c r="BG129" i="31"/>
  <c r="BF129" i="31"/>
  <c r="T129" i="31"/>
  <c r="R129" i="31"/>
  <c r="P129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118" i="31" s="1"/>
  <c r="J17" i="31"/>
  <c r="J12" i="31"/>
  <c r="J115" i="31" s="1"/>
  <c r="E7" i="31"/>
  <c r="E111" i="31"/>
  <c r="J37" i="30"/>
  <c r="J36" i="30"/>
  <c r="AY128" i="1"/>
  <c r="J35" i="30"/>
  <c r="AX128" i="1"/>
  <c r="BI245" i="30"/>
  <c r="BH245" i="30"/>
  <c r="BG245" i="30"/>
  <c r="BF245" i="30"/>
  <c r="T245" i="30"/>
  <c r="T244" i="30"/>
  <c r="R245" i="30"/>
  <c r="R244" i="30" s="1"/>
  <c r="P245" i="30"/>
  <c r="P244" i="30"/>
  <c r="BI242" i="30"/>
  <c r="BH242" i="30"/>
  <c r="BG242" i="30"/>
  <c r="BF242" i="30"/>
  <c r="T242" i="30"/>
  <c r="R242" i="30"/>
  <c r="P242" i="30"/>
  <c r="BI241" i="30"/>
  <c r="BH241" i="30"/>
  <c r="BG241" i="30"/>
  <c r="BF241" i="30"/>
  <c r="T241" i="30"/>
  <c r="R241" i="30"/>
  <c r="P241" i="30"/>
  <c r="BI239" i="30"/>
  <c r="BH239" i="30"/>
  <c r="BG239" i="30"/>
  <c r="BF239" i="30"/>
  <c r="T239" i="30"/>
  <c r="R239" i="30"/>
  <c r="P239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31" i="30"/>
  <c r="BH231" i="30"/>
  <c r="BG231" i="30"/>
  <c r="BF231" i="30"/>
  <c r="T231" i="30"/>
  <c r="R231" i="30"/>
  <c r="P231" i="30"/>
  <c r="BI229" i="30"/>
  <c r="BH229" i="30"/>
  <c r="BG229" i="30"/>
  <c r="BF229" i="30"/>
  <c r="T229" i="30"/>
  <c r="R229" i="30"/>
  <c r="P229" i="30"/>
  <c r="BI227" i="30"/>
  <c r="BH227" i="30"/>
  <c r="BG227" i="30"/>
  <c r="BF227" i="30"/>
  <c r="T227" i="30"/>
  <c r="R227" i="30"/>
  <c r="P227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9" i="30"/>
  <c r="BH219" i="30"/>
  <c r="BG219" i="30"/>
  <c r="BF219" i="30"/>
  <c r="T219" i="30"/>
  <c r="R219" i="30"/>
  <c r="P219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1" i="30"/>
  <c r="BH211" i="30"/>
  <c r="BG211" i="30"/>
  <c r="BF211" i="30"/>
  <c r="T211" i="30"/>
  <c r="R211" i="30"/>
  <c r="P211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1" i="30"/>
  <c r="BH191" i="30"/>
  <c r="BG191" i="30"/>
  <c r="BF191" i="30"/>
  <c r="T191" i="30"/>
  <c r="R191" i="30"/>
  <c r="P191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80" i="30"/>
  <c r="BH180" i="30"/>
  <c r="BG180" i="30"/>
  <c r="BF180" i="30"/>
  <c r="T180" i="30"/>
  <c r="R180" i="30"/>
  <c r="P180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0" i="30"/>
  <c r="BH150" i="30"/>
  <c r="BG150" i="30"/>
  <c r="BF150" i="30"/>
  <c r="T150" i="30"/>
  <c r="T149" i="30" s="1"/>
  <c r="R150" i="30"/>
  <c r="R149" i="30"/>
  <c r="P150" i="30"/>
  <c r="P149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92" i="30" s="1"/>
  <c r="J17" i="30"/>
  <c r="J12" i="30"/>
  <c r="J121" i="30"/>
  <c r="E7" i="30"/>
  <c r="E85" i="30" s="1"/>
  <c r="J37" i="29"/>
  <c r="J36" i="29"/>
  <c r="AY127" i="1"/>
  <c r="J35" i="29"/>
  <c r="AX127" i="1" s="1"/>
  <c r="BI262" i="29"/>
  <c r="BH262" i="29"/>
  <c r="BG262" i="29"/>
  <c r="BF262" i="29"/>
  <c r="T262" i="29"/>
  <c r="R262" i="29"/>
  <c r="P262" i="29"/>
  <c r="BI261" i="29"/>
  <c r="BH261" i="29"/>
  <c r="BG261" i="29"/>
  <c r="BF261" i="29"/>
  <c r="T261" i="29"/>
  <c r="R261" i="29"/>
  <c r="P261" i="29"/>
  <c r="BI259" i="29"/>
  <c r="BH259" i="29"/>
  <c r="BG259" i="29"/>
  <c r="BF259" i="29"/>
  <c r="T259" i="29"/>
  <c r="T258" i="29" s="1"/>
  <c r="R259" i="29"/>
  <c r="R258" i="29"/>
  <c r="P259" i="29"/>
  <c r="P258" i="29" s="1"/>
  <c r="BI257" i="29"/>
  <c r="BH257" i="29"/>
  <c r="BG257" i="29"/>
  <c r="BF257" i="29"/>
  <c r="T257" i="29"/>
  <c r="R257" i="29"/>
  <c r="P257" i="29"/>
  <c r="BI256" i="29"/>
  <c r="BH256" i="29"/>
  <c r="BG256" i="29"/>
  <c r="BF256" i="29"/>
  <c r="T256" i="29"/>
  <c r="R256" i="29"/>
  <c r="P256" i="29"/>
  <c r="BI253" i="29"/>
  <c r="BH253" i="29"/>
  <c r="BG253" i="29"/>
  <c r="BF253" i="29"/>
  <c r="T253" i="29"/>
  <c r="T252" i="29"/>
  <c r="R253" i="29"/>
  <c r="R252" i="29"/>
  <c r="P253" i="29"/>
  <c r="P252" i="29" s="1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9" i="29"/>
  <c r="BH249" i="29"/>
  <c r="BG249" i="29"/>
  <c r="BF249" i="29"/>
  <c r="T249" i="29"/>
  <c r="R249" i="29"/>
  <c r="P249" i="29"/>
  <c r="BI247" i="29"/>
  <c r="BH247" i="29"/>
  <c r="BG247" i="29"/>
  <c r="BF247" i="29"/>
  <c r="T247" i="29"/>
  <c r="R247" i="29"/>
  <c r="P247" i="29"/>
  <c r="BI246" i="29"/>
  <c r="BH246" i="29"/>
  <c r="BG246" i="29"/>
  <c r="BF246" i="29"/>
  <c r="T246" i="29"/>
  <c r="R246" i="29"/>
  <c r="P246" i="29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2" i="29"/>
  <c r="BH242" i="29"/>
  <c r="BG242" i="29"/>
  <c r="BF242" i="29"/>
  <c r="T242" i="29"/>
  <c r="R242" i="29"/>
  <c r="P242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1" i="29"/>
  <c r="BH231" i="29"/>
  <c r="BG231" i="29"/>
  <c r="BF231" i="29"/>
  <c r="T231" i="29"/>
  <c r="R231" i="29"/>
  <c r="P231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123" i="29"/>
  <c r="J17" i="29"/>
  <c r="J12" i="29"/>
  <c r="J120" i="29"/>
  <c r="E7" i="29"/>
  <c r="E116" i="29" s="1"/>
  <c r="J37" i="28"/>
  <c r="J36" i="28"/>
  <c r="AY126" i="1" s="1"/>
  <c r="J35" i="28"/>
  <c r="AX126" i="1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5" i="28"/>
  <c r="BH155" i="28"/>
  <c r="BG155" i="28"/>
  <c r="BF155" i="28"/>
  <c r="T155" i="28"/>
  <c r="R155" i="28"/>
  <c r="P155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4" i="28"/>
  <c r="BH144" i="28"/>
  <c r="BG144" i="28"/>
  <c r="BF144" i="28"/>
  <c r="T144" i="28"/>
  <c r="R144" i="28"/>
  <c r="P144" i="28"/>
  <c r="BI142" i="28"/>
  <c r="BH142" i="28"/>
  <c r="BG142" i="28"/>
  <c r="BF142" i="28"/>
  <c r="T142" i="28"/>
  <c r="R142" i="28"/>
  <c r="P142" i="28"/>
  <c r="BI140" i="28"/>
  <c r="BH140" i="28"/>
  <c r="BG140" i="28"/>
  <c r="BF140" i="28"/>
  <c r="T140" i="28"/>
  <c r="R140" i="28"/>
  <c r="P140" i="28"/>
  <c r="BI138" i="28"/>
  <c r="BH138" i="28"/>
  <c r="BG138" i="28"/>
  <c r="BF138" i="28"/>
  <c r="T138" i="28"/>
  <c r="R138" i="28"/>
  <c r="P138" i="28"/>
  <c r="BI136" i="28"/>
  <c r="BH136" i="28"/>
  <c r="BG136" i="28"/>
  <c r="BF136" i="28"/>
  <c r="T136" i="28"/>
  <c r="R136" i="28"/>
  <c r="P136" i="28"/>
  <c r="BI134" i="28"/>
  <c r="BH134" i="28"/>
  <c r="BG134" i="28"/>
  <c r="BF134" i="28"/>
  <c r="T134" i="28"/>
  <c r="R134" i="28"/>
  <c r="P134" i="28"/>
  <c r="BI132" i="28"/>
  <c r="BH132" i="28"/>
  <c r="BG132" i="28"/>
  <c r="BF132" i="28"/>
  <c r="T132" i="28"/>
  <c r="R132" i="28"/>
  <c r="P132" i="28"/>
  <c r="BI129" i="28"/>
  <c r="BH129" i="28"/>
  <c r="BG129" i="28"/>
  <c r="BF129" i="28"/>
  <c r="T129" i="28"/>
  <c r="R129" i="28"/>
  <c r="P129" i="28"/>
  <c r="BI127" i="28"/>
  <c r="BH127" i="28"/>
  <c r="BG127" i="28"/>
  <c r="BF127" i="28"/>
  <c r="T127" i="28"/>
  <c r="R127" i="28"/>
  <c r="P127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92" i="28" s="1"/>
  <c r="J17" i="28"/>
  <c r="J12" i="28"/>
  <c r="J89" i="28"/>
  <c r="E7" i="28"/>
  <c r="E85" i="28" s="1"/>
  <c r="J39" i="27"/>
  <c r="J38" i="27"/>
  <c r="AY125" i="1"/>
  <c r="J37" i="27"/>
  <c r="AX125" i="1" s="1"/>
  <c r="BI230" i="27"/>
  <c r="BH230" i="27"/>
  <c r="BG230" i="27"/>
  <c r="BF230" i="27"/>
  <c r="T230" i="27"/>
  <c r="T229" i="27" s="1"/>
  <c r="R230" i="27"/>
  <c r="R229" i="27" s="1"/>
  <c r="P230" i="27"/>
  <c r="P229" i="27"/>
  <c r="BI228" i="27"/>
  <c r="BH228" i="27"/>
  <c r="BG228" i="27"/>
  <c r="BF228" i="27"/>
  <c r="T228" i="27"/>
  <c r="R228" i="27"/>
  <c r="P228" i="27"/>
  <c r="BI227" i="27"/>
  <c r="BH227" i="27"/>
  <c r="BG227" i="27"/>
  <c r="BF227" i="27"/>
  <c r="T227" i="27"/>
  <c r="R227" i="27"/>
  <c r="P227" i="27"/>
  <c r="BI226" i="27"/>
  <c r="BH226" i="27"/>
  <c r="BG226" i="27"/>
  <c r="BF226" i="27"/>
  <c r="T226" i="27"/>
  <c r="R226" i="27"/>
  <c r="P226" i="27"/>
  <c r="BI225" i="27"/>
  <c r="BH225" i="27"/>
  <c r="BG225" i="27"/>
  <c r="BF225" i="27"/>
  <c r="T225" i="27"/>
  <c r="R225" i="27"/>
  <c r="P225" i="27"/>
  <c r="BI224" i="27"/>
  <c r="BH224" i="27"/>
  <c r="BG224" i="27"/>
  <c r="BF224" i="27"/>
  <c r="T224" i="27"/>
  <c r="R224" i="27"/>
  <c r="P224" i="27"/>
  <c r="BI223" i="27"/>
  <c r="BH223" i="27"/>
  <c r="BG223" i="27"/>
  <c r="BF223" i="27"/>
  <c r="T223" i="27"/>
  <c r="R223" i="27"/>
  <c r="P223" i="27"/>
  <c r="BI222" i="27"/>
  <c r="BH222" i="27"/>
  <c r="BG222" i="27"/>
  <c r="BF222" i="27"/>
  <c r="T222" i="27"/>
  <c r="R222" i="27"/>
  <c r="P222" i="27"/>
  <c r="BI221" i="27"/>
  <c r="BH221" i="27"/>
  <c r="BG221" i="27"/>
  <c r="BF221" i="27"/>
  <c r="T221" i="27"/>
  <c r="R221" i="27"/>
  <c r="P221" i="27"/>
  <c r="BI220" i="27"/>
  <c r="BH220" i="27"/>
  <c r="BG220" i="27"/>
  <c r="BF220" i="27"/>
  <c r="T220" i="27"/>
  <c r="R220" i="27"/>
  <c r="P220" i="27"/>
  <c r="BI219" i="27"/>
  <c r="BH219" i="27"/>
  <c r="BG219" i="27"/>
  <c r="BF219" i="27"/>
  <c r="T219" i="27"/>
  <c r="R219" i="27"/>
  <c r="P219" i="27"/>
  <c r="BI218" i="27"/>
  <c r="BH218" i="27"/>
  <c r="BG218" i="27"/>
  <c r="BF218" i="27"/>
  <c r="T218" i="27"/>
  <c r="R218" i="27"/>
  <c r="P218" i="27"/>
  <c r="BI217" i="27"/>
  <c r="BH217" i="27"/>
  <c r="BG217" i="27"/>
  <c r="BF217" i="27"/>
  <c r="T217" i="27"/>
  <c r="R217" i="27"/>
  <c r="P217" i="27"/>
  <c r="BI216" i="27"/>
  <c r="BH216" i="27"/>
  <c r="BG216" i="27"/>
  <c r="BF216" i="27"/>
  <c r="T216" i="27"/>
  <c r="R216" i="27"/>
  <c r="P216" i="27"/>
  <c r="BI215" i="27"/>
  <c r="BH215" i="27"/>
  <c r="BG215" i="27"/>
  <c r="BF215" i="27"/>
  <c r="T215" i="27"/>
  <c r="R215" i="27"/>
  <c r="P215" i="27"/>
  <c r="BI207" i="27"/>
  <c r="BH207" i="27"/>
  <c r="BG207" i="27"/>
  <c r="BF207" i="27"/>
  <c r="T207" i="27"/>
  <c r="R207" i="27"/>
  <c r="P207" i="27"/>
  <c r="BI202" i="27"/>
  <c r="BH202" i="27"/>
  <c r="BG202" i="27"/>
  <c r="BF202" i="27"/>
  <c r="T202" i="27"/>
  <c r="R202" i="27"/>
  <c r="P202" i="27"/>
  <c r="BI198" i="27"/>
  <c r="BH198" i="27"/>
  <c r="BG198" i="27"/>
  <c r="BF198" i="27"/>
  <c r="T198" i="27"/>
  <c r="R198" i="27"/>
  <c r="P198" i="27"/>
  <c r="BI194" i="27"/>
  <c r="BH194" i="27"/>
  <c r="BG194" i="27"/>
  <c r="BF194" i="27"/>
  <c r="T194" i="27"/>
  <c r="R194" i="27"/>
  <c r="P194" i="27"/>
  <c r="BI190" i="27"/>
  <c r="BH190" i="27"/>
  <c r="BG190" i="27"/>
  <c r="BF190" i="27"/>
  <c r="T190" i="27"/>
  <c r="R190" i="27"/>
  <c r="P190" i="27"/>
  <c r="BI186" i="27"/>
  <c r="BH186" i="27"/>
  <c r="BG186" i="27"/>
  <c r="BF186" i="27"/>
  <c r="T186" i="27"/>
  <c r="R186" i="27"/>
  <c r="P186" i="27"/>
  <c r="BI183" i="27"/>
  <c r="BH183" i="27"/>
  <c r="BG183" i="27"/>
  <c r="BF183" i="27"/>
  <c r="T183" i="27"/>
  <c r="R183" i="27"/>
  <c r="P183" i="27"/>
  <c r="BI179" i="27"/>
  <c r="BH179" i="27"/>
  <c r="BG179" i="27"/>
  <c r="BF179" i="27"/>
  <c r="T179" i="27"/>
  <c r="R179" i="27"/>
  <c r="P179" i="27"/>
  <c r="BI175" i="27"/>
  <c r="BH175" i="27"/>
  <c r="BG175" i="27"/>
  <c r="BF175" i="27"/>
  <c r="T175" i="27"/>
  <c r="R175" i="27"/>
  <c r="P175" i="27"/>
  <c r="BI166" i="27"/>
  <c r="BH166" i="27"/>
  <c r="BG166" i="27"/>
  <c r="BF166" i="27"/>
  <c r="T166" i="27"/>
  <c r="R166" i="27"/>
  <c r="P166" i="27"/>
  <c r="BI164" i="27"/>
  <c r="BH164" i="27"/>
  <c r="BG164" i="27"/>
  <c r="BF164" i="27"/>
  <c r="T164" i="27"/>
  <c r="R164" i="27"/>
  <c r="P164" i="27"/>
  <c r="BI156" i="27"/>
  <c r="BH156" i="27"/>
  <c r="BG156" i="27"/>
  <c r="BF156" i="27"/>
  <c r="T156" i="27"/>
  <c r="R156" i="27"/>
  <c r="P156" i="27"/>
  <c r="BI155" i="27"/>
  <c r="BH155" i="27"/>
  <c r="BG155" i="27"/>
  <c r="BF155" i="27"/>
  <c r="T155" i="27"/>
  <c r="R155" i="27"/>
  <c r="P155" i="27"/>
  <c r="BI147" i="27"/>
  <c r="BH147" i="27"/>
  <c r="BG147" i="27"/>
  <c r="BF147" i="27"/>
  <c r="T147" i="27"/>
  <c r="R147" i="27"/>
  <c r="P147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123" i="27"/>
  <c r="J19" i="27"/>
  <c r="J14" i="27"/>
  <c r="J120" i="27"/>
  <c r="E7" i="27"/>
  <c r="E114" i="27" s="1"/>
  <c r="J39" i="26"/>
  <c r="J38" i="26"/>
  <c r="AY124" i="1"/>
  <c r="J37" i="26"/>
  <c r="AX124" i="1"/>
  <c r="BI148" i="26"/>
  <c r="BH148" i="26"/>
  <c r="BG148" i="26"/>
  <c r="BF148" i="26"/>
  <c r="T148" i="26"/>
  <c r="T147" i="26"/>
  <c r="R148" i="26"/>
  <c r="R147" i="26"/>
  <c r="P148" i="26"/>
  <c r="P147" i="26"/>
  <c r="BI146" i="26"/>
  <c r="BH146" i="26"/>
  <c r="BG146" i="26"/>
  <c r="BF146" i="26"/>
  <c r="T146" i="26"/>
  <c r="T145" i="26"/>
  <c r="R146" i="26"/>
  <c r="R145" i="26"/>
  <c r="P146" i="26"/>
  <c r="P145" i="26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94" i="26"/>
  <c r="J19" i="26"/>
  <c r="J14" i="26"/>
  <c r="J118" i="26"/>
  <c r="E7" i="26"/>
  <c r="E85" i="26" s="1"/>
  <c r="J39" i="25"/>
  <c r="J38" i="25"/>
  <c r="AY123" i="1"/>
  <c r="J37" i="25"/>
  <c r="AX123" i="1"/>
  <c r="BI148" i="25"/>
  <c r="BH148" i="25"/>
  <c r="BG148" i="25"/>
  <c r="BF148" i="25"/>
  <c r="T148" i="25"/>
  <c r="T147" i="25"/>
  <c r="R148" i="25"/>
  <c r="R147" i="25"/>
  <c r="P148" i="25"/>
  <c r="P147" i="25" s="1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7" i="25"/>
  <c r="BH137" i="25"/>
  <c r="BG137" i="25"/>
  <c r="BF137" i="25"/>
  <c r="T137" i="25"/>
  <c r="R137" i="25"/>
  <c r="P137" i="25"/>
  <c r="BI134" i="25"/>
  <c r="BH134" i="25"/>
  <c r="BG134" i="25"/>
  <c r="BF134" i="25"/>
  <c r="T134" i="25"/>
  <c r="R134" i="25"/>
  <c r="P134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 s="1"/>
  <c r="J19" i="25"/>
  <c r="J14" i="25"/>
  <c r="J118" i="25" s="1"/>
  <c r="E7" i="25"/>
  <c r="E112" i="25"/>
  <c r="J39" i="24"/>
  <c r="J38" i="24"/>
  <c r="AY122" i="1" s="1"/>
  <c r="J37" i="24"/>
  <c r="AX122" i="1"/>
  <c r="BI150" i="24"/>
  <c r="BH150" i="24"/>
  <c r="BG150" i="24"/>
  <c r="BF150" i="24"/>
  <c r="T150" i="24"/>
  <c r="T149" i="24"/>
  <c r="R150" i="24"/>
  <c r="R149" i="24" s="1"/>
  <c r="P150" i="24"/>
  <c r="P149" i="24" s="1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BI134" i="24"/>
  <c r="BH134" i="24"/>
  <c r="BG134" i="24"/>
  <c r="BF134" i="24"/>
  <c r="T134" i="24"/>
  <c r="R134" i="24"/>
  <c r="P134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121" i="24"/>
  <c r="J19" i="24"/>
  <c r="J14" i="24"/>
  <c r="J118" i="24"/>
  <c r="E7" i="24"/>
  <c r="E112" i="24" s="1"/>
  <c r="J39" i="23"/>
  <c r="J38" i="23"/>
  <c r="AY121" i="1"/>
  <c r="J37" i="23"/>
  <c r="AX121" i="1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1" i="23"/>
  <c r="BH161" i="23"/>
  <c r="BG161" i="23"/>
  <c r="BF161" i="23"/>
  <c r="T161" i="23"/>
  <c r="T160" i="23" s="1"/>
  <c r="R161" i="23"/>
  <c r="R160" i="23"/>
  <c r="P161" i="23"/>
  <c r="P160" i="23" s="1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94" i="23" s="1"/>
  <c r="J19" i="23"/>
  <c r="J14" i="23"/>
  <c r="J122" i="23"/>
  <c r="E7" i="23"/>
  <c r="E116" i="23" s="1"/>
  <c r="J39" i="22"/>
  <c r="J38" i="22"/>
  <c r="AY120" i="1"/>
  <c r="J37" i="22"/>
  <c r="AX120" i="1" s="1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198" i="22"/>
  <c r="BH198" i="22"/>
  <c r="BG198" i="22"/>
  <c r="BF198" i="22"/>
  <c r="T198" i="22"/>
  <c r="T197" i="22"/>
  <c r="R198" i="22"/>
  <c r="R197" i="22" s="1"/>
  <c r="P198" i="22"/>
  <c r="P197" i="22" s="1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86" i="22"/>
  <c r="BH186" i="22"/>
  <c r="BG186" i="22"/>
  <c r="BF186" i="22"/>
  <c r="T186" i="22"/>
  <c r="R186" i="22"/>
  <c r="P186" i="22"/>
  <c r="BI179" i="22"/>
  <c r="BH179" i="22"/>
  <c r="BG179" i="22"/>
  <c r="BF179" i="22"/>
  <c r="T179" i="22"/>
  <c r="R179" i="22"/>
  <c r="P179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5" i="22"/>
  <c r="BH155" i="22"/>
  <c r="BG155" i="22"/>
  <c r="BF155" i="22"/>
  <c r="T155" i="22"/>
  <c r="R155" i="22"/>
  <c r="P155" i="22"/>
  <c r="BI151" i="22"/>
  <c r="BH151" i="22"/>
  <c r="BG151" i="22"/>
  <c r="BF151" i="22"/>
  <c r="T151" i="22"/>
  <c r="R151" i="22"/>
  <c r="P151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 s="1"/>
  <c r="J19" i="22"/>
  <c r="J14" i="22"/>
  <c r="J121" i="22"/>
  <c r="E7" i="22"/>
  <c r="E85" i="22" s="1"/>
  <c r="J39" i="21"/>
  <c r="J38" i="21"/>
  <c r="AY119" i="1"/>
  <c r="J37" i="21"/>
  <c r="AX119" i="1" s="1"/>
  <c r="BI343" i="21"/>
  <c r="BH343" i="21"/>
  <c r="BG343" i="21"/>
  <c r="BF343" i="21"/>
  <c r="T343" i="21"/>
  <c r="R343" i="21"/>
  <c r="P343" i="21"/>
  <c r="BI333" i="21"/>
  <c r="BH333" i="21"/>
  <c r="BG333" i="21"/>
  <c r="BF333" i="21"/>
  <c r="T333" i="21"/>
  <c r="T332" i="21" s="1"/>
  <c r="R333" i="21"/>
  <c r="R332" i="21" s="1"/>
  <c r="P333" i="21"/>
  <c r="P332" i="21" s="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6" i="21"/>
  <c r="BH326" i="21"/>
  <c r="BG326" i="21"/>
  <c r="BF326" i="21"/>
  <c r="T326" i="21"/>
  <c r="R326" i="21"/>
  <c r="P326" i="21"/>
  <c r="BI325" i="21"/>
  <c r="BH325" i="21"/>
  <c r="BG325" i="21"/>
  <c r="BF325" i="21"/>
  <c r="T325" i="21"/>
  <c r="R325" i="21"/>
  <c r="P325" i="21"/>
  <c r="BI319" i="21"/>
  <c r="BH319" i="21"/>
  <c r="BG319" i="21"/>
  <c r="BF319" i="21"/>
  <c r="T319" i="21"/>
  <c r="R319" i="21"/>
  <c r="P319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07" i="21"/>
  <c r="BH307" i="21"/>
  <c r="BG307" i="21"/>
  <c r="BF307" i="21"/>
  <c r="T307" i="21"/>
  <c r="R307" i="21"/>
  <c r="P307" i="21"/>
  <c r="BI305" i="21"/>
  <c r="BH305" i="21"/>
  <c r="BG305" i="21"/>
  <c r="BF305" i="21"/>
  <c r="T305" i="21"/>
  <c r="R305" i="21"/>
  <c r="P305" i="21"/>
  <c r="BI299" i="21"/>
  <c r="BH299" i="21"/>
  <c r="BG299" i="21"/>
  <c r="BF299" i="21"/>
  <c r="T299" i="21"/>
  <c r="R299" i="21"/>
  <c r="P299" i="21"/>
  <c r="BI297" i="21"/>
  <c r="BH297" i="21"/>
  <c r="BG297" i="21"/>
  <c r="BF297" i="21"/>
  <c r="T297" i="21"/>
  <c r="R297" i="21"/>
  <c r="P297" i="21"/>
  <c r="BI294" i="21"/>
  <c r="BH294" i="21"/>
  <c r="BG294" i="21"/>
  <c r="BF294" i="21"/>
  <c r="T294" i="21"/>
  <c r="R294" i="21"/>
  <c r="P294" i="21"/>
  <c r="BI293" i="21"/>
  <c r="BH293" i="21"/>
  <c r="BG293" i="21"/>
  <c r="BF293" i="21"/>
  <c r="T293" i="21"/>
  <c r="R293" i="21"/>
  <c r="P293" i="21"/>
  <c r="BI290" i="21"/>
  <c r="BH290" i="21"/>
  <c r="BG290" i="21"/>
  <c r="BF290" i="21"/>
  <c r="T290" i="21"/>
  <c r="R290" i="21"/>
  <c r="P290" i="21"/>
  <c r="BI286" i="21"/>
  <c r="BH286" i="21"/>
  <c r="BG286" i="21"/>
  <c r="BF286" i="21"/>
  <c r="T286" i="21"/>
  <c r="R286" i="21"/>
  <c r="P286" i="21"/>
  <c r="BI285" i="21"/>
  <c r="BH285" i="21"/>
  <c r="BG285" i="21"/>
  <c r="BF285" i="21"/>
  <c r="T285" i="21"/>
  <c r="R285" i="21"/>
  <c r="P285" i="21"/>
  <c r="BI284" i="21"/>
  <c r="BH284" i="21"/>
  <c r="BG284" i="21"/>
  <c r="BF284" i="21"/>
  <c r="T284" i="21"/>
  <c r="R284" i="21"/>
  <c r="P284" i="21"/>
  <c r="BI283" i="21"/>
  <c r="BH283" i="21"/>
  <c r="BG283" i="21"/>
  <c r="BF283" i="21"/>
  <c r="T283" i="21"/>
  <c r="R283" i="21"/>
  <c r="P283" i="21"/>
  <c r="BI280" i="21"/>
  <c r="BH280" i="21"/>
  <c r="BG280" i="21"/>
  <c r="BF280" i="21"/>
  <c r="T280" i="21"/>
  <c r="R280" i="21"/>
  <c r="P280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3" i="21"/>
  <c r="BH273" i="21"/>
  <c r="BG273" i="21"/>
  <c r="BF273" i="21"/>
  <c r="T273" i="21"/>
  <c r="R273" i="21"/>
  <c r="P273" i="21"/>
  <c r="BI271" i="21"/>
  <c r="BH271" i="21"/>
  <c r="BG271" i="21"/>
  <c r="BF271" i="21"/>
  <c r="T271" i="21"/>
  <c r="R271" i="21"/>
  <c r="P271" i="21"/>
  <c r="BI268" i="21"/>
  <c r="BH268" i="21"/>
  <c r="BG268" i="21"/>
  <c r="BF268" i="21"/>
  <c r="T268" i="21"/>
  <c r="R268" i="21"/>
  <c r="P268" i="21"/>
  <c r="BI263" i="21"/>
  <c r="BH263" i="21"/>
  <c r="BG263" i="21"/>
  <c r="BF263" i="21"/>
  <c r="T263" i="21"/>
  <c r="R263" i="21"/>
  <c r="P263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0" i="21"/>
  <c r="BH240" i="21"/>
  <c r="BG240" i="21"/>
  <c r="BF240" i="21"/>
  <c r="T240" i="21"/>
  <c r="R240" i="21"/>
  <c r="P240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21" i="21"/>
  <c r="BH221" i="21"/>
  <c r="BG221" i="21"/>
  <c r="BF221" i="21"/>
  <c r="T221" i="21"/>
  <c r="T220" i="21" s="1"/>
  <c r="R221" i="21"/>
  <c r="R220" i="21" s="1"/>
  <c r="P221" i="21"/>
  <c r="P220" i="21"/>
  <c r="BI219" i="21"/>
  <c r="BH219" i="21"/>
  <c r="BG219" i="21"/>
  <c r="BF219" i="21"/>
  <c r="T219" i="21"/>
  <c r="R219" i="21"/>
  <c r="P219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09" i="21"/>
  <c r="BH209" i="21"/>
  <c r="BG209" i="21"/>
  <c r="BF209" i="21"/>
  <c r="T209" i="21"/>
  <c r="R209" i="21"/>
  <c r="P209" i="21"/>
  <c r="BI204" i="21"/>
  <c r="BH204" i="21"/>
  <c r="BG204" i="21"/>
  <c r="BF204" i="21"/>
  <c r="T204" i="21"/>
  <c r="R204" i="21"/>
  <c r="P204" i="21"/>
  <c r="BI199" i="21"/>
  <c r="BH199" i="21"/>
  <c r="BG199" i="21"/>
  <c r="BF199" i="21"/>
  <c r="T199" i="21"/>
  <c r="R199" i="21"/>
  <c r="P199" i="21"/>
  <c r="BI198" i="21"/>
  <c r="BH198" i="21"/>
  <c r="BG198" i="21"/>
  <c r="BF198" i="21"/>
  <c r="T198" i="21"/>
  <c r="R198" i="21"/>
  <c r="P198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2" i="21"/>
  <c r="BH192" i="21"/>
  <c r="BG192" i="21"/>
  <c r="BF192" i="21"/>
  <c r="T192" i="21"/>
  <c r="R192" i="21"/>
  <c r="P192" i="21"/>
  <c r="BI188" i="21"/>
  <c r="BH188" i="21"/>
  <c r="BG188" i="21"/>
  <c r="BF188" i="21"/>
  <c r="T188" i="21"/>
  <c r="R188" i="21"/>
  <c r="P188" i="21"/>
  <c r="BI184" i="21"/>
  <c r="BH184" i="21"/>
  <c r="BG184" i="21"/>
  <c r="BF184" i="21"/>
  <c r="T184" i="21"/>
  <c r="R184" i="21"/>
  <c r="P184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R177" i="21"/>
  <c r="P177" i="21"/>
  <c r="BI174" i="21"/>
  <c r="BH174" i="21"/>
  <c r="BG174" i="21"/>
  <c r="BF174" i="21"/>
  <c r="T174" i="21"/>
  <c r="R174" i="21"/>
  <c r="P174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1" i="21"/>
  <c r="BH161" i="21"/>
  <c r="BG161" i="21"/>
  <c r="BF161" i="21"/>
  <c r="T161" i="21"/>
  <c r="R161" i="21"/>
  <c r="P161" i="21"/>
  <c r="BI156" i="21"/>
  <c r="BH156" i="21"/>
  <c r="BG156" i="21"/>
  <c r="BF156" i="21"/>
  <c r="T156" i="21"/>
  <c r="R156" i="21"/>
  <c r="P156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94" i="21" s="1"/>
  <c r="J19" i="21"/>
  <c r="J14" i="21"/>
  <c r="J128" i="21" s="1"/>
  <c r="E7" i="21"/>
  <c r="E122" i="21"/>
  <c r="J39" i="20"/>
  <c r="J38" i="20"/>
  <c r="AY118" i="1"/>
  <c r="J37" i="20"/>
  <c r="AX118" i="1"/>
  <c r="BI315" i="20"/>
  <c r="BH315" i="20"/>
  <c r="BG315" i="20"/>
  <c r="BF315" i="20"/>
  <c r="T315" i="20"/>
  <c r="R315" i="20"/>
  <c r="P315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4" i="20"/>
  <c r="BH294" i="20"/>
  <c r="BG294" i="20"/>
  <c r="BF294" i="20"/>
  <c r="T294" i="20"/>
  <c r="R294" i="20"/>
  <c r="P294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5" i="20"/>
  <c r="BH265" i="20"/>
  <c r="BG265" i="20"/>
  <c r="BF265" i="20"/>
  <c r="T265" i="20"/>
  <c r="R265" i="20"/>
  <c r="P265" i="20"/>
  <c r="BI261" i="20"/>
  <c r="BH261" i="20"/>
  <c r="BG261" i="20"/>
  <c r="BF261" i="20"/>
  <c r="T261" i="20"/>
  <c r="R261" i="20"/>
  <c r="P261" i="20"/>
  <c r="BI260" i="20"/>
  <c r="BH260" i="20"/>
  <c r="BG260" i="20"/>
  <c r="BF260" i="20"/>
  <c r="T260" i="20"/>
  <c r="R260" i="20"/>
  <c r="P260" i="20"/>
  <c r="BI259" i="20"/>
  <c r="BH259" i="20"/>
  <c r="BG259" i="20"/>
  <c r="BF259" i="20"/>
  <c r="T259" i="20"/>
  <c r="R259" i="20"/>
  <c r="P259" i="20"/>
  <c r="BI258" i="20"/>
  <c r="BH258" i="20"/>
  <c r="BG258" i="20"/>
  <c r="BF258" i="20"/>
  <c r="T258" i="20"/>
  <c r="R258" i="20"/>
  <c r="P258" i="20"/>
  <c r="BI255" i="20"/>
  <c r="BH255" i="20"/>
  <c r="BG255" i="20"/>
  <c r="BF255" i="20"/>
  <c r="T255" i="20"/>
  <c r="R255" i="20"/>
  <c r="P255" i="20"/>
  <c r="BI252" i="20"/>
  <c r="BH252" i="20"/>
  <c r="BG252" i="20"/>
  <c r="BF252" i="20"/>
  <c r="T252" i="20"/>
  <c r="R252" i="20"/>
  <c r="P252" i="20"/>
  <c r="BI251" i="20"/>
  <c r="BH251" i="20"/>
  <c r="BG251" i="20"/>
  <c r="BF251" i="20"/>
  <c r="T251" i="20"/>
  <c r="R251" i="20"/>
  <c r="P251" i="20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3" i="20"/>
  <c r="BH243" i="20"/>
  <c r="BG243" i="20"/>
  <c r="BF243" i="20"/>
  <c r="T243" i="20"/>
  <c r="R243" i="20"/>
  <c r="P243" i="20"/>
  <c r="BI238" i="20"/>
  <c r="BH238" i="20"/>
  <c r="BG238" i="20"/>
  <c r="BF238" i="20"/>
  <c r="T238" i="20"/>
  <c r="R238" i="20"/>
  <c r="P238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5" i="20"/>
  <c r="BH215" i="20"/>
  <c r="BG215" i="20"/>
  <c r="BF215" i="20"/>
  <c r="T215" i="20"/>
  <c r="R215" i="20"/>
  <c r="P215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3" i="20"/>
  <c r="BH203" i="20"/>
  <c r="BG203" i="20"/>
  <c r="BF203" i="20"/>
  <c r="T203" i="20"/>
  <c r="R203" i="20"/>
  <c r="P203" i="20"/>
  <c r="BI199" i="20"/>
  <c r="BH199" i="20"/>
  <c r="BG199" i="20"/>
  <c r="BF199" i="20"/>
  <c r="T199" i="20"/>
  <c r="R199" i="20"/>
  <c r="P199" i="20"/>
  <c r="BI196" i="20"/>
  <c r="BH196" i="20"/>
  <c r="BG196" i="20"/>
  <c r="BF196" i="20"/>
  <c r="T196" i="20"/>
  <c r="T195" i="20"/>
  <c r="R196" i="20"/>
  <c r="R195" i="20" s="1"/>
  <c r="P196" i="20"/>
  <c r="P195" i="20" s="1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5" i="20"/>
  <c r="BH175" i="20"/>
  <c r="BG175" i="20"/>
  <c r="BF175" i="20"/>
  <c r="T175" i="20"/>
  <c r="R175" i="20"/>
  <c r="P175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/>
  <c r="J19" i="20"/>
  <c r="J14" i="20"/>
  <c r="J127" i="20" s="1"/>
  <c r="E7" i="20"/>
  <c r="E121" i="20" s="1"/>
  <c r="J41" i="19"/>
  <c r="J40" i="19"/>
  <c r="AY116" i="1" s="1"/>
  <c r="J39" i="19"/>
  <c r="AX116" i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/>
  <c r="R142" i="19"/>
  <c r="R141" i="19" s="1"/>
  <c r="P142" i="19"/>
  <c r="P141" i="19" s="1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133" i="19" s="1"/>
  <c r="J21" i="19"/>
  <c r="J16" i="19"/>
  <c r="J93" i="19" s="1"/>
  <c r="E7" i="19"/>
  <c r="E122" i="19"/>
  <c r="J41" i="18"/>
  <c r="J40" i="18"/>
  <c r="AY115" i="1"/>
  <c r="J39" i="18"/>
  <c r="AX115" i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/>
  <c r="R142" i="18"/>
  <c r="R141" i="18"/>
  <c r="P142" i="18"/>
  <c r="P141" i="18" s="1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96" i="18"/>
  <c r="J21" i="18"/>
  <c r="J16" i="18"/>
  <c r="J129" i="18" s="1"/>
  <c r="E7" i="18"/>
  <c r="E121" i="18"/>
  <c r="J41" i="17"/>
  <c r="J40" i="17"/>
  <c r="AY114" i="1" s="1"/>
  <c r="J39" i="17"/>
  <c r="AX114" i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/>
  <c r="R141" i="17"/>
  <c r="R140" i="17"/>
  <c r="P141" i="17"/>
  <c r="P140" i="17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131" i="17"/>
  <c r="J21" i="17"/>
  <c r="J16" i="17"/>
  <c r="J93" i="17" s="1"/>
  <c r="E7" i="17"/>
  <c r="E120" i="17" s="1"/>
  <c r="J41" i="16"/>
  <c r="J40" i="16"/>
  <c r="AY113" i="1" s="1"/>
  <c r="J39" i="16"/>
  <c r="AX113" i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/>
  <c r="R141" i="16"/>
  <c r="R140" i="16"/>
  <c r="P141" i="16"/>
  <c r="P140" i="16" s="1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131" i="16" s="1"/>
  <c r="J21" i="16"/>
  <c r="J16" i="16"/>
  <c r="J93" i="16"/>
  <c r="E7" i="16"/>
  <c r="E120" i="16" s="1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/>
  <c r="P141" i="15"/>
  <c r="P140" i="15" s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96" i="15"/>
  <c r="J21" i="15"/>
  <c r="J16" i="15"/>
  <c r="J93" i="15" s="1"/>
  <c r="E7" i="15"/>
  <c r="E85" i="15"/>
  <c r="J41" i="14"/>
  <c r="J40" i="14"/>
  <c r="AY111" i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/>
  <c r="R141" i="14"/>
  <c r="R140" i="14"/>
  <c r="P141" i="14"/>
  <c r="P140" i="14" s="1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96" i="14"/>
  <c r="J21" i="14"/>
  <c r="J16" i="14"/>
  <c r="J128" i="14" s="1"/>
  <c r="E7" i="14"/>
  <c r="E85" i="14"/>
  <c r="J41" i="13"/>
  <c r="J40" i="13"/>
  <c r="AY109" i="1" s="1"/>
  <c r="J39" i="13"/>
  <c r="AX109" i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 s="1"/>
  <c r="J21" i="13"/>
  <c r="J16" i="13"/>
  <c r="J93" i="13" s="1"/>
  <c r="E7" i="13"/>
  <c r="E114" i="13"/>
  <c r="J41" i="12"/>
  <c r="J40" i="12"/>
  <c r="AY108" i="1"/>
  <c r="J39" i="12"/>
  <c r="AX108" i="1"/>
  <c r="BI181" i="12"/>
  <c r="BH181" i="12"/>
  <c r="BG181" i="12"/>
  <c r="BF181" i="12"/>
  <c r="T181" i="12"/>
  <c r="T180" i="12"/>
  <c r="T179" i="12"/>
  <c r="R181" i="12"/>
  <c r="R180" i="12"/>
  <c r="R179" i="12"/>
  <c r="P181" i="12"/>
  <c r="P180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96" i="12"/>
  <c r="J21" i="12"/>
  <c r="J16" i="12"/>
  <c r="J122" i="12" s="1"/>
  <c r="E7" i="12"/>
  <c r="E114" i="12"/>
  <c r="J41" i="11"/>
  <c r="J40" i="11"/>
  <c r="AY107" i="1"/>
  <c r="J39" i="11"/>
  <c r="AX107" i="1"/>
  <c r="BI264" i="11"/>
  <c r="BH264" i="11"/>
  <c r="BG264" i="11"/>
  <c r="BF264" i="11"/>
  <c r="T264" i="11"/>
  <c r="T263" i="11"/>
  <c r="R264" i="11"/>
  <c r="R263" i="11"/>
  <c r="P264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96" i="11"/>
  <c r="J21" i="11"/>
  <c r="J16" i="11"/>
  <c r="J123" i="11" s="1"/>
  <c r="E7" i="11"/>
  <c r="E85" i="11"/>
  <c r="J41" i="10"/>
  <c r="J40" i="10"/>
  <c r="AY106" i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 s="1"/>
  <c r="R141" i="10"/>
  <c r="R140" i="10" s="1"/>
  <c r="P141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131" i="10"/>
  <c r="J21" i="10"/>
  <c r="J16" i="10"/>
  <c r="J128" i="10" s="1"/>
  <c r="E7" i="10"/>
  <c r="E85" i="10"/>
  <c r="J41" i="9"/>
  <c r="J40" i="9"/>
  <c r="AY104" i="1"/>
  <c r="J39" i="9"/>
  <c r="AX104" i="1" s="1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/>
  <c r="R158" i="9"/>
  <c r="R157" i="9"/>
  <c r="P158" i="9"/>
  <c r="P157" i="9" s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T149" i="9"/>
  <c r="R150" i="9"/>
  <c r="R149" i="9" s="1"/>
  <c r="P150" i="9"/>
  <c r="P149" i="9" s="1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129" i="9"/>
  <c r="J21" i="9"/>
  <c r="J16" i="9"/>
  <c r="J126" i="9" s="1"/>
  <c r="E7" i="9"/>
  <c r="E118" i="9"/>
  <c r="J41" i="8"/>
  <c r="J40" i="8"/>
  <c r="AY103" i="1" s="1"/>
  <c r="J39" i="8"/>
  <c r="AX103" i="1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96" i="8" s="1"/>
  <c r="J21" i="8"/>
  <c r="J16" i="8"/>
  <c r="J126" i="8" s="1"/>
  <c r="E7" i="8"/>
  <c r="E85" i="8" s="1"/>
  <c r="J41" i="7"/>
  <c r="J40" i="7"/>
  <c r="AY102" i="1"/>
  <c r="J39" i="7"/>
  <c r="AX102" i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T251" i="7" s="1"/>
  <c r="R252" i="7"/>
  <c r="R251" i="7"/>
  <c r="P252" i="7"/>
  <c r="P251" i="7" s="1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T225" i="7"/>
  <c r="R226" i="7"/>
  <c r="R225" i="7"/>
  <c r="P226" i="7"/>
  <c r="P225" i="7" s="1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96" i="7"/>
  <c r="J21" i="7"/>
  <c r="J16" i="7"/>
  <c r="J135" i="7"/>
  <c r="E7" i="7"/>
  <c r="E127" i="7" s="1"/>
  <c r="J41" i="6"/>
  <c r="J40" i="6"/>
  <c r="AY101" i="1" s="1"/>
  <c r="J39" i="6"/>
  <c r="AX101" i="1" s="1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T220" i="6"/>
  <c r="R221" i="6"/>
  <c r="R220" i="6"/>
  <c r="P221" i="6"/>
  <c r="P220" i="6" s="1"/>
  <c r="BI219" i="6"/>
  <c r="BH219" i="6"/>
  <c r="BG219" i="6"/>
  <c r="BF219" i="6"/>
  <c r="T219" i="6"/>
  <c r="T218" i="6"/>
  <c r="R219" i="6"/>
  <c r="R218" i="6" s="1"/>
  <c r="P219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T186" i="6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96" i="6"/>
  <c r="J21" i="6"/>
  <c r="J16" i="6"/>
  <c r="J139" i="6" s="1"/>
  <c r="E7" i="6"/>
  <c r="E85" i="6" s="1"/>
  <c r="J39" i="5"/>
  <c r="J38" i="5"/>
  <c r="AY99" i="1" s="1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 s="1"/>
  <c r="P158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/>
  <c r="R138" i="5"/>
  <c r="R137" i="5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94" i="5"/>
  <c r="J19" i="5"/>
  <c r="J14" i="5"/>
  <c r="J91" i="5" s="1"/>
  <c r="E7" i="5"/>
  <c r="E119" i="5" s="1"/>
  <c r="J39" i="4"/>
  <c r="J38" i="4"/>
  <c r="AY98" i="1" s="1"/>
  <c r="J37" i="4"/>
  <c r="AX98" i="1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 s="1"/>
  <c r="R309" i="4"/>
  <c r="R308" i="4"/>
  <c r="P309" i="4"/>
  <c r="P308" i="4" s="1"/>
  <c r="BI307" i="4"/>
  <c r="BH307" i="4"/>
  <c r="BG307" i="4"/>
  <c r="BF307" i="4"/>
  <c r="T307" i="4"/>
  <c r="T303" i="4" s="1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R303" i="4"/>
  <c r="P304" i="4"/>
  <c r="P303" i="4" s="1"/>
  <c r="BI302" i="4"/>
  <c r="BH302" i="4"/>
  <c r="BG302" i="4"/>
  <c r="BF302" i="4"/>
  <c r="T302" i="4"/>
  <c r="T301" i="4" s="1"/>
  <c r="R302" i="4"/>
  <c r="R301" i="4"/>
  <c r="P302" i="4"/>
  <c r="P301" i="4"/>
  <c r="BI300" i="4"/>
  <c r="BH300" i="4"/>
  <c r="BG300" i="4"/>
  <c r="BF300" i="4"/>
  <c r="T300" i="4"/>
  <c r="R300" i="4"/>
  <c r="R296" i="4" s="1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P296" i="4" s="1"/>
  <c r="BI295" i="4"/>
  <c r="BH295" i="4"/>
  <c r="BG295" i="4"/>
  <c r="BF295" i="4"/>
  <c r="T295" i="4"/>
  <c r="T294" i="4" s="1"/>
  <c r="R295" i="4"/>
  <c r="R294" i="4"/>
  <c r="P295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R289" i="4" s="1"/>
  <c r="P290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/>
  <c r="R212" i="4"/>
  <c r="R211" i="4"/>
  <c r="P212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T198" i="4" s="1"/>
  <c r="R201" i="4"/>
  <c r="P201" i="4"/>
  <c r="BI199" i="4"/>
  <c r="BH199" i="4"/>
  <c r="BG199" i="4"/>
  <c r="BF199" i="4"/>
  <c r="T199" i="4"/>
  <c r="R199" i="4"/>
  <c r="R198" i="4" s="1"/>
  <c r="P199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150" i="4" s="1"/>
  <c r="J19" i="4"/>
  <c r="J14" i="4"/>
  <c r="J91" i="4"/>
  <c r="E7" i="4"/>
  <c r="E141" i="4"/>
  <c r="J39" i="3"/>
  <c r="J38" i="3"/>
  <c r="AY97" i="1" s="1"/>
  <c r="J37" i="3"/>
  <c r="AX97" i="1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 s="1"/>
  <c r="J19" i="3"/>
  <c r="J14" i="3"/>
  <c r="J146" i="3"/>
  <c r="E7" i="3"/>
  <c r="E140" i="3" s="1"/>
  <c r="J39" i="2"/>
  <c r="J38" i="2"/>
  <c r="AY96" i="1"/>
  <c r="J37" i="2"/>
  <c r="AX96" i="1" s="1"/>
  <c r="BI2775" i="2"/>
  <c r="BH2775" i="2"/>
  <c r="BG2775" i="2"/>
  <c r="BF2775" i="2"/>
  <c r="T2775" i="2"/>
  <c r="R2775" i="2"/>
  <c r="P2775" i="2"/>
  <c r="BI2764" i="2"/>
  <c r="BH2764" i="2"/>
  <c r="BG2764" i="2"/>
  <c r="BF2764" i="2"/>
  <c r="T2764" i="2"/>
  <c r="R2764" i="2"/>
  <c r="P2764" i="2"/>
  <c r="BI2760" i="2"/>
  <c r="BH2760" i="2"/>
  <c r="BG2760" i="2"/>
  <c r="BF2760" i="2"/>
  <c r="T2760" i="2"/>
  <c r="R2760" i="2"/>
  <c r="P2760" i="2"/>
  <c r="BI2757" i="2"/>
  <c r="BH2757" i="2"/>
  <c r="BG2757" i="2"/>
  <c r="BF2757" i="2"/>
  <c r="T2757" i="2"/>
  <c r="R2757" i="2"/>
  <c r="P2757" i="2"/>
  <c r="BI2740" i="2"/>
  <c r="BH2740" i="2"/>
  <c r="BG2740" i="2"/>
  <c r="BF2740" i="2"/>
  <c r="T2740" i="2"/>
  <c r="R2740" i="2"/>
  <c r="P2740" i="2"/>
  <c r="BI2734" i="2"/>
  <c r="BH2734" i="2"/>
  <c r="BG2734" i="2"/>
  <c r="BF2734" i="2"/>
  <c r="T2734" i="2"/>
  <c r="R2734" i="2"/>
  <c r="P2734" i="2"/>
  <c r="BI2717" i="2"/>
  <c r="BH2717" i="2"/>
  <c r="BG2717" i="2"/>
  <c r="BF2717" i="2"/>
  <c r="T2717" i="2"/>
  <c r="R2717" i="2"/>
  <c r="P2717" i="2"/>
  <c r="BI2700" i="2"/>
  <c r="BH2700" i="2"/>
  <c r="BG2700" i="2"/>
  <c r="BF2700" i="2"/>
  <c r="T2700" i="2"/>
  <c r="R2700" i="2"/>
  <c r="P2700" i="2"/>
  <c r="BI2699" i="2"/>
  <c r="BH2699" i="2"/>
  <c r="BG2699" i="2"/>
  <c r="BF2699" i="2"/>
  <c r="T2699" i="2"/>
  <c r="R2699" i="2"/>
  <c r="P2699" i="2"/>
  <c r="BI2696" i="2"/>
  <c r="BH2696" i="2"/>
  <c r="BG2696" i="2"/>
  <c r="BF2696" i="2"/>
  <c r="T2696" i="2"/>
  <c r="R2696" i="2"/>
  <c r="P2696" i="2"/>
  <c r="BI2695" i="2"/>
  <c r="BH2695" i="2"/>
  <c r="BG2695" i="2"/>
  <c r="BF2695" i="2"/>
  <c r="T2695" i="2"/>
  <c r="R2695" i="2"/>
  <c r="P2695" i="2"/>
  <c r="BI2694" i="2"/>
  <c r="BH2694" i="2"/>
  <c r="BG2694" i="2"/>
  <c r="BF2694" i="2"/>
  <c r="T2694" i="2"/>
  <c r="R2694" i="2"/>
  <c r="P2694" i="2"/>
  <c r="BI2693" i="2"/>
  <c r="BH2693" i="2"/>
  <c r="BG2693" i="2"/>
  <c r="BF2693" i="2"/>
  <c r="T2693" i="2"/>
  <c r="R2693" i="2"/>
  <c r="P2693" i="2"/>
  <c r="BI2690" i="2"/>
  <c r="BH2690" i="2"/>
  <c r="BG2690" i="2"/>
  <c r="BF2690" i="2"/>
  <c r="T2690" i="2"/>
  <c r="R2690" i="2"/>
  <c r="P2690" i="2"/>
  <c r="BI2689" i="2"/>
  <c r="BH2689" i="2"/>
  <c r="BG2689" i="2"/>
  <c r="BF2689" i="2"/>
  <c r="T2689" i="2"/>
  <c r="R2689" i="2"/>
  <c r="P2689" i="2"/>
  <c r="BI2688" i="2"/>
  <c r="BH2688" i="2"/>
  <c r="BG2688" i="2"/>
  <c r="BF2688" i="2"/>
  <c r="T2688" i="2"/>
  <c r="R2688" i="2"/>
  <c r="P2688" i="2"/>
  <c r="BI2687" i="2"/>
  <c r="BH2687" i="2"/>
  <c r="BG2687" i="2"/>
  <c r="BF2687" i="2"/>
  <c r="T2687" i="2"/>
  <c r="R2687" i="2"/>
  <c r="P2687" i="2"/>
  <c r="BI2684" i="2"/>
  <c r="BH2684" i="2"/>
  <c r="BG2684" i="2"/>
  <c r="BF2684" i="2"/>
  <c r="T2684" i="2"/>
  <c r="R2684" i="2"/>
  <c r="P2684" i="2"/>
  <c r="BI2679" i="2"/>
  <c r="BH2679" i="2"/>
  <c r="BG2679" i="2"/>
  <c r="BF2679" i="2"/>
  <c r="T2679" i="2"/>
  <c r="R2679" i="2"/>
  <c r="P2679" i="2"/>
  <c r="BI2678" i="2"/>
  <c r="BH2678" i="2"/>
  <c r="BG2678" i="2"/>
  <c r="BF2678" i="2"/>
  <c r="T2678" i="2"/>
  <c r="R2678" i="2"/>
  <c r="P2678" i="2"/>
  <c r="BI2677" i="2"/>
  <c r="BH2677" i="2"/>
  <c r="BG2677" i="2"/>
  <c r="BF2677" i="2"/>
  <c r="T2677" i="2"/>
  <c r="R2677" i="2"/>
  <c r="P2677" i="2"/>
  <c r="BI2675" i="2"/>
  <c r="BH2675" i="2"/>
  <c r="BG2675" i="2"/>
  <c r="BF2675" i="2"/>
  <c r="T2675" i="2"/>
  <c r="R2675" i="2"/>
  <c r="P2675" i="2"/>
  <c r="BI2674" i="2"/>
  <c r="BH2674" i="2"/>
  <c r="BG2674" i="2"/>
  <c r="BF2674" i="2"/>
  <c r="T2674" i="2"/>
  <c r="R2674" i="2"/>
  <c r="P2674" i="2"/>
  <c r="BI2673" i="2"/>
  <c r="BH2673" i="2"/>
  <c r="BG2673" i="2"/>
  <c r="BF2673" i="2"/>
  <c r="T2673" i="2"/>
  <c r="R2673" i="2"/>
  <c r="P2673" i="2"/>
  <c r="BI2666" i="2"/>
  <c r="BH2666" i="2"/>
  <c r="BG2666" i="2"/>
  <c r="BF2666" i="2"/>
  <c r="T2666" i="2"/>
  <c r="R2666" i="2"/>
  <c r="P2666" i="2"/>
  <c r="BI2661" i="2"/>
  <c r="BH2661" i="2"/>
  <c r="BG2661" i="2"/>
  <c r="BF2661" i="2"/>
  <c r="T2661" i="2"/>
  <c r="R2661" i="2"/>
  <c r="P2661" i="2"/>
  <c r="BI2658" i="2"/>
  <c r="BH2658" i="2"/>
  <c r="BG2658" i="2"/>
  <c r="BF2658" i="2"/>
  <c r="T2658" i="2"/>
  <c r="R2658" i="2"/>
  <c r="P2658" i="2"/>
  <c r="BI2653" i="2"/>
  <c r="BH2653" i="2"/>
  <c r="BG2653" i="2"/>
  <c r="BF2653" i="2"/>
  <c r="T2653" i="2"/>
  <c r="R2653" i="2"/>
  <c r="P2653" i="2"/>
  <c r="BI2648" i="2"/>
  <c r="BH2648" i="2"/>
  <c r="BG2648" i="2"/>
  <c r="BF2648" i="2"/>
  <c r="T2648" i="2"/>
  <c r="R2648" i="2"/>
  <c r="P2648" i="2"/>
  <c r="BI2642" i="2"/>
  <c r="BH2642" i="2"/>
  <c r="BG2642" i="2"/>
  <c r="BF2642" i="2"/>
  <c r="T2642" i="2"/>
  <c r="R2642" i="2"/>
  <c r="P2642" i="2"/>
  <c r="BI2637" i="2"/>
  <c r="BH2637" i="2"/>
  <c r="BG2637" i="2"/>
  <c r="BF2637" i="2"/>
  <c r="T2637" i="2"/>
  <c r="R2637" i="2"/>
  <c r="P2637" i="2"/>
  <c r="BI2611" i="2"/>
  <c r="BH2611" i="2"/>
  <c r="BG2611" i="2"/>
  <c r="BF2611" i="2"/>
  <c r="T2611" i="2"/>
  <c r="T2610" i="2"/>
  <c r="R2611" i="2"/>
  <c r="R2610" i="2"/>
  <c r="P2611" i="2"/>
  <c r="P2610" i="2"/>
  <c r="BI2609" i="2"/>
  <c r="BH2609" i="2"/>
  <c r="BG2609" i="2"/>
  <c r="BF2609" i="2"/>
  <c r="T2609" i="2"/>
  <c r="R2609" i="2"/>
  <c r="P2609" i="2"/>
  <c r="BI2607" i="2"/>
  <c r="BH2607" i="2"/>
  <c r="BG2607" i="2"/>
  <c r="BF2607" i="2"/>
  <c r="T2607" i="2"/>
  <c r="R2607" i="2"/>
  <c r="P2607" i="2"/>
  <c r="BI2589" i="2"/>
  <c r="BH2589" i="2"/>
  <c r="BG2589" i="2"/>
  <c r="BF2589" i="2"/>
  <c r="T2589" i="2"/>
  <c r="R2589" i="2"/>
  <c r="P2589" i="2"/>
  <c r="BI2587" i="2"/>
  <c r="BH2587" i="2"/>
  <c r="BG2587" i="2"/>
  <c r="BF2587" i="2"/>
  <c r="T2587" i="2"/>
  <c r="R2587" i="2"/>
  <c r="P2587" i="2"/>
  <c r="BI2580" i="2"/>
  <c r="BH2580" i="2"/>
  <c r="BG2580" i="2"/>
  <c r="BF2580" i="2"/>
  <c r="T2580" i="2"/>
  <c r="R2580" i="2"/>
  <c r="P2580" i="2"/>
  <c r="BI2578" i="2"/>
  <c r="BH2578" i="2"/>
  <c r="BG2578" i="2"/>
  <c r="BF2578" i="2"/>
  <c r="T2578" i="2"/>
  <c r="R2578" i="2"/>
  <c r="P2578" i="2"/>
  <c r="BI2576" i="2"/>
  <c r="BH2576" i="2"/>
  <c r="BG2576" i="2"/>
  <c r="BF2576" i="2"/>
  <c r="T2576" i="2"/>
  <c r="R2576" i="2"/>
  <c r="P2576" i="2"/>
  <c r="BI2573" i="2"/>
  <c r="BH2573" i="2"/>
  <c r="BG2573" i="2"/>
  <c r="BF2573" i="2"/>
  <c r="T2573" i="2"/>
  <c r="R2573" i="2"/>
  <c r="P2573" i="2"/>
  <c r="BI2567" i="2"/>
  <c r="BH2567" i="2"/>
  <c r="BG2567" i="2"/>
  <c r="BF2567" i="2"/>
  <c r="T2567" i="2"/>
  <c r="R2567" i="2"/>
  <c r="P2567" i="2"/>
  <c r="BI2562" i="2"/>
  <c r="BH2562" i="2"/>
  <c r="BG2562" i="2"/>
  <c r="BF2562" i="2"/>
  <c r="T2562" i="2"/>
  <c r="R2562" i="2"/>
  <c r="P2562" i="2"/>
  <c r="BI2559" i="2"/>
  <c r="BH2559" i="2"/>
  <c r="BG2559" i="2"/>
  <c r="BF2559" i="2"/>
  <c r="T2559" i="2"/>
  <c r="R2559" i="2"/>
  <c r="P2559" i="2"/>
  <c r="BI2556" i="2"/>
  <c r="BH2556" i="2"/>
  <c r="BG2556" i="2"/>
  <c r="BF2556" i="2"/>
  <c r="T2556" i="2"/>
  <c r="R2556" i="2"/>
  <c r="P2556" i="2"/>
  <c r="BI2554" i="2"/>
  <c r="BH2554" i="2"/>
  <c r="BG2554" i="2"/>
  <c r="BF2554" i="2"/>
  <c r="T2554" i="2"/>
  <c r="R2554" i="2"/>
  <c r="P2554" i="2"/>
  <c r="BI2546" i="2"/>
  <c r="BH2546" i="2"/>
  <c r="BG2546" i="2"/>
  <c r="BF2546" i="2"/>
  <c r="T2546" i="2"/>
  <c r="R2546" i="2"/>
  <c r="P2546" i="2"/>
  <c r="BI2544" i="2"/>
  <c r="BH2544" i="2"/>
  <c r="BG2544" i="2"/>
  <c r="BF2544" i="2"/>
  <c r="T2544" i="2"/>
  <c r="R2544" i="2"/>
  <c r="P2544" i="2"/>
  <c r="BI2531" i="2"/>
  <c r="BH2531" i="2"/>
  <c r="BG2531" i="2"/>
  <c r="BF2531" i="2"/>
  <c r="T2531" i="2"/>
  <c r="R2531" i="2"/>
  <c r="P2531" i="2"/>
  <c r="BI2517" i="2"/>
  <c r="BH2517" i="2"/>
  <c r="BG2517" i="2"/>
  <c r="BF2517" i="2"/>
  <c r="T2517" i="2"/>
  <c r="R2517" i="2"/>
  <c r="P2517" i="2"/>
  <c r="BI2503" i="2"/>
  <c r="BH2503" i="2"/>
  <c r="BG2503" i="2"/>
  <c r="BF2503" i="2"/>
  <c r="T2503" i="2"/>
  <c r="R2503" i="2"/>
  <c r="P2503" i="2"/>
  <c r="BI2489" i="2"/>
  <c r="BH2489" i="2"/>
  <c r="BG2489" i="2"/>
  <c r="BF2489" i="2"/>
  <c r="T2489" i="2"/>
  <c r="R2489" i="2"/>
  <c r="P2489" i="2"/>
  <c r="BI2487" i="2"/>
  <c r="BH2487" i="2"/>
  <c r="BG2487" i="2"/>
  <c r="BF2487" i="2"/>
  <c r="T2487" i="2"/>
  <c r="R2487" i="2"/>
  <c r="P2487" i="2"/>
  <c r="BI2485" i="2"/>
  <c r="BH2485" i="2"/>
  <c r="BG2485" i="2"/>
  <c r="BF2485" i="2"/>
  <c r="T2485" i="2"/>
  <c r="R2485" i="2"/>
  <c r="P2485" i="2"/>
  <c r="BI2477" i="2"/>
  <c r="BH2477" i="2"/>
  <c r="BG2477" i="2"/>
  <c r="BF2477" i="2"/>
  <c r="T2477" i="2"/>
  <c r="R2477" i="2"/>
  <c r="P2477" i="2"/>
  <c r="BI2475" i="2"/>
  <c r="BH2475" i="2"/>
  <c r="BG2475" i="2"/>
  <c r="BF2475" i="2"/>
  <c r="T2475" i="2"/>
  <c r="R2475" i="2"/>
  <c r="P2475" i="2"/>
  <c r="BI2470" i="2"/>
  <c r="BH2470" i="2"/>
  <c r="BG2470" i="2"/>
  <c r="BF2470" i="2"/>
  <c r="T2470" i="2"/>
  <c r="R2470" i="2"/>
  <c r="P2470" i="2"/>
  <c r="BI2468" i="2"/>
  <c r="BH2468" i="2"/>
  <c r="BG2468" i="2"/>
  <c r="BF2468" i="2"/>
  <c r="T2468" i="2"/>
  <c r="R2468" i="2"/>
  <c r="P2468" i="2"/>
  <c r="BI2463" i="2"/>
  <c r="BH2463" i="2"/>
  <c r="BG2463" i="2"/>
  <c r="BF2463" i="2"/>
  <c r="T2463" i="2"/>
  <c r="R2463" i="2"/>
  <c r="P2463" i="2"/>
  <c r="BI2461" i="2"/>
  <c r="BH2461" i="2"/>
  <c r="BG2461" i="2"/>
  <c r="BF2461" i="2"/>
  <c r="T2461" i="2"/>
  <c r="R2461" i="2"/>
  <c r="P2461" i="2"/>
  <c r="BI2455" i="2"/>
  <c r="BH2455" i="2"/>
  <c r="BG2455" i="2"/>
  <c r="BF2455" i="2"/>
  <c r="T2455" i="2"/>
  <c r="R2455" i="2"/>
  <c r="P2455" i="2"/>
  <c r="BI2453" i="2"/>
  <c r="BH2453" i="2"/>
  <c r="BG2453" i="2"/>
  <c r="BF2453" i="2"/>
  <c r="T2453" i="2"/>
  <c r="R2453" i="2"/>
  <c r="P2453" i="2"/>
  <c r="BI2447" i="2"/>
  <c r="BH2447" i="2"/>
  <c r="BG2447" i="2"/>
  <c r="BF2447" i="2"/>
  <c r="T2447" i="2"/>
  <c r="R2447" i="2"/>
  <c r="P2447" i="2"/>
  <c r="BI2445" i="2"/>
  <c r="BH2445" i="2"/>
  <c r="BG2445" i="2"/>
  <c r="BF2445" i="2"/>
  <c r="T2445" i="2"/>
  <c r="R2445" i="2"/>
  <c r="P2445" i="2"/>
  <c r="BI2442" i="2"/>
  <c r="BH2442" i="2"/>
  <c r="BG2442" i="2"/>
  <c r="BF2442" i="2"/>
  <c r="T2442" i="2"/>
  <c r="R2442" i="2"/>
  <c r="P2442" i="2"/>
  <c r="BI2425" i="2"/>
  <c r="BH2425" i="2"/>
  <c r="BG2425" i="2"/>
  <c r="BF2425" i="2"/>
  <c r="T2425" i="2"/>
  <c r="R2425" i="2"/>
  <c r="P2425" i="2"/>
  <c r="BI2408" i="2"/>
  <c r="BH2408" i="2"/>
  <c r="BG2408" i="2"/>
  <c r="BF2408" i="2"/>
  <c r="T2408" i="2"/>
  <c r="R2408" i="2"/>
  <c r="P2408" i="2"/>
  <c r="BI2394" i="2"/>
  <c r="BH2394" i="2"/>
  <c r="BG2394" i="2"/>
  <c r="BF2394" i="2"/>
  <c r="T2394" i="2"/>
  <c r="R2394" i="2"/>
  <c r="P2394" i="2"/>
  <c r="BI2392" i="2"/>
  <c r="BH2392" i="2"/>
  <c r="BG2392" i="2"/>
  <c r="BF2392" i="2"/>
  <c r="T2392" i="2"/>
  <c r="R2392" i="2"/>
  <c r="P2392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79" i="2"/>
  <c r="BH2379" i="2"/>
  <c r="BG2379" i="2"/>
  <c r="BF2379" i="2"/>
  <c r="T2379" i="2"/>
  <c r="R2379" i="2"/>
  <c r="P2379" i="2"/>
  <c r="BI2375" i="2"/>
  <c r="BH2375" i="2"/>
  <c r="BG2375" i="2"/>
  <c r="BF2375" i="2"/>
  <c r="T2375" i="2"/>
  <c r="R2375" i="2"/>
  <c r="P2375" i="2"/>
  <c r="BI2371" i="2"/>
  <c r="BH2371" i="2"/>
  <c r="BG2371" i="2"/>
  <c r="BF2371" i="2"/>
  <c r="T2371" i="2"/>
  <c r="R2371" i="2"/>
  <c r="P2371" i="2"/>
  <c r="BI2367" i="2"/>
  <c r="BH2367" i="2"/>
  <c r="BG2367" i="2"/>
  <c r="BF2367" i="2"/>
  <c r="T2367" i="2"/>
  <c r="R2367" i="2"/>
  <c r="P2367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53" i="2"/>
  <c r="BH2353" i="2"/>
  <c r="BG2353" i="2"/>
  <c r="BF2353" i="2"/>
  <c r="T2353" i="2"/>
  <c r="R2353" i="2"/>
  <c r="P2353" i="2"/>
  <c r="BI2352" i="2"/>
  <c r="BH2352" i="2"/>
  <c r="BG2352" i="2"/>
  <c r="BF2352" i="2"/>
  <c r="T2352" i="2"/>
  <c r="R2352" i="2"/>
  <c r="P2352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2" i="2"/>
  <c r="BH2332" i="2"/>
  <c r="BG2332" i="2"/>
  <c r="BF2332" i="2"/>
  <c r="T2332" i="2"/>
  <c r="R2332" i="2"/>
  <c r="P2332" i="2"/>
  <c r="BI2331" i="2"/>
  <c r="BH2331" i="2"/>
  <c r="BG2331" i="2"/>
  <c r="BF2331" i="2"/>
  <c r="T2331" i="2"/>
  <c r="R2331" i="2"/>
  <c r="P2331" i="2"/>
  <c r="BI2330" i="2"/>
  <c r="BH2330" i="2"/>
  <c r="BG2330" i="2"/>
  <c r="BF2330" i="2"/>
  <c r="T2330" i="2"/>
  <c r="R2330" i="2"/>
  <c r="P2330" i="2"/>
  <c r="BI2329" i="2"/>
  <c r="BH2329" i="2"/>
  <c r="BG2329" i="2"/>
  <c r="BF2329" i="2"/>
  <c r="T2329" i="2"/>
  <c r="R2329" i="2"/>
  <c r="P2329" i="2"/>
  <c r="BI2328" i="2"/>
  <c r="BH2328" i="2"/>
  <c r="BG2328" i="2"/>
  <c r="BF2328" i="2"/>
  <c r="T2328" i="2"/>
  <c r="R2328" i="2"/>
  <c r="P2328" i="2"/>
  <c r="BI2327" i="2"/>
  <c r="BH2327" i="2"/>
  <c r="BG2327" i="2"/>
  <c r="BF2327" i="2"/>
  <c r="T2327" i="2"/>
  <c r="R2327" i="2"/>
  <c r="P2327" i="2"/>
  <c r="BI2326" i="2"/>
  <c r="BH2326" i="2"/>
  <c r="BG2326" i="2"/>
  <c r="BF2326" i="2"/>
  <c r="T2326" i="2"/>
  <c r="R2326" i="2"/>
  <c r="P2326" i="2"/>
  <c r="BI2325" i="2"/>
  <c r="BH2325" i="2"/>
  <c r="BG2325" i="2"/>
  <c r="BF2325" i="2"/>
  <c r="T2325" i="2"/>
  <c r="R2325" i="2"/>
  <c r="P2325" i="2"/>
  <c r="BI2324" i="2"/>
  <c r="BH2324" i="2"/>
  <c r="BG2324" i="2"/>
  <c r="BF2324" i="2"/>
  <c r="T2324" i="2"/>
  <c r="R2324" i="2"/>
  <c r="P2324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16" i="2"/>
  <c r="BH2316" i="2"/>
  <c r="BG2316" i="2"/>
  <c r="BF2316" i="2"/>
  <c r="T2316" i="2"/>
  <c r="R2316" i="2"/>
  <c r="P2316" i="2"/>
  <c r="BI2315" i="2"/>
  <c r="BH2315" i="2"/>
  <c r="BG2315" i="2"/>
  <c r="BF2315" i="2"/>
  <c r="T2315" i="2"/>
  <c r="R2315" i="2"/>
  <c r="P2315" i="2"/>
  <c r="BI2314" i="2"/>
  <c r="BH2314" i="2"/>
  <c r="BG2314" i="2"/>
  <c r="BF2314" i="2"/>
  <c r="T2314" i="2"/>
  <c r="R2314" i="2"/>
  <c r="P2314" i="2"/>
  <c r="BI2313" i="2"/>
  <c r="BH2313" i="2"/>
  <c r="BG2313" i="2"/>
  <c r="BF2313" i="2"/>
  <c r="T2313" i="2"/>
  <c r="R2313" i="2"/>
  <c r="P2313" i="2"/>
  <c r="BI2312" i="2"/>
  <c r="BH2312" i="2"/>
  <c r="BG2312" i="2"/>
  <c r="BF2312" i="2"/>
  <c r="T2312" i="2"/>
  <c r="R2312" i="2"/>
  <c r="P2312" i="2"/>
  <c r="BI2311" i="2"/>
  <c r="BH2311" i="2"/>
  <c r="BG2311" i="2"/>
  <c r="BF2311" i="2"/>
  <c r="T2311" i="2"/>
  <c r="R2311" i="2"/>
  <c r="P2311" i="2"/>
  <c r="BI2310" i="2"/>
  <c r="BH2310" i="2"/>
  <c r="BG2310" i="2"/>
  <c r="BF2310" i="2"/>
  <c r="T2310" i="2"/>
  <c r="R2310" i="2"/>
  <c r="P2310" i="2"/>
  <c r="BI2309" i="2"/>
  <c r="BH2309" i="2"/>
  <c r="BG2309" i="2"/>
  <c r="BF2309" i="2"/>
  <c r="T2309" i="2"/>
  <c r="R2309" i="2"/>
  <c r="P2309" i="2"/>
  <c r="BI2308" i="2"/>
  <c r="BH2308" i="2"/>
  <c r="BG2308" i="2"/>
  <c r="BF2308" i="2"/>
  <c r="T2308" i="2"/>
  <c r="R2308" i="2"/>
  <c r="P2308" i="2"/>
  <c r="BI2307" i="2"/>
  <c r="BH2307" i="2"/>
  <c r="BG2307" i="2"/>
  <c r="BF2307" i="2"/>
  <c r="T2307" i="2"/>
  <c r="R2307" i="2"/>
  <c r="P2307" i="2"/>
  <c r="BI2306" i="2"/>
  <c r="BH2306" i="2"/>
  <c r="BG2306" i="2"/>
  <c r="BF2306" i="2"/>
  <c r="T2306" i="2"/>
  <c r="R2306" i="2"/>
  <c r="P2306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303" i="2"/>
  <c r="BH2303" i="2"/>
  <c r="BG2303" i="2"/>
  <c r="BF2303" i="2"/>
  <c r="T2303" i="2"/>
  <c r="R2303" i="2"/>
  <c r="P2303" i="2"/>
  <c r="BI2302" i="2"/>
  <c r="BH2302" i="2"/>
  <c r="BG2302" i="2"/>
  <c r="BF2302" i="2"/>
  <c r="T2302" i="2"/>
  <c r="R2302" i="2"/>
  <c r="P2302" i="2"/>
  <c r="BI2301" i="2"/>
  <c r="BH2301" i="2"/>
  <c r="BG2301" i="2"/>
  <c r="BF2301" i="2"/>
  <c r="T2301" i="2"/>
  <c r="R2301" i="2"/>
  <c r="P2301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8" i="2"/>
  <c r="BH2298" i="2"/>
  <c r="BG2298" i="2"/>
  <c r="BF2298" i="2"/>
  <c r="T2298" i="2"/>
  <c r="R2298" i="2"/>
  <c r="P2298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5" i="2"/>
  <c r="BH2295" i="2"/>
  <c r="BG2295" i="2"/>
  <c r="BF2295" i="2"/>
  <c r="T2295" i="2"/>
  <c r="R2295" i="2"/>
  <c r="P2295" i="2"/>
  <c r="BI2288" i="2"/>
  <c r="BH2288" i="2"/>
  <c r="BG2288" i="2"/>
  <c r="BF2288" i="2"/>
  <c r="T2288" i="2"/>
  <c r="R2288" i="2"/>
  <c r="P2288" i="2"/>
  <c r="BI2287" i="2"/>
  <c r="BH2287" i="2"/>
  <c r="BG2287" i="2"/>
  <c r="BF2287" i="2"/>
  <c r="T2287" i="2"/>
  <c r="R2287" i="2"/>
  <c r="P2287" i="2"/>
  <c r="BI2286" i="2"/>
  <c r="BH2286" i="2"/>
  <c r="BG2286" i="2"/>
  <c r="BF2286" i="2"/>
  <c r="T2286" i="2"/>
  <c r="R2286" i="2"/>
  <c r="P2286" i="2"/>
  <c r="BI2285" i="2"/>
  <c r="BH2285" i="2"/>
  <c r="BG2285" i="2"/>
  <c r="BF2285" i="2"/>
  <c r="T2285" i="2"/>
  <c r="R2285" i="2"/>
  <c r="P2285" i="2"/>
  <c r="BI2284" i="2"/>
  <c r="BH2284" i="2"/>
  <c r="BG2284" i="2"/>
  <c r="BF2284" i="2"/>
  <c r="T2284" i="2"/>
  <c r="R2284" i="2"/>
  <c r="P2284" i="2"/>
  <c r="BI2283" i="2"/>
  <c r="BH2283" i="2"/>
  <c r="BG2283" i="2"/>
  <c r="BF2283" i="2"/>
  <c r="T2283" i="2"/>
  <c r="R2283" i="2"/>
  <c r="P2283" i="2"/>
  <c r="BI2282" i="2"/>
  <c r="BH2282" i="2"/>
  <c r="BG2282" i="2"/>
  <c r="BF2282" i="2"/>
  <c r="T2282" i="2"/>
  <c r="R2282" i="2"/>
  <c r="P2282" i="2"/>
  <c r="BI2281" i="2"/>
  <c r="BH2281" i="2"/>
  <c r="BG2281" i="2"/>
  <c r="BF2281" i="2"/>
  <c r="T2281" i="2"/>
  <c r="R2281" i="2"/>
  <c r="P2281" i="2"/>
  <c r="BI2280" i="2"/>
  <c r="BH2280" i="2"/>
  <c r="BG2280" i="2"/>
  <c r="BF2280" i="2"/>
  <c r="T2280" i="2"/>
  <c r="R2280" i="2"/>
  <c r="P2280" i="2"/>
  <c r="BI2279" i="2"/>
  <c r="BH2279" i="2"/>
  <c r="BG2279" i="2"/>
  <c r="BF2279" i="2"/>
  <c r="T2279" i="2"/>
  <c r="R2279" i="2"/>
  <c r="P2279" i="2"/>
  <c r="BI2278" i="2"/>
  <c r="BH2278" i="2"/>
  <c r="BG2278" i="2"/>
  <c r="BF2278" i="2"/>
  <c r="T2278" i="2"/>
  <c r="R2278" i="2"/>
  <c r="P2278" i="2"/>
  <c r="BI2277" i="2"/>
  <c r="BH2277" i="2"/>
  <c r="BG2277" i="2"/>
  <c r="BF2277" i="2"/>
  <c r="T2277" i="2"/>
  <c r="R2277" i="2"/>
  <c r="P2277" i="2"/>
  <c r="BI2270" i="2"/>
  <c r="BH2270" i="2"/>
  <c r="BG2270" i="2"/>
  <c r="BF2270" i="2"/>
  <c r="T2270" i="2"/>
  <c r="R2270" i="2"/>
  <c r="P2270" i="2"/>
  <c r="BI2269" i="2"/>
  <c r="BH2269" i="2"/>
  <c r="BG2269" i="2"/>
  <c r="BF2269" i="2"/>
  <c r="T2269" i="2"/>
  <c r="R2269" i="2"/>
  <c r="P2269" i="2"/>
  <c r="BI2266" i="2"/>
  <c r="BH2266" i="2"/>
  <c r="BG2266" i="2"/>
  <c r="BF2266" i="2"/>
  <c r="T2266" i="2"/>
  <c r="R2266" i="2"/>
  <c r="P2266" i="2"/>
  <c r="BI2265" i="2"/>
  <c r="BH2265" i="2"/>
  <c r="BG2265" i="2"/>
  <c r="BF2265" i="2"/>
  <c r="T2265" i="2"/>
  <c r="R2265" i="2"/>
  <c r="P2265" i="2"/>
  <c r="BI2260" i="2"/>
  <c r="BH2260" i="2"/>
  <c r="BG2260" i="2"/>
  <c r="BF2260" i="2"/>
  <c r="T2260" i="2"/>
  <c r="R2260" i="2"/>
  <c r="P2260" i="2"/>
  <c r="BI2259" i="2"/>
  <c r="BH2259" i="2"/>
  <c r="BG2259" i="2"/>
  <c r="BF2259" i="2"/>
  <c r="T2259" i="2"/>
  <c r="R2259" i="2"/>
  <c r="P2259" i="2"/>
  <c r="BI2258" i="2"/>
  <c r="BH2258" i="2"/>
  <c r="BG2258" i="2"/>
  <c r="BF2258" i="2"/>
  <c r="T2258" i="2"/>
  <c r="R2258" i="2"/>
  <c r="P2258" i="2"/>
  <c r="BI2257" i="2"/>
  <c r="BH2257" i="2"/>
  <c r="BG2257" i="2"/>
  <c r="BF2257" i="2"/>
  <c r="T2257" i="2"/>
  <c r="R2257" i="2"/>
  <c r="P2257" i="2"/>
  <c r="BI2253" i="2"/>
  <c r="BH2253" i="2"/>
  <c r="BG2253" i="2"/>
  <c r="BF2253" i="2"/>
  <c r="T2253" i="2"/>
  <c r="R2253" i="2"/>
  <c r="P2253" i="2"/>
  <c r="BI2252" i="2"/>
  <c r="BH2252" i="2"/>
  <c r="BG2252" i="2"/>
  <c r="BF2252" i="2"/>
  <c r="T2252" i="2"/>
  <c r="R2252" i="2"/>
  <c r="P2252" i="2"/>
  <c r="BI2251" i="2"/>
  <c r="BH2251" i="2"/>
  <c r="BG2251" i="2"/>
  <c r="BF2251" i="2"/>
  <c r="T2251" i="2"/>
  <c r="R2251" i="2"/>
  <c r="P2251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9" i="2"/>
  <c r="BH2239" i="2"/>
  <c r="BG2239" i="2"/>
  <c r="BF2239" i="2"/>
  <c r="T2239" i="2"/>
  <c r="R2239" i="2"/>
  <c r="P2239" i="2"/>
  <c r="BI2235" i="2"/>
  <c r="BH2235" i="2"/>
  <c r="BG2235" i="2"/>
  <c r="BF2235" i="2"/>
  <c r="T2235" i="2"/>
  <c r="R2235" i="2"/>
  <c r="P2235" i="2"/>
  <c r="BI2231" i="2"/>
  <c r="BH2231" i="2"/>
  <c r="BG2231" i="2"/>
  <c r="BF2231" i="2"/>
  <c r="T2231" i="2"/>
  <c r="R2231" i="2"/>
  <c r="P2231" i="2"/>
  <c r="BI2227" i="2"/>
  <c r="BH2227" i="2"/>
  <c r="BG2227" i="2"/>
  <c r="BF2227" i="2"/>
  <c r="T2227" i="2"/>
  <c r="R2227" i="2"/>
  <c r="P2227" i="2"/>
  <c r="BI2223" i="2"/>
  <c r="BH2223" i="2"/>
  <c r="BG2223" i="2"/>
  <c r="BF2223" i="2"/>
  <c r="T2223" i="2"/>
  <c r="R2223" i="2"/>
  <c r="P2223" i="2"/>
  <c r="BI2219" i="2"/>
  <c r="BH2219" i="2"/>
  <c r="BG2219" i="2"/>
  <c r="BF2219" i="2"/>
  <c r="T2219" i="2"/>
  <c r="R2219" i="2"/>
  <c r="P2219" i="2"/>
  <c r="BI2215" i="2"/>
  <c r="BH2215" i="2"/>
  <c r="BG2215" i="2"/>
  <c r="BF2215" i="2"/>
  <c r="T2215" i="2"/>
  <c r="R2215" i="2"/>
  <c r="P2215" i="2"/>
  <c r="BI2197" i="2"/>
  <c r="BH2197" i="2"/>
  <c r="BG2197" i="2"/>
  <c r="BF2197" i="2"/>
  <c r="T2197" i="2"/>
  <c r="R2197" i="2"/>
  <c r="P2197" i="2"/>
  <c r="BI2192" i="2"/>
  <c r="BH2192" i="2"/>
  <c r="BG2192" i="2"/>
  <c r="BF2192" i="2"/>
  <c r="T2192" i="2"/>
  <c r="R2192" i="2"/>
  <c r="P2192" i="2"/>
  <c r="BI2187" i="2"/>
  <c r="BH2187" i="2"/>
  <c r="BG2187" i="2"/>
  <c r="BF2187" i="2"/>
  <c r="T2187" i="2"/>
  <c r="R2187" i="2"/>
  <c r="P2187" i="2"/>
  <c r="BI2181" i="2"/>
  <c r="BH2181" i="2"/>
  <c r="BG2181" i="2"/>
  <c r="BF2181" i="2"/>
  <c r="T2181" i="2"/>
  <c r="R2181" i="2"/>
  <c r="P2181" i="2"/>
  <c r="BI2180" i="2"/>
  <c r="BH2180" i="2"/>
  <c r="BG2180" i="2"/>
  <c r="BF2180" i="2"/>
  <c r="T2180" i="2"/>
  <c r="R2180" i="2"/>
  <c r="P2180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4" i="2"/>
  <c r="BH2154" i="2"/>
  <c r="BG2154" i="2"/>
  <c r="BF2154" i="2"/>
  <c r="T2154" i="2"/>
  <c r="R2154" i="2"/>
  <c r="P2154" i="2"/>
  <c r="BI2153" i="2"/>
  <c r="BH2153" i="2"/>
  <c r="BG2153" i="2"/>
  <c r="BF2153" i="2"/>
  <c r="T2153" i="2"/>
  <c r="R2153" i="2"/>
  <c r="P2153" i="2"/>
  <c r="BI2150" i="2"/>
  <c r="BH2150" i="2"/>
  <c r="BG2150" i="2"/>
  <c r="BF2150" i="2"/>
  <c r="T2150" i="2"/>
  <c r="R2150" i="2"/>
  <c r="P2150" i="2"/>
  <c r="BI2145" i="2"/>
  <c r="BH2145" i="2"/>
  <c r="BG2145" i="2"/>
  <c r="BF2145" i="2"/>
  <c r="T2145" i="2"/>
  <c r="R2145" i="2"/>
  <c r="P2145" i="2"/>
  <c r="BI2141" i="2"/>
  <c r="BH2141" i="2"/>
  <c r="BG2141" i="2"/>
  <c r="BF2141" i="2"/>
  <c r="T2141" i="2"/>
  <c r="R2141" i="2"/>
  <c r="P2141" i="2"/>
  <c r="BI2138" i="2"/>
  <c r="BH2138" i="2"/>
  <c r="BG2138" i="2"/>
  <c r="BF2138" i="2"/>
  <c r="T2138" i="2"/>
  <c r="R2138" i="2"/>
  <c r="P2138" i="2"/>
  <c r="BI2135" i="2"/>
  <c r="BH2135" i="2"/>
  <c r="BG2135" i="2"/>
  <c r="BF2135" i="2"/>
  <c r="T2135" i="2"/>
  <c r="R2135" i="2"/>
  <c r="P2135" i="2"/>
  <c r="BI2132" i="2"/>
  <c r="BH2132" i="2"/>
  <c r="BG2132" i="2"/>
  <c r="BF2132" i="2"/>
  <c r="T2132" i="2"/>
  <c r="R2132" i="2"/>
  <c r="P2132" i="2"/>
  <c r="BI2127" i="2"/>
  <c r="BH2127" i="2"/>
  <c r="BG2127" i="2"/>
  <c r="BF2127" i="2"/>
  <c r="T2127" i="2"/>
  <c r="R2127" i="2"/>
  <c r="P2127" i="2"/>
  <c r="BI2122" i="2"/>
  <c r="BH2122" i="2"/>
  <c r="BG2122" i="2"/>
  <c r="BF2122" i="2"/>
  <c r="T2122" i="2"/>
  <c r="R2122" i="2"/>
  <c r="P2122" i="2"/>
  <c r="BI2117" i="2"/>
  <c r="BH2117" i="2"/>
  <c r="BG2117" i="2"/>
  <c r="BF2117" i="2"/>
  <c r="T2117" i="2"/>
  <c r="R2117" i="2"/>
  <c r="P2117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90" i="2"/>
  <c r="BH2090" i="2"/>
  <c r="BG2090" i="2"/>
  <c r="BF2090" i="2"/>
  <c r="T2090" i="2"/>
  <c r="R2090" i="2"/>
  <c r="P2090" i="2"/>
  <c r="BI2089" i="2"/>
  <c r="BH2089" i="2"/>
  <c r="BG2089" i="2"/>
  <c r="BF2089" i="2"/>
  <c r="T2089" i="2"/>
  <c r="R2089" i="2"/>
  <c r="P2089" i="2"/>
  <c r="BI2088" i="2"/>
  <c r="BH2088" i="2"/>
  <c r="BG2088" i="2"/>
  <c r="BF2088" i="2"/>
  <c r="T2088" i="2"/>
  <c r="R2088" i="2"/>
  <c r="P2088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5" i="2"/>
  <c r="BH2085" i="2"/>
  <c r="BG2085" i="2"/>
  <c r="BF2085" i="2"/>
  <c r="T2085" i="2"/>
  <c r="R2085" i="2"/>
  <c r="P2085" i="2"/>
  <c r="BI2084" i="2"/>
  <c r="BH2084" i="2"/>
  <c r="BG2084" i="2"/>
  <c r="BF2084" i="2"/>
  <c r="T2084" i="2"/>
  <c r="R2084" i="2"/>
  <c r="P2084" i="2"/>
  <c r="BI2083" i="2"/>
  <c r="BH2083" i="2"/>
  <c r="BG2083" i="2"/>
  <c r="BF2083" i="2"/>
  <c r="T2083" i="2"/>
  <c r="R2083" i="2"/>
  <c r="P2083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74" i="2"/>
  <c r="BH2074" i="2"/>
  <c r="BG2074" i="2"/>
  <c r="BF2074" i="2"/>
  <c r="T2074" i="2"/>
  <c r="R2074" i="2"/>
  <c r="P2074" i="2"/>
  <c r="BI2073" i="2"/>
  <c r="BH2073" i="2"/>
  <c r="BG2073" i="2"/>
  <c r="BF2073" i="2"/>
  <c r="T2073" i="2"/>
  <c r="R2073" i="2"/>
  <c r="P2073" i="2"/>
  <c r="BI2072" i="2"/>
  <c r="BH2072" i="2"/>
  <c r="BG2072" i="2"/>
  <c r="BF2072" i="2"/>
  <c r="T2072" i="2"/>
  <c r="R2072" i="2"/>
  <c r="P2072" i="2"/>
  <c r="BI2071" i="2"/>
  <c r="BH2071" i="2"/>
  <c r="BG2071" i="2"/>
  <c r="BF2071" i="2"/>
  <c r="T2071" i="2"/>
  <c r="R2071" i="2"/>
  <c r="P2071" i="2"/>
  <c r="BI2070" i="2"/>
  <c r="BH2070" i="2"/>
  <c r="BG2070" i="2"/>
  <c r="BF2070" i="2"/>
  <c r="T2070" i="2"/>
  <c r="R2070" i="2"/>
  <c r="P2070" i="2"/>
  <c r="BI2069" i="2"/>
  <c r="BH2069" i="2"/>
  <c r="BG2069" i="2"/>
  <c r="BF2069" i="2"/>
  <c r="T2069" i="2"/>
  <c r="R2069" i="2"/>
  <c r="P2069" i="2"/>
  <c r="BI2068" i="2"/>
  <c r="BH2068" i="2"/>
  <c r="BG2068" i="2"/>
  <c r="BF2068" i="2"/>
  <c r="T2068" i="2"/>
  <c r="R2068" i="2"/>
  <c r="P2068" i="2"/>
  <c r="BI2067" i="2"/>
  <c r="BH2067" i="2"/>
  <c r="BG2067" i="2"/>
  <c r="BF2067" i="2"/>
  <c r="T2067" i="2"/>
  <c r="R2067" i="2"/>
  <c r="P2067" i="2"/>
  <c r="BI2066" i="2"/>
  <c r="BH2066" i="2"/>
  <c r="BG2066" i="2"/>
  <c r="BF2066" i="2"/>
  <c r="T2066" i="2"/>
  <c r="R2066" i="2"/>
  <c r="P2066" i="2"/>
  <c r="BI2065" i="2"/>
  <c r="BH2065" i="2"/>
  <c r="BG2065" i="2"/>
  <c r="BF2065" i="2"/>
  <c r="T2065" i="2"/>
  <c r="R2065" i="2"/>
  <c r="P2065" i="2"/>
  <c r="BI2064" i="2"/>
  <c r="BH2064" i="2"/>
  <c r="BG2064" i="2"/>
  <c r="BF2064" i="2"/>
  <c r="T2064" i="2"/>
  <c r="R2064" i="2"/>
  <c r="P2064" i="2"/>
  <c r="BI2063" i="2"/>
  <c r="BH2063" i="2"/>
  <c r="BG2063" i="2"/>
  <c r="BF2063" i="2"/>
  <c r="T2063" i="2"/>
  <c r="R2063" i="2"/>
  <c r="P2063" i="2"/>
  <c r="BI2062" i="2"/>
  <c r="BH2062" i="2"/>
  <c r="BG2062" i="2"/>
  <c r="BF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1" i="2"/>
  <c r="BH2051" i="2"/>
  <c r="BG2051" i="2"/>
  <c r="BF2051" i="2"/>
  <c r="T2051" i="2"/>
  <c r="R2051" i="2"/>
  <c r="P2051" i="2"/>
  <c r="BI2047" i="2"/>
  <c r="BH2047" i="2"/>
  <c r="BG2047" i="2"/>
  <c r="BF2047" i="2"/>
  <c r="T2047" i="2"/>
  <c r="R2047" i="2"/>
  <c r="P2047" i="2"/>
  <c r="BI2045" i="2"/>
  <c r="BH2045" i="2"/>
  <c r="BG2045" i="2"/>
  <c r="BF2045" i="2"/>
  <c r="T2045" i="2"/>
  <c r="R2045" i="2"/>
  <c r="P2045" i="2"/>
  <c r="BI2041" i="2"/>
  <c r="BH2041" i="2"/>
  <c r="BG2041" i="2"/>
  <c r="BF2041" i="2"/>
  <c r="T2041" i="2"/>
  <c r="R2041" i="2"/>
  <c r="P2041" i="2"/>
  <c r="BI2031" i="2"/>
  <c r="BH2031" i="2"/>
  <c r="BG2031" i="2"/>
  <c r="BF2031" i="2"/>
  <c r="T2031" i="2"/>
  <c r="R2031" i="2"/>
  <c r="P2031" i="2"/>
  <c r="BI2022" i="2"/>
  <c r="BH2022" i="2"/>
  <c r="BG2022" i="2"/>
  <c r="BF2022" i="2"/>
  <c r="T2022" i="2"/>
  <c r="R2022" i="2"/>
  <c r="P2022" i="2"/>
  <c r="BI2012" i="2"/>
  <c r="BH2012" i="2"/>
  <c r="BG2012" i="2"/>
  <c r="BF2012" i="2"/>
  <c r="T2012" i="2"/>
  <c r="R2012" i="2"/>
  <c r="P2012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4" i="2"/>
  <c r="BH1994" i="2"/>
  <c r="BG1994" i="2"/>
  <c r="BF1994" i="2"/>
  <c r="T1994" i="2"/>
  <c r="R1994" i="2"/>
  <c r="P1994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77" i="2"/>
  <c r="BH1977" i="2"/>
  <c r="BG1977" i="2"/>
  <c r="BF1977" i="2"/>
  <c r="T1977" i="2"/>
  <c r="R1977" i="2"/>
  <c r="P1977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2" i="2"/>
  <c r="BH1942" i="2"/>
  <c r="BG1942" i="2"/>
  <c r="BF1942" i="2"/>
  <c r="T1942" i="2"/>
  <c r="R1942" i="2"/>
  <c r="P1942" i="2"/>
  <c r="BI1925" i="2"/>
  <c r="BH1925" i="2"/>
  <c r="BG1925" i="2"/>
  <c r="BF1925" i="2"/>
  <c r="T1925" i="2"/>
  <c r="R1925" i="2"/>
  <c r="P1925" i="2"/>
  <c r="BI1916" i="2"/>
  <c r="BH1916" i="2"/>
  <c r="BG1916" i="2"/>
  <c r="BF1916" i="2"/>
  <c r="T1916" i="2"/>
  <c r="R1916" i="2"/>
  <c r="P1916" i="2"/>
  <c r="BI1914" i="2"/>
  <c r="BH1914" i="2"/>
  <c r="BG1914" i="2"/>
  <c r="BF1914" i="2"/>
  <c r="T1914" i="2"/>
  <c r="R1914" i="2"/>
  <c r="P1914" i="2"/>
  <c r="BI1896" i="2"/>
  <c r="BH1896" i="2"/>
  <c r="BG1896" i="2"/>
  <c r="BF1896" i="2"/>
  <c r="T1896" i="2"/>
  <c r="R1896" i="2"/>
  <c r="P1896" i="2"/>
  <c r="BI1891" i="2"/>
  <c r="BH1891" i="2"/>
  <c r="BG1891" i="2"/>
  <c r="BF1891" i="2"/>
  <c r="T1891" i="2"/>
  <c r="R1891" i="2"/>
  <c r="P1891" i="2"/>
  <c r="BI1878" i="2"/>
  <c r="BH1878" i="2"/>
  <c r="BG1878" i="2"/>
  <c r="BF1878" i="2"/>
  <c r="T1878" i="2"/>
  <c r="R1878" i="2"/>
  <c r="P1878" i="2"/>
  <c r="BI1871" i="2"/>
  <c r="BH1871" i="2"/>
  <c r="BG1871" i="2"/>
  <c r="BF1871" i="2"/>
  <c r="T1871" i="2"/>
  <c r="R1871" i="2"/>
  <c r="P1871" i="2"/>
  <c r="BI1869" i="2"/>
  <c r="BH1869" i="2"/>
  <c r="BG1869" i="2"/>
  <c r="BF1869" i="2"/>
  <c r="T1869" i="2"/>
  <c r="R1869" i="2"/>
  <c r="P1869" i="2"/>
  <c r="BI1864" i="2"/>
  <c r="BH1864" i="2"/>
  <c r="BG1864" i="2"/>
  <c r="BF1864" i="2"/>
  <c r="T1864" i="2"/>
  <c r="R1864" i="2"/>
  <c r="P1864" i="2"/>
  <c r="BI1860" i="2"/>
  <c r="BH1860" i="2"/>
  <c r="BG1860" i="2"/>
  <c r="BF1860" i="2"/>
  <c r="T1860" i="2"/>
  <c r="R1860" i="2"/>
  <c r="P1860" i="2"/>
  <c r="BI1855" i="2"/>
  <c r="BH1855" i="2"/>
  <c r="BG1855" i="2"/>
  <c r="BF1855" i="2"/>
  <c r="T1855" i="2"/>
  <c r="R1855" i="2"/>
  <c r="P1855" i="2"/>
  <c r="BI1835" i="2"/>
  <c r="BH1835" i="2"/>
  <c r="BG1835" i="2"/>
  <c r="BF1835" i="2"/>
  <c r="T1835" i="2"/>
  <c r="R1835" i="2"/>
  <c r="P1835" i="2"/>
  <c r="BI1825" i="2"/>
  <c r="BH1825" i="2"/>
  <c r="BG1825" i="2"/>
  <c r="BF1825" i="2"/>
  <c r="T1825" i="2"/>
  <c r="R1825" i="2"/>
  <c r="P1825" i="2"/>
  <c r="BI1823" i="2"/>
  <c r="BH1823" i="2"/>
  <c r="BG1823" i="2"/>
  <c r="BF1823" i="2"/>
  <c r="T1823" i="2"/>
  <c r="R1823" i="2"/>
  <c r="P1823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2" i="2"/>
  <c r="BH1802" i="2"/>
  <c r="BG1802" i="2"/>
  <c r="BF1802" i="2"/>
  <c r="T1802" i="2"/>
  <c r="R1802" i="2"/>
  <c r="P1802" i="2"/>
  <c r="BI1798" i="2"/>
  <c r="BH1798" i="2"/>
  <c r="BG1798" i="2"/>
  <c r="BF1798" i="2"/>
  <c r="T1798" i="2"/>
  <c r="R1798" i="2"/>
  <c r="P1798" i="2"/>
  <c r="BI1795" i="2"/>
  <c r="BH1795" i="2"/>
  <c r="BG1795" i="2"/>
  <c r="BF1795" i="2"/>
  <c r="T1795" i="2"/>
  <c r="R1795" i="2"/>
  <c r="P1795" i="2"/>
  <c r="BI1789" i="2"/>
  <c r="BH1789" i="2"/>
  <c r="BG1789" i="2"/>
  <c r="BF1789" i="2"/>
  <c r="T1789" i="2"/>
  <c r="R1789" i="2"/>
  <c r="P1789" i="2"/>
  <c r="BI1783" i="2"/>
  <c r="BH1783" i="2"/>
  <c r="BG1783" i="2"/>
  <c r="BF1783" i="2"/>
  <c r="T1783" i="2"/>
  <c r="R1783" i="2"/>
  <c r="P1783" i="2"/>
  <c r="BI1779" i="2"/>
  <c r="BH1779" i="2"/>
  <c r="BG1779" i="2"/>
  <c r="BF1779" i="2"/>
  <c r="T1779" i="2"/>
  <c r="R1779" i="2"/>
  <c r="P1779" i="2"/>
  <c r="BI1774" i="2"/>
  <c r="BH1774" i="2"/>
  <c r="BG1774" i="2"/>
  <c r="BF1774" i="2"/>
  <c r="T1774" i="2"/>
  <c r="R1774" i="2"/>
  <c r="P1774" i="2"/>
  <c r="BI1769" i="2"/>
  <c r="BH1769" i="2"/>
  <c r="BG1769" i="2"/>
  <c r="BF1769" i="2"/>
  <c r="T1769" i="2"/>
  <c r="R1769" i="2"/>
  <c r="P1769" i="2"/>
  <c r="BI1765" i="2"/>
  <c r="BH1765" i="2"/>
  <c r="BG1765" i="2"/>
  <c r="BF1765" i="2"/>
  <c r="T1765" i="2"/>
  <c r="R1765" i="2"/>
  <c r="P1765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4" i="2"/>
  <c r="BH1754" i="2"/>
  <c r="BG1754" i="2"/>
  <c r="BF1754" i="2"/>
  <c r="T1754" i="2"/>
  <c r="R1754" i="2"/>
  <c r="P1754" i="2"/>
  <c r="BI1744" i="2"/>
  <c r="BH1744" i="2"/>
  <c r="BG1744" i="2"/>
  <c r="BF1744" i="2"/>
  <c r="T1744" i="2"/>
  <c r="R1744" i="2"/>
  <c r="P1744" i="2"/>
  <c r="BI1739" i="2"/>
  <c r="BH1739" i="2"/>
  <c r="BG1739" i="2"/>
  <c r="BF1739" i="2"/>
  <c r="T1739" i="2"/>
  <c r="R1739" i="2"/>
  <c r="P1739" i="2"/>
  <c r="BI1729" i="2"/>
  <c r="BH1729" i="2"/>
  <c r="BG1729" i="2"/>
  <c r="BF1729" i="2"/>
  <c r="T1729" i="2"/>
  <c r="R1729" i="2"/>
  <c r="P1729" i="2"/>
  <c r="BI1714" i="2"/>
  <c r="BH1714" i="2"/>
  <c r="BG1714" i="2"/>
  <c r="BF1714" i="2"/>
  <c r="T1714" i="2"/>
  <c r="R1714" i="2"/>
  <c r="P1714" i="2"/>
  <c r="BI1709" i="2"/>
  <c r="BH1709" i="2"/>
  <c r="BG1709" i="2"/>
  <c r="BF1709" i="2"/>
  <c r="T1709" i="2"/>
  <c r="R1709" i="2"/>
  <c r="P1709" i="2"/>
  <c r="BI1704" i="2"/>
  <c r="BH1704" i="2"/>
  <c r="BG1704" i="2"/>
  <c r="BF1704" i="2"/>
  <c r="T1704" i="2"/>
  <c r="R1704" i="2"/>
  <c r="P1704" i="2"/>
  <c r="BI1695" i="2"/>
  <c r="BH1695" i="2"/>
  <c r="BG1695" i="2"/>
  <c r="BF1695" i="2"/>
  <c r="T1695" i="2"/>
  <c r="R1695" i="2"/>
  <c r="P1695" i="2"/>
  <c r="BI1690" i="2"/>
  <c r="BH1690" i="2"/>
  <c r="BG1690" i="2"/>
  <c r="BF1690" i="2"/>
  <c r="T1690" i="2"/>
  <c r="R1690" i="2"/>
  <c r="P1690" i="2"/>
  <c r="BI1688" i="2"/>
  <c r="BH1688" i="2"/>
  <c r="BG1688" i="2"/>
  <c r="BF1688" i="2"/>
  <c r="T1688" i="2"/>
  <c r="R1688" i="2"/>
  <c r="P1688" i="2"/>
  <c r="BI1687" i="2"/>
  <c r="BH1687" i="2"/>
  <c r="BG1687" i="2"/>
  <c r="BF1687" i="2"/>
  <c r="T1687" i="2"/>
  <c r="R1687" i="2"/>
  <c r="P1687" i="2"/>
  <c r="BI1686" i="2"/>
  <c r="BH1686" i="2"/>
  <c r="BG1686" i="2"/>
  <c r="BF1686" i="2"/>
  <c r="T1686" i="2"/>
  <c r="R1686" i="2"/>
  <c r="P1686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8" i="2"/>
  <c r="BH1678" i="2"/>
  <c r="BG1678" i="2"/>
  <c r="BF1678" i="2"/>
  <c r="T1678" i="2"/>
  <c r="R1678" i="2"/>
  <c r="P1678" i="2"/>
  <c r="BI1667" i="2"/>
  <c r="BH1667" i="2"/>
  <c r="BG1667" i="2"/>
  <c r="BF1667" i="2"/>
  <c r="T1667" i="2"/>
  <c r="R1667" i="2"/>
  <c r="P1667" i="2"/>
  <c r="BI1665" i="2"/>
  <c r="BH1665" i="2"/>
  <c r="BG1665" i="2"/>
  <c r="BF1665" i="2"/>
  <c r="T1665" i="2"/>
  <c r="R1665" i="2"/>
  <c r="P1665" i="2"/>
  <c r="BI1663" i="2"/>
  <c r="BH1663" i="2"/>
  <c r="BG1663" i="2"/>
  <c r="BF1663" i="2"/>
  <c r="T1663" i="2"/>
  <c r="R1663" i="2"/>
  <c r="P1663" i="2"/>
  <c r="BI1630" i="2"/>
  <c r="BH1630" i="2"/>
  <c r="BG1630" i="2"/>
  <c r="BF1630" i="2"/>
  <c r="T1630" i="2"/>
  <c r="R1630" i="2"/>
  <c r="P1630" i="2"/>
  <c r="BI1628" i="2"/>
  <c r="BH1628" i="2"/>
  <c r="BG1628" i="2"/>
  <c r="BF1628" i="2"/>
  <c r="T1628" i="2"/>
  <c r="R1628" i="2"/>
  <c r="P1628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87" i="2"/>
  <c r="BH1587" i="2"/>
  <c r="BG1587" i="2"/>
  <c r="BF1587" i="2"/>
  <c r="T1587" i="2"/>
  <c r="R1587" i="2"/>
  <c r="P1587" i="2"/>
  <c r="BI1582" i="2"/>
  <c r="BH1582" i="2"/>
  <c r="BG1582" i="2"/>
  <c r="BF1582" i="2"/>
  <c r="T1582" i="2"/>
  <c r="R1582" i="2"/>
  <c r="P1582" i="2"/>
  <c r="BI1574" i="2"/>
  <c r="BH1574" i="2"/>
  <c r="BG1574" i="2"/>
  <c r="BF1574" i="2"/>
  <c r="T1574" i="2"/>
  <c r="R1574" i="2"/>
  <c r="P1574" i="2"/>
  <c r="BI1563" i="2"/>
  <c r="BH1563" i="2"/>
  <c r="BG1563" i="2"/>
  <c r="BF1563" i="2"/>
  <c r="T1563" i="2"/>
  <c r="R1563" i="2"/>
  <c r="P1563" i="2"/>
  <c r="BI1552" i="2"/>
  <c r="BH1552" i="2"/>
  <c r="BG1552" i="2"/>
  <c r="BF1552" i="2"/>
  <c r="T1552" i="2"/>
  <c r="R1552" i="2"/>
  <c r="P1552" i="2"/>
  <c r="BI1550" i="2"/>
  <c r="BH1550" i="2"/>
  <c r="BG1550" i="2"/>
  <c r="BF1550" i="2"/>
  <c r="T1550" i="2"/>
  <c r="R1550" i="2"/>
  <c r="P1550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0" i="2"/>
  <c r="BH1530" i="2"/>
  <c r="BG1530" i="2"/>
  <c r="BF1530" i="2"/>
  <c r="T1530" i="2"/>
  <c r="R1530" i="2"/>
  <c r="P1530" i="2"/>
  <c r="BI1519" i="2"/>
  <c r="BH1519" i="2"/>
  <c r="BG1519" i="2"/>
  <c r="BF1519" i="2"/>
  <c r="T1519" i="2"/>
  <c r="R1519" i="2"/>
  <c r="P1519" i="2"/>
  <c r="BI1513" i="2"/>
  <c r="BH1513" i="2"/>
  <c r="BG1513" i="2"/>
  <c r="BF1513" i="2"/>
  <c r="T1513" i="2"/>
  <c r="R1513" i="2"/>
  <c r="P1513" i="2"/>
  <c r="BI1507" i="2"/>
  <c r="BH1507" i="2"/>
  <c r="BG1507" i="2"/>
  <c r="BF1507" i="2"/>
  <c r="T1507" i="2"/>
  <c r="R1507" i="2"/>
  <c r="P1507" i="2"/>
  <c r="BI1501" i="2"/>
  <c r="BH1501" i="2"/>
  <c r="BG1501" i="2"/>
  <c r="BF1501" i="2"/>
  <c r="T1501" i="2"/>
  <c r="R1501" i="2"/>
  <c r="P1501" i="2"/>
  <c r="BI1495" i="2"/>
  <c r="BH1495" i="2"/>
  <c r="BG1495" i="2"/>
  <c r="BF1495" i="2"/>
  <c r="T1495" i="2"/>
  <c r="R1495" i="2"/>
  <c r="P1495" i="2"/>
  <c r="BI1489" i="2"/>
  <c r="BH1489" i="2"/>
  <c r="BG1489" i="2"/>
  <c r="BF1489" i="2"/>
  <c r="T1489" i="2"/>
  <c r="R1489" i="2"/>
  <c r="P1489" i="2"/>
  <c r="BI1487" i="2"/>
  <c r="BH1487" i="2"/>
  <c r="BG1487" i="2"/>
  <c r="BF1487" i="2"/>
  <c r="T1487" i="2"/>
  <c r="R1487" i="2"/>
  <c r="P1487" i="2"/>
  <c r="BI1454" i="2"/>
  <c r="BH1454" i="2"/>
  <c r="BG1454" i="2"/>
  <c r="BF1454" i="2"/>
  <c r="T1454" i="2"/>
  <c r="R1454" i="2"/>
  <c r="P1454" i="2"/>
  <c r="BI1430" i="2"/>
  <c r="BH1430" i="2"/>
  <c r="BG1430" i="2"/>
  <c r="BF1430" i="2"/>
  <c r="T1430" i="2"/>
  <c r="R1430" i="2"/>
  <c r="P1430" i="2"/>
  <c r="BI1406" i="2"/>
  <c r="BH1406" i="2"/>
  <c r="BG1406" i="2"/>
  <c r="BF1406" i="2"/>
  <c r="T1406" i="2"/>
  <c r="R1406" i="2"/>
  <c r="P1406" i="2"/>
  <c r="BI1383" i="2"/>
  <c r="BH1383" i="2"/>
  <c r="BG1383" i="2"/>
  <c r="BF1383" i="2"/>
  <c r="T1383" i="2"/>
  <c r="R1383" i="2"/>
  <c r="P1383" i="2"/>
  <c r="BI1374" i="2"/>
  <c r="BH1374" i="2"/>
  <c r="BG1374" i="2"/>
  <c r="BF1374" i="2"/>
  <c r="T1374" i="2"/>
  <c r="R1374" i="2"/>
  <c r="P1374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56" i="2"/>
  <c r="BH1356" i="2"/>
  <c r="BG1356" i="2"/>
  <c r="BF1356" i="2"/>
  <c r="T1356" i="2"/>
  <c r="R1356" i="2"/>
  <c r="P1356" i="2"/>
  <c r="BI1339" i="2"/>
  <c r="BH1339" i="2"/>
  <c r="BG1339" i="2"/>
  <c r="BF1339" i="2"/>
  <c r="T1339" i="2"/>
  <c r="R1339" i="2"/>
  <c r="P1339" i="2"/>
  <c r="BI1328" i="2"/>
  <c r="BH1328" i="2"/>
  <c r="BG1328" i="2"/>
  <c r="BF1328" i="2"/>
  <c r="T1328" i="2"/>
  <c r="R1328" i="2"/>
  <c r="P1328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6" i="2"/>
  <c r="BH1296" i="2"/>
  <c r="BG1296" i="2"/>
  <c r="BF1296" i="2"/>
  <c r="T1296" i="2"/>
  <c r="R1296" i="2"/>
  <c r="P1296" i="2"/>
  <c r="BI1294" i="2"/>
  <c r="BH1294" i="2"/>
  <c r="BG1294" i="2"/>
  <c r="BF1294" i="2"/>
  <c r="T1294" i="2"/>
  <c r="R1294" i="2"/>
  <c r="P1294" i="2"/>
  <c r="BI1289" i="2"/>
  <c r="BH1289" i="2"/>
  <c r="BG1289" i="2"/>
  <c r="BF1289" i="2"/>
  <c r="T1289" i="2"/>
  <c r="R1289" i="2"/>
  <c r="P1289" i="2"/>
  <c r="BI1282" i="2"/>
  <c r="BH1282" i="2"/>
  <c r="BG1282" i="2"/>
  <c r="BF1282" i="2"/>
  <c r="T1282" i="2"/>
  <c r="R1282" i="2"/>
  <c r="P1282" i="2"/>
  <c r="BI1271" i="2"/>
  <c r="BH1271" i="2"/>
  <c r="BG1271" i="2"/>
  <c r="BF1271" i="2"/>
  <c r="T1271" i="2"/>
  <c r="R1271" i="2"/>
  <c r="P1271" i="2"/>
  <c r="BI1257" i="2"/>
  <c r="BH1257" i="2"/>
  <c r="BG1257" i="2"/>
  <c r="BF1257" i="2"/>
  <c r="T1257" i="2"/>
  <c r="R1257" i="2"/>
  <c r="P1257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51" i="2"/>
  <c r="BH1251" i="2"/>
  <c r="BG1251" i="2"/>
  <c r="BF1251" i="2"/>
  <c r="T1251" i="2"/>
  <c r="R1251" i="2"/>
  <c r="P1251" i="2"/>
  <c r="BI1246" i="2"/>
  <c r="BH1246" i="2"/>
  <c r="BG1246" i="2"/>
  <c r="BF1246" i="2"/>
  <c r="T1246" i="2"/>
  <c r="R1246" i="2"/>
  <c r="P1246" i="2"/>
  <c r="BI1242" i="2"/>
  <c r="BH1242" i="2"/>
  <c r="BG1242" i="2"/>
  <c r="BF1242" i="2"/>
  <c r="T1242" i="2"/>
  <c r="R1242" i="2"/>
  <c r="P1242" i="2"/>
  <c r="BI1240" i="2"/>
  <c r="BH1240" i="2"/>
  <c r="BG1240" i="2"/>
  <c r="BF1240" i="2"/>
  <c r="T1240" i="2"/>
  <c r="R1240" i="2"/>
  <c r="P1240" i="2"/>
  <c r="BI1230" i="2"/>
  <c r="BH1230" i="2"/>
  <c r="BG1230" i="2"/>
  <c r="BF1230" i="2"/>
  <c r="T1230" i="2"/>
  <c r="R1230" i="2"/>
  <c r="P1230" i="2"/>
  <c r="BI1228" i="2"/>
  <c r="BH1228" i="2"/>
  <c r="BG1228" i="2"/>
  <c r="BF1228" i="2"/>
  <c r="T1228" i="2"/>
  <c r="R1228" i="2"/>
  <c r="P1228" i="2"/>
  <c r="BI1218" i="2"/>
  <c r="BH1218" i="2"/>
  <c r="BG1218" i="2"/>
  <c r="BF1218" i="2"/>
  <c r="T1218" i="2"/>
  <c r="R1218" i="2"/>
  <c r="P1218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78" i="2"/>
  <c r="BH1178" i="2"/>
  <c r="BG1178" i="2"/>
  <c r="BF1178" i="2"/>
  <c r="T1178" i="2"/>
  <c r="R1178" i="2"/>
  <c r="P1178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6" i="2"/>
  <c r="BH1166" i="2"/>
  <c r="BG1166" i="2"/>
  <c r="BF1166" i="2"/>
  <c r="T1166" i="2"/>
  <c r="R1166" i="2"/>
  <c r="P1166" i="2"/>
  <c r="BI1164" i="2"/>
  <c r="BH1164" i="2"/>
  <c r="BG1164" i="2"/>
  <c r="BF1164" i="2"/>
  <c r="T1164" i="2"/>
  <c r="R1164" i="2"/>
  <c r="P1164" i="2"/>
  <c r="BI1159" i="2"/>
  <c r="BH1159" i="2"/>
  <c r="BG1159" i="2"/>
  <c r="BF1159" i="2"/>
  <c r="T1159" i="2"/>
  <c r="R1159" i="2"/>
  <c r="P1159" i="2"/>
  <c r="BI1157" i="2"/>
  <c r="BH1157" i="2"/>
  <c r="BG1157" i="2"/>
  <c r="BF1157" i="2"/>
  <c r="T1157" i="2"/>
  <c r="R1157" i="2"/>
  <c r="P1157" i="2"/>
  <c r="BI1153" i="2"/>
  <c r="BH1153" i="2"/>
  <c r="BG1153" i="2"/>
  <c r="BF1153" i="2"/>
  <c r="T1153" i="2"/>
  <c r="R1153" i="2"/>
  <c r="P1153" i="2"/>
  <c r="BI1151" i="2"/>
  <c r="BH1151" i="2"/>
  <c r="BG1151" i="2"/>
  <c r="BF1151" i="2"/>
  <c r="T1151" i="2"/>
  <c r="R1151" i="2"/>
  <c r="P1151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T1136" i="2" s="1"/>
  <c r="R1137" i="2"/>
  <c r="R1136" i="2"/>
  <c r="P1137" i="2"/>
  <c r="P1136" i="2" s="1"/>
  <c r="BI1135" i="2"/>
  <c r="BH1135" i="2"/>
  <c r="BG1135" i="2"/>
  <c r="BF1135" i="2"/>
  <c r="T1135" i="2"/>
  <c r="R1135" i="2"/>
  <c r="P1135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1" i="2"/>
  <c r="BH1121" i="2"/>
  <c r="BG1121" i="2"/>
  <c r="BF1121" i="2"/>
  <c r="T1121" i="2"/>
  <c r="R1121" i="2"/>
  <c r="P1121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1" i="2"/>
  <c r="BH1111" i="2"/>
  <c r="BG1111" i="2"/>
  <c r="BF1111" i="2"/>
  <c r="T1111" i="2"/>
  <c r="R1111" i="2"/>
  <c r="P1111" i="2"/>
  <c r="BI1105" i="2"/>
  <c r="BH1105" i="2"/>
  <c r="BG1105" i="2"/>
  <c r="BF1105" i="2"/>
  <c r="T1105" i="2"/>
  <c r="R1105" i="2"/>
  <c r="P1105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76" i="2"/>
  <c r="BH1076" i="2"/>
  <c r="BG1076" i="2"/>
  <c r="BF1076" i="2"/>
  <c r="T1076" i="2"/>
  <c r="R1076" i="2"/>
  <c r="P1076" i="2"/>
  <c r="BI1075" i="2"/>
  <c r="BH1075" i="2"/>
  <c r="BG1075" i="2"/>
  <c r="BF1075" i="2"/>
  <c r="T1075" i="2"/>
  <c r="R1075" i="2"/>
  <c r="P1075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6" i="2"/>
  <c r="BH1066" i="2"/>
  <c r="BG1066" i="2"/>
  <c r="BF1066" i="2"/>
  <c r="T1066" i="2"/>
  <c r="R1066" i="2"/>
  <c r="P1066" i="2"/>
  <c r="BI1065" i="2"/>
  <c r="BH1065" i="2"/>
  <c r="BG1065" i="2"/>
  <c r="BF1065" i="2"/>
  <c r="T1065" i="2"/>
  <c r="R1065" i="2"/>
  <c r="P1065" i="2"/>
  <c r="BI1061" i="2"/>
  <c r="BH1061" i="2"/>
  <c r="BG1061" i="2"/>
  <c r="BF1061" i="2"/>
  <c r="T1061" i="2"/>
  <c r="R1061" i="2"/>
  <c r="P1061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52" i="2"/>
  <c r="BH1052" i="2"/>
  <c r="BG1052" i="2"/>
  <c r="BF1052" i="2"/>
  <c r="T1052" i="2"/>
  <c r="R1052" i="2"/>
  <c r="P1052" i="2"/>
  <c r="BI1048" i="2"/>
  <c r="BH1048" i="2"/>
  <c r="BG1048" i="2"/>
  <c r="BF1048" i="2"/>
  <c r="T1048" i="2"/>
  <c r="R1048" i="2"/>
  <c r="P1048" i="2"/>
  <c r="BI1047" i="2"/>
  <c r="BH1047" i="2"/>
  <c r="BG1047" i="2"/>
  <c r="BF1047" i="2"/>
  <c r="T1047" i="2"/>
  <c r="R1047" i="2"/>
  <c r="P1047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06" i="2"/>
  <c r="BH1006" i="2"/>
  <c r="BG1006" i="2"/>
  <c r="BF1006" i="2"/>
  <c r="T1006" i="2"/>
  <c r="R1006" i="2"/>
  <c r="P1006" i="2"/>
  <c r="BI1000" i="2"/>
  <c r="BH1000" i="2"/>
  <c r="BG1000" i="2"/>
  <c r="BF1000" i="2"/>
  <c r="T1000" i="2"/>
  <c r="R1000" i="2"/>
  <c r="P1000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9" i="2"/>
  <c r="BH969" i="2"/>
  <c r="BG969" i="2"/>
  <c r="BF969" i="2"/>
  <c r="T969" i="2"/>
  <c r="R969" i="2"/>
  <c r="P969" i="2"/>
  <c r="BI968" i="2"/>
  <c r="BH968" i="2"/>
  <c r="BG968" i="2"/>
  <c r="BF968" i="2"/>
  <c r="T968" i="2"/>
  <c r="R968" i="2"/>
  <c r="P968" i="2"/>
  <c r="BI967" i="2"/>
  <c r="BH967" i="2"/>
  <c r="BG967" i="2"/>
  <c r="BF967" i="2"/>
  <c r="T967" i="2"/>
  <c r="R967" i="2"/>
  <c r="P967" i="2"/>
  <c r="BI953" i="2"/>
  <c r="BH953" i="2"/>
  <c r="BG953" i="2"/>
  <c r="BF953" i="2"/>
  <c r="T953" i="2"/>
  <c r="R953" i="2"/>
  <c r="P953" i="2"/>
  <c r="BI936" i="2"/>
  <c r="BH936" i="2"/>
  <c r="BG936" i="2"/>
  <c r="BF936" i="2"/>
  <c r="T936" i="2"/>
  <c r="R936" i="2"/>
  <c r="P936" i="2"/>
  <c r="BI928" i="2"/>
  <c r="BH928" i="2"/>
  <c r="BG928" i="2"/>
  <c r="BF928" i="2"/>
  <c r="T928" i="2"/>
  <c r="R928" i="2"/>
  <c r="P928" i="2"/>
  <c r="BI907" i="2"/>
  <c r="BH907" i="2"/>
  <c r="BG907" i="2"/>
  <c r="BF907" i="2"/>
  <c r="T907" i="2"/>
  <c r="R907" i="2"/>
  <c r="P907" i="2"/>
  <c r="BI882" i="2"/>
  <c r="BH882" i="2"/>
  <c r="BG882" i="2"/>
  <c r="BF882" i="2"/>
  <c r="T882" i="2"/>
  <c r="R882" i="2"/>
  <c r="P882" i="2"/>
  <c r="BI880" i="2"/>
  <c r="BH880" i="2"/>
  <c r="BG880" i="2"/>
  <c r="BF880" i="2"/>
  <c r="T880" i="2"/>
  <c r="R880" i="2"/>
  <c r="P880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54" i="2"/>
  <c r="BH854" i="2"/>
  <c r="BG854" i="2"/>
  <c r="BF854" i="2"/>
  <c r="T854" i="2"/>
  <c r="R854" i="2"/>
  <c r="P854" i="2"/>
  <c r="BI843" i="2"/>
  <c r="BH843" i="2"/>
  <c r="BG843" i="2"/>
  <c r="BF843" i="2"/>
  <c r="T843" i="2"/>
  <c r="R843" i="2"/>
  <c r="P843" i="2"/>
  <c r="BI824" i="2"/>
  <c r="BH824" i="2"/>
  <c r="BG824" i="2"/>
  <c r="BF824" i="2"/>
  <c r="T824" i="2"/>
  <c r="R824" i="2"/>
  <c r="P824" i="2"/>
  <c r="BI818" i="2"/>
  <c r="BH818" i="2"/>
  <c r="BG818" i="2"/>
  <c r="BF818" i="2"/>
  <c r="T818" i="2"/>
  <c r="R818" i="2"/>
  <c r="P818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65" i="2"/>
  <c r="BH665" i="2"/>
  <c r="BG665" i="2"/>
  <c r="BF665" i="2"/>
  <c r="T665" i="2"/>
  <c r="R665" i="2"/>
  <c r="P665" i="2"/>
  <c r="BI641" i="2"/>
  <c r="BH641" i="2"/>
  <c r="BG641" i="2"/>
  <c r="BF641" i="2"/>
  <c r="T641" i="2"/>
  <c r="R641" i="2"/>
  <c r="P641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1" i="2"/>
  <c r="BH621" i="2"/>
  <c r="BG621" i="2"/>
  <c r="BF621" i="2"/>
  <c r="T621" i="2"/>
  <c r="R621" i="2"/>
  <c r="P621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67" i="2"/>
  <c r="BH567" i="2"/>
  <c r="BG567" i="2"/>
  <c r="BF567" i="2"/>
  <c r="T567" i="2"/>
  <c r="R567" i="2"/>
  <c r="P567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25" i="2"/>
  <c r="BH525" i="2"/>
  <c r="BG525" i="2"/>
  <c r="BF525" i="2"/>
  <c r="T525" i="2"/>
  <c r="R525" i="2"/>
  <c r="P525" i="2"/>
  <c r="BI519" i="2"/>
  <c r="BH519" i="2"/>
  <c r="BG519" i="2"/>
  <c r="BF519" i="2"/>
  <c r="T519" i="2"/>
  <c r="R519" i="2"/>
  <c r="P519" i="2"/>
  <c r="BI513" i="2"/>
  <c r="BH513" i="2"/>
  <c r="BG513" i="2"/>
  <c r="BF513" i="2"/>
  <c r="T513" i="2"/>
  <c r="R513" i="2"/>
  <c r="P513" i="2"/>
  <c r="BI504" i="2"/>
  <c r="BH504" i="2"/>
  <c r="BG504" i="2"/>
  <c r="BF504" i="2"/>
  <c r="T504" i="2"/>
  <c r="R504" i="2"/>
  <c r="P504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5" i="2"/>
  <c r="BH335" i="2"/>
  <c r="BG335" i="2"/>
  <c r="BF335" i="2"/>
  <c r="T335" i="2"/>
  <c r="R335" i="2"/>
  <c r="P335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295" i="2"/>
  <c r="BH295" i="2"/>
  <c r="BG295" i="2"/>
  <c r="BF295" i="2"/>
  <c r="T295" i="2"/>
  <c r="R295" i="2"/>
  <c r="P295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49" i="2"/>
  <c r="BH249" i="2"/>
  <c r="BG249" i="2"/>
  <c r="BF249" i="2"/>
  <c r="T249" i="2"/>
  <c r="R249" i="2"/>
  <c r="P249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192" i="2"/>
  <c r="BH192" i="2"/>
  <c r="BG192" i="2"/>
  <c r="BF192" i="2"/>
  <c r="T192" i="2"/>
  <c r="R192" i="2"/>
  <c r="P192" i="2"/>
  <c r="BI175" i="2"/>
  <c r="BH175" i="2"/>
  <c r="BG175" i="2"/>
  <c r="BF175" i="2"/>
  <c r="T175" i="2"/>
  <c r="R175" i="2"/>
  <c r="P175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J149" i="2"/>
  <c r="J148" i="2"/>
  <c r="F148" i="2"/>
  <c r="F146" i="2"/>
  <c r="E144" i="2"/>
  <c r="J94" i="2"/>
  <c r="J93" i="2"/>
  <c r="F93" i="2"/>
  <c r="F91" i="2"/>
  <c r="E89" i="2"/>
  <c r="J20" i="2"/>
  <c r="E20" i="2"/>
  <c r="F149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2689" i="2"/>
  <c r="BK2678" i="2"/>
  <c r="J2674" i="2"/>
  <c r="BK2658" i="2"/>
  <c r="J2642" i="2"/>
  <c r="J2589" i="2"/>
  <c r="BK2578" i="2"/>
  <c r="BK2546" i="2"/>
  <c r="J2475" i="2"/>
  <c r="J2447" i="2"/>
  <c r="J2408" i="2"/>
  <c r="BK2387" i="2"/>
  <c r="BK2355" i="2"/>
  <c r="BK2347" i="2"/>
  <c r="J2326" i="2"/>
  <c r="BK2323" i="2"/>
  <c r="J2314" i="2"/>
  <c r="J2309" i="2"/>
  <c r="BK2296" i="2"/>
  <c r="BK2283" i="2"/>
  <c r="J2278" i="2"/>
  <c r="J2266" i="2"/>
  <c r="BK2252" i="2"/>
  <c r="BK2175" i="2"/>
  <c r="J2155" i="2"/>
  <c r="BK2112" i="2"/>
  <c r="J2109" i="2"/>
  <c r="J2101" i="2"/>
  <c r="J2096" i="2"/>
  <c r="J2088" i="2"/>
  <c r="BK2084" i="2"/>
  <c r="J2080" i="2"/>
  <c r="J2066" i="2"/>
  <c r="J2055" i="2"/>
  <c r="BK2022" i="2"/>
  <c r="BK1989" i="2"/>
  <c r="BK1963" i="2"/>
  <c r="J1951" i="2"/>
  <c r="J1925" i="2"/>
  <c r="J1891" i="2"/>
  <c r="BK1864" i="2"/>
  <c r="BK1823" i="2"/>
  <c r="J1802" i="2"/>
  <c r="BK1783" i="2"/>
  <c r="J1729" i="2"/>
  <c r="BK1582" i="2"/>
  <c r="BK1563" i="2"/>
  <c r="J1550" i="2"/>
  <c r="J1507" i="2"/>
  <c r="J1487" i="2"/>
  <c r="BK1339" i="2"/>
  <c r="J1253" i="2"/>
  <c r="J1216" i="2"/>
  <c r="BK1198" i="2"/>
  <c r="BK1153" i="2"/>
  <c r="BK1135" i="2"/>
  <c r="BK1129" i="2"/>
  <c r="BK1102" i="2"/>
  <c r="J1095" i="2"/>
  <c r="J1070" i="2"/>
  <c r="J936" i="2"/>
  <c r="J843" i="2"/>
  <c r="BK744" i="2"/>
  <c r="J693" i="2"/>
  <c r="J621" i="2"/>
  <c r="BK595" i="2"/>
  <c r="J567" i="2"/>
  <c r="J484" i="2"/>
  <c r="J473" i="2"/>
  <c r="BK459" i="2"/>
  <c r="BK452" i="2"/>
  <c r="J401" i="2"/>
  <c r="J374" i="2"/>
  <c r="BK335" i="2"/>
  <c r="BK314" i="2"/>
  <c r="J268" i="2"/>
  <c r="BK221" i="2"/>
  <c r="BK155" i="2"/>
  <c r="J2637" i="2"/>
  <c r="J2580" i="2"/>
  <c r="BK2573" i="2"/>
  <c r="J2559" i="2"/>
  <c r="BK2371" i="2"/>
  <c r="BK2341" i="2"/>
  <c r="J2328" i="2"/>
  <c r="BK2322" i="2"/>
  <c r="J2311" i="2"/>
  <c r="BK2303" i="2"/>
  <c r="BK2297" i="2"/>
  <c r="J2285" i="2"/>
  <c r="BK2259" i="2"/>
  <c r="BK2247" i="2"/>
  <c r="BK2231" i="2"/>
  <c r="BK2215" i="2"/>
  <c r="BK2153" i="2"/>
  <c r="J2122" i="2"/>
  <c r="BK2106" i="2"/>
  <c r="BK2101" i="2"/>
  <c r="J2098" i="2"/>
  <c r="J2073" i="2"/>
  <c r="BK2071" i="2"/>
  <c r="BK2067" i="2"/>
  <c r="J2064" i="2"/>
  <c r="BK2060" i="2"/>
  <c r="BK2057" i="2"/>
  <c r="J2045" i="2"/>
  <c r="BK2000" i="2"/>
  <c r="BK1990" i="2"/>
  <c r="BK1986" i="2"/>
  <c r="BK1983" i="2"/>
  <c r="J1977" i="2"/>
  <c r="J1966" i="2"/>
  <c r="J1961" i="2"/>
  <c r="J1954" i="2"/>
  <c r="BK1821" i="2"/>
  <c r="J1809" i="2"/>
  <c r="J1779" i="2"/>
  <c r="J1765" i="2"/>
  <c r="BK1714" i="2"/>
  <c r="BK1704" i="2"/>
  <c r="J1688" i="2"/>
  <c r="BK1667" i="2"/>
  <c r="J1628" i="2"/>
  <c r="BK1550" i="2"/>
  <c r="BK1513" i="2"/>
  <c r="J1430" i="2"/>
  <c r="BK1356" i="2"/>
  <c r="J1294" i="2"/>
  <c r="J1257" i="2"/>
  <c r="BK1130" i="2"/>
  <c r="BK1112" i="2"/>
  <c r="J1092" i="2"/>
  <c r="J1061" i="2"/>
  <c r="J1047" i="2"/>
  <c r="J1029" i="2"/>
  <c r="J967" i="2"/>
  <c r="J875" i="2"/>
  <c r="J771" i="2"/>
  <c r="BK748" i="2"/>
  <c r="J716" i="2"/>
  <c r="J641" i="2"/>
  <c r="J609" i="2"/>
  <c r="BK583" i="2"/>
  <c r="J575" i="2"/>
  <c r="BK550" i="2"/>
  <c r="J549" i="2"/>
  <c r="BK525" i="2"/>
  <c r="J513" i="2"/>
  <c r="BK473" i="2"/>
  <c r="BK467" i="2"/>
  <c r="J464" i="2"/>
  <c r="J461" i="2"/>
  <c r="J457" i="2"/>
  <c r="J416" i="2"/>
  <c r="J388" i="2"/>
  <c r="BK362" i="2"/>
  <c r="J329" i="2"/>
  <c r="BK321" i="2"/>
  <c r="BK249" i="2"/>
  <c r="J210" i="2"/>
  <c r="BK175" i="2"/>
  <c r="AS110" i="1"/>
  <c r="J2687" i="2"/>
  <c r="BK2675" i="2"/>
  <c r="BK2611" i="2"/>
  <c r="BK2562" i="2"/>
  <c r="J2546" i="2"/>
  <c r="J2489" i="2"/>
  <c r="J2477" i="2"/>
  <c r="BK2463" i="2"/>
  <c r="J2455" i="2"/>
  <c r="BK2445" i="2"/>
  <c r="BK2408" i="2"/>
  <c r="J2375" i="2"/>
  <c r="J2355" i="2"/>
  <c r="J2353" i="2"/>
  <c r="J2348" i="2"/>
  <c r="J2330" i="2"/>
  <c r="BK2328" i="2"/>
  <c r="BK2321" i="2"/>
  <c r="J2315" i="2"/>
  <c r="BK2312" i="2"/>
  <c r="J2310" i="2"/>
  <c r="BK2304" i="2"/>
  <c r="J2288" i="2"/>
  <c r="BK2260" i="2"/>
  <c r="J2257" i="2"/>
  <c r="BK2235" i="2"/>
  <c r="BK2227" i="2"/>
  <c r="J2187" i="2"/>
  <c r="BK2177" i="2"/>
  <c r="BK2141" i="2"/>
  <c r="J2135" i="2"/>
  <c r="J2106" i="2"/>
  <c r="BK2095" i="2"/>
  <c r="J2093" i="2"/>
  <c r="J2090" i="2"/>
  <c r="BK2086" i="2"/>
  <c r="J2077" i="2"/>
  <c r="J2075" i="2"/>
  <c r="BK2068" i="2"/>
  <c r="BK2064" i="2"/>
  <c r="BK2012" i="2"/>
  <c r="J2001" i="2"/>
  <c r="BK1994" i="2"/>
  <c r="J1984" i="2"/>
  <c r="BK1981" i="2"/>
  <c r="BK1965" i="2"/>
  <c r="J1956" i="2"/>
  <c r="BK1951" i="2"/>
  <c r="J1948" i="2"/>
  <c r="BK1946" i="2"/>
  <c r="BK1914" i="2"/>
  <c r="BK1855" i="2"/>
  <c r="BK1816" i="2"/>
  <c r="J1783" i="2"/>
  <c r="BK1739" i="2"/>
  <c r="BK1686" i="2"/>
  <c r="J1667" i="2"/>
  <c r="J1630" i="2"/>
  <c r="BK1507" i="2"/>
  <c r="BK1487" i="2"/>
  <c r="J1374" i="2"/>
  <c r="BK1328" i="2"/>
  <c r="BK1257" i="2"/>
  <c r="J1242" i="2"/>
  <c r="J1208" i="2"/>
  <c r="J1192" i="2"/>
  <c r="J1170" i="2"/>
  <c r="J1159" i="2"/>
  <c r="J1145" i="2"/>
  <c r="BK1137" i="2"/>
  <c r="J1133" i="2"/>
  <c r="J1119" i="2"/>
  <c r="J1102" i="2"/>
  <c r="BK1095" i="2"/>
  <c r="J1081" i="2"/>
  <c r="J1075" i="2"/>
  <c r="J1066" i="2"/>
  <c r="J1056" i="2"/>
  <c r="BK1047" i="2"/>
  <c r="BK1037" i="2"/>
  <c r="BK969" i="2"/>
  <c r="J953" i="2"/>
  <c r="J865" i="2"/>
  <c r="BK824" i="2"/>
  <c r="BK784" i="2"/>
  <c r="BK764" i="2"/>
  <c r="BK756" i="2"/>
  <c r="J730" i="2"/>
  <c r="BK720" i="2"/>
  <c r="J707" i="2"/>
  <c r="BK690" i="2"/>
  <c r="BK634" i="2"/>
  <c r="J615" i="2"/>
  <c r="J583" i="2"/>
  <c r="BK574" i="2"/>
  <c r="BK556" i="2"/>
  <c r="J550" i="2"/>
  <c r="J534" i="2"/>
  <c r="J480" i="2"/>
  <c r="J468" i="2"/>
  <c r="J460" i="2"/>
  <c r="J458" i="2"/>
  <c r="J452" i="2"/>
  <c r="J420" i="2"/>
  <c r="J366" i="2"/>
  <c r="J354" i="2"/>
  <c r="BK325" i="2"/>
  <c r="J314" i="2"/>
  <c r="J227" i="2"/>
  <c r="J221" i="2"/>
  <c r="BK210" i="2"/>
  <c r="AS137" i="1"/>
  <c r="J2764" i="2"/>
  <c r="J2760" i="2"/>
  <c r="J2757" i="2"/>
  <c r="BK2734" i="2"/>
  <c r="BK2717" i="2"/>
  <c r="J2700" i="2"/>
  <c r="BK2696" i="2"/>
  <c r="BK2695" i="2"/>
  <c r="J2694" i="2"/>
  <c r="BK2684" i="2"/>
  <c r="BK2673" i="2"/>
  <c r="J2653" i="2"/>
  <c r="BK2607" i="2"/>
  <c r="BK2554" i="2"/>
  <c r="BK2517" i="2"/>
  <c r="BK2489" i="2"/>
  <c r="BK2477" i="2"/>
  <c r="BK2468" i="2"/>
  <c r="BK2455" i="2"/>
  <c r="J2442" i="2"/>
  <c r="BK2375" i="2"/>
  <c r="J2352" i="2"/>
  <c r="BK2348" i="2"/>
  <c r="J2341" i="2"/>
  <c r="BK2332" i="2"/>
  <c r="BK2315" i="2"/>
  <c r="BK2308" i="2"/>
  <c r="J2306" i="2"/>
  <c r="J2300" i="2"/>
  <c r="J2297" i="2"/>
  <c r="J2286" i="2"/>
  <c r="BK2282" i="2"/>
  <c r="J2279" i="2"/>
  <c r="J2277" i="2"/>
  <c r="J2265" i="2"/>
  <c r="BK2250" i="2"/>
  <c r="J2243" i="2"/>
  <c r="J2192" i="2"/>
  <c r="J2157" i="2"/>
  <c r="J2153" i="2"/>
  <c r="J2145" i="2"/>
  <c r="BK2132" i="2"/>
  <c r="J2112" i="2"/>
  <c r="J2085" i="2"/>
  <c r="BK2080" i="2"/>
  <c r="BK2073" i="2"/>
  <c r="BK2070" i="2"/>
  <c r="BK2065" i="2"/>
  <c r="J2059" i="2"/>
  <c r="J2057" i="2"/>
  <c r="J2051" i="2"/>
  <c r="BK2045" i="2"/>
  <c r="BK1991" i="2"/>
  <c r="J1985" i="2"/>
  <c r="BK1977" i="2"/>
  <c r="BK1966" i="2"/>
  <c r="BK1953" i="2"/>
  <c r="J1914" i="2"/>
  <c r="BK1896" i="2"/>
  <c r="J1878" i="2"/>
  <c r="J1835" i="2"/>
  <c r="BK1802" i="2"/>
  <c r="J1774" i="2"/>
  <c r="J1744" i="2"/>
  <c r="BK1709" i="2"/>
  <c r="BK1687" i="2"/>
  <c r="BK1685" i="2"/>
  <c r="BK1678" i="2"/>
  <c r="J1597" i="2"/>
  <c r="BK1539" i="2"/>
  <c r="BK1430" i="2"/>
  <c r="BK1374" i="2"/>
  <c r="J1358" i="2"/>
  <c r="J1317" i="2"/>
  <c r="J1282" i="2"/>
  <c r="BK1251" i="2"/>
  <c r="J1240" i="2"/>
  <c r="J1198" i="2"/>
  <c r="J1172" i="2"/>
  <c r="BK1159" i="2"/>
  <c r="J1140" i="2"/>
  <c r="BK1134" i="2"/>
  <c r="BK1121" i="2"/>
  <c r="BK1099" i="2"/>
  <c r="J1076" i="2"/>
  <c r="BK1060" i="2"/>
  <c r="J1041" i="2"/>
  <c r="J971" i="2"/>
  <c r="BK936" i="2"/>
  <c r="BK880" i="2"/>
  <c r="BK873" i="2"/>
  <c r="J854" i="2"/>
  <c r="J574" i="2"/>
  <c r="J525" i="2"/>
  <c r="BK479" i="2"/>
  <c r="BK464" i="2"/>
  <c r="BK420" i="2"/>
  <c r="J397" i="2"/>
  <c r="BK370" i="2"/>
  <c r="J350" i="2"/>
  <c r="J317" i="3"/>
  <c r="J311" i="3"/>
  <c r="J306" i="3"/>
  <c r="J296" i="3"/>
  <c r="J276" i="3"/>
  <c r="J265" i="3"/>
  <c r="BK255" i="3"/>
  <c r="BK239" i="3"/>
  <c r="J232" i="3"/>
  <c r="J226" i="3"/>
  <c r="BK222" i="3"/>
  <c r="J212" i="3"/>
  <c r="J210" i="3"/>
  <c r="BK198" i="3"/>
  <c r="BK193" i="3"/>
  <c r="BK187" i="3"/>
  <c r="BK164" i="3"/>
  <c r="BK162" i="3"/>
  <c r="J158" i="3"/>
  <c r="BK156" i="3"/>
  <c r="J319" i="3"/>
  <c r="J313" i="3"/>
  <c r="J310" i="3"/>
  <c r="BK306" i="3"/>
  <c r="J303" i="3"/>
  <c r="BK297" i="3"/>
  <c r="BK292" i="3"/>
  <c r="BK285" i="3"/>
  <c r="BK280" i="3"/>
  <c r="BK277" i="3"/>
  <c r="BK271" i="3"/>
  <c r="J269" i="3"/>
  <c r="J260" i="3"/>
  <c r="J258" i="3"/>
  <c r="BK253" i="3"/>
  <c r="J246" i="3"/>
  <c r="BK244" i="3"/>
  <c r="BK241" i="3"/>
  <c r="J235" i="3"/>
  <c r="BK229" i="3"/>
  <c r="BK221" i="3"/>
  <c r="J213" i="3"/>
  <c r="J205" i="3"/>
  <c r="J202" i="3"/>
  <c r="J195" i="3"/>
  <c r="BK189" i="3"/>
  <c r="J183" i="3"/>
  <c r="J181" i="3"/>
  <c r="J172" i="3"/>
  <c r="BK165" i="3"/>
  <c r="BK163" i="3"/>
  <c r="BK318" i="3"/>
  <c r="J314" i="3"/>
  <c r="BK308" i="3"/>
  <c r="BK303" i="3"/>
  <c r="BK300" i="3"/>
  <c r="J297" i="3"/>
  <c r="BK295" i="3"/>
  <c r="BK278" i="3"/>
  <c r="J277" i="3"/>
  <c r="BK275" i="3"/>
  <c r="BK254" i="3"/>
  <c r="J252" i="3"/>
  <c r="BK242" i="3"/>
  <c r="J234" i="3"/>
  <c r="J227" i="3"/>
  <c r="J222" i="3"/>
  <c r="J218" i="3"/>
  <c r="BK212" i="3"/>
  <c r="BK210" i="3"/>
  <c r="BK204" i="3"/>
  <c r="J203" i="3"/>
  <c r="BK197" i="3"/>
  <c r="BK190" i="3"/>
  <c r="J182" i="3"/>
  <c r="BK173" i="3"/>
  <c r="J162" i="3"/>
  <c r="J294" i="3"/>
  <c r="BK286" i="3"/>
  <c r="J281" i="3"/>
  <c r="BK279" i="3"/>
  <c r="J271" i="3"/>
  <c r="BK266" i="3"/>
  <c r="J257" i="3"/>
  <c r="J255" i="3"/>
  <c r="BK251" i="3"/>
  <c r="BK246" i="3"/>
  <c r="J238" i="3"/>
  <c r="J230" i="3"/>
  <c r="BK218" i="3"/>
  <c r="BK208" i="3"/>
  <c r="BK205" i="3"/>
  <c r="J192" i="3"/>
  <c r="BK183" i="3"/>
  <c r="BK181" i="3"/>
  <c r="BK176" i="3"/>
  <c r="BK172" i="3"/>
  <c r="J168" i="3"/>
  <c r="BK161" i="3"/>
  <c r="J155" i="3"/>
  <c r="J334" i="4"/>
  <c r="BK320" i="4"/>
  <c r="BK313" i="4"/>
  <c r="BK309" i="4"/>
  <c r="J305" i="4"/>
  <c r="J300" i="4"/>
  <c r="BK290" i="4"/>
  <c r="J276" i="4"/>
  <c r="J272" i="4"/>
  <c r="BK265" i="4"/>
  <c r="J262" i="4"/>
  <c r="BK252" i="4"/>
  <c r="J250" i="4"/>
  <c r="BK242" i="4"/>
  <c r="J237" i="4"/>
  <c r="BK229" i="4"/>
  <c r="BK219" i="4"/>
  <c r="BK212" i="4"/>
  <c r="BK207" i="4"/>
  <c r="BK201" i="4"/>
  <c r="BK197" i="4"/>
  <c r="J186" i="4"/>
  <c r="J179" i="4"/>
  <c r="J176" i="4"/>
  <c r="BK171" i="4"/>
  <c r="J166" i="4"/>
  <c r="BK158" i="4"/>
  <c r="J336" i="4"/>
  <c r="BK331" i="4"/>
  <c r="J323" i="4"/>
  <c r="J317" i="4"/>
  <c r="J302" i="4"/>
  <c r="J291" i="4"/>
  <c r="BK287" i="4"/>
  <c r="J280" i="4"/>
  <c r="BK276" i="4"/>
  <c r="J270" i="4"/>
  <c r="J265" i="4"/>
  <c r="J263" i="4"/>
  <c r="BK247" i="4"/>
  <c r="BK244" i="4"/>
  <c r="BK241" i="4"/>
  <c r="BK235" i="4"/>
  <c r="BK232" i="4"/>
  <c r="J230" i="4"/>
  <c r="J225" i="4"/>
  <c r="BK217" i="4"/>
  <c r="J205" i="4"/>
  <c r="J201" i="4"/>
  <c r="J189" i="4"/>
  <c r="J185" i="4"/>
  <c r="BK182" i="4"/>
  <c r="BK172" i="4"/>
  <c r="BK167" i="4"/>
  <c r="BK162" i="4"/>
  <c r="J156" i="4"/>
  <c r="BK332" i="4"/>
  <c r="J326" i="4"/>
  <c r="BK317" i="4"/>
  <c r="BK315" i="4"/>
  <c r="J313" i="4"/>
  <c r="J304" i="4"/>
  <c r="BK297" i="4"/>
  <c r="J292" i="4"/>
  <c r="J285" i="4"/>
  <c r="J277" i="4"/>
  <c r="BK270" i="4"/>
  <c r="J260" i="4"/>
  <c r="BK255" i="4"/>
  <c r="BK251" i="4"/>
  <c r="BK249" i="4"/>
  <c r="J241" i="4"/>
  <c r="J231" i="4"/>
  <c r="BK220" i="4"/>
  <c r="BK210" i="4"/>
  <c r="J197" i="4"/>
  <c r="BK193" i="4"/>
  <c r="BK186" i="4"/>
  <c r="BK184" i="4"/>
  <c r="BK175" i="4"/>
  <c r="BK164" i="4"/>
  <c r="J160" i="4"/>
  <c r="BK340" i="4"/>
  <c r="J339" i="4"/>
  <c r="J332" i="4"/>
  <c r="BK324" i="4"/>
  <c r="J320" i="4"/>
  <c r="J309" i="4"/>
  <c r="BK300" i="4"/>
  <c r="J297" i="4"/>
  <c r="J287" i="4"/>
  <c r="BK284" i="4"/>
  <c r="J279" i="4"/>
  <c r="BK272" i="4"/>
  <c r="BK266" i="4"/>
  <c r="J259" i="4"/>
  <c r="J252" i="4"/>
  <c r="BK248" i="4"/>
  <c r="BK237" i="4"/>
  <c r="J233" i="4"/>
  <c r="J229" i="4"/>
  <c r="J224" i="4"/>
  <c r="J219" i="4"/>
  <c r="J217" i="4"/>
  <c r="J215" i="4"/>
  <c r="J212" i="4"/>
  <c r="BK199" i="4"/>
  <c r="J193" i="4"/>
  <c r="BK189" i="4"/>
  <c r="J182" i="4"/>
  <c r="J169" i="4"/>
  <c r="BK163" i="4"/>
  <c r="J227" i="5"/>
  <c r="BK211" i="5"/>
  <c r="BK208" i="5"/>
  <c r="BK185" i="5"/>
  <c r="J176" i="5"/>
  <c r="BK164" i="5"/>
  <c r="BK152" i="5"/>
  <c r="BK138" i="5"/>
  <c r="BK228" i="5"/>
  <c r="BK225" i="5"/>
  <c r="BK221" i="5"/>
  <c r="J218" i="5"/>
  <c r="J212" i="5"/>
  <c r="J211" i="5"/>
  <c r="J201" i="5"/>
  <c r="J193" i="5"/>
  <c r="BK187" i="5"/>
  <c r="J179" i="5"/>
  <c r="J173" i="5"/>
  <c r="BK140" i="5"/>
  <c r="BK224" i="5"/>
  <c r="J222" i="5"/>
  <c r="BK216" i="5"/>
  <c r="J214" i="5"/>
  <c r="J207" i="5"/>
  <c r="BK203" i="5"/>
  <c r="BK195" i="5"/>
  <c r="J184" i="5"/>
  <c r="J180" i="5"/>
  <c r="J175" i="5"/>
  <c r="J166" i="5"/>
  <c r="BK155" i="5"/>
  <c r="BK146" i="5"/>
  <c r="J220" i="5"/>
  <c r="BK193" i="5"/>
  <c r="J183" i="5"/>
  <c r="BK176" i="5"/>
  <c r="BK170" i="5"/>
  <c r="BK161" i="5"/>
  <c r="J148" i="5"/>
  <c r="BK144" i="5"/>
  <c r="BK136" i="5"/>
  <c r="J225" i="6"/>
  <c r="J214" i="6"/>
  <c r="J204" i="6"/>
  <c r="BK196" i="6"/>
  <c r="BK191" i="6"/>
  <c r="BK184" i="6"/>
  <c r="J163" i="6"/>
  <c r="J156" i="6"/>
  <c r="BK225" i="6"/>
  <c r="BK211" i="6"/>
  <c r="BK185" i="6"/>
  <c r="J179" i="6"/>
  <c r="BK169" i="6"/>
  <c r="BK157" i="6"/>
  <c r="J231" i="6"/>
  <c r="J223" i="6"/>
  <c r="BK210" i="6"/>
  <c r="BK202" i="6"/>
  <c r="BK183" i="6"/>
  <c r="BK176" i="6"/>
  <c r="J161" i="6"/>
  <c r="BK152" i="6"/>
  <c r="J148" i="6"/>
  <c r="J219" i="6"/>
  <c r="BK209" i="6"/>
  <c r="J201" i="6"/>
  <c r="BK190" i="6"/>
  <c r="J176" i="6"/>
  <c r="J169" i="6"/>
  <c r="J157" i="6"/>
  <c r="BK154" i="6"/>
  <c r="J262" i="7"/>
  <c r="J254" i="7"/>
  <c r="BK239" i="7"/>
  <c r="J212" i="7"/>
  <c r="BK205" i="7"/>
  <c r="BK192" i="7"/>
  <c r="J184" i="7"/>
  <c r="J172" i="7"/>
  <c r="J167" i="7"/>
  <c r="BK158" i="7"/>
  <c r="J148" i="7"/>
  <c r="BK254" i="7"/>
  <c r="J235" i="7"/>
  <c r="BK215" i="7"/>
  <c r="J203" i="7"/>
  <c r="J196" i="7"/>
  <c r="BK187" i="7"/>
  <c r="J181" i="7"/>
  <c r="J177" i="7"/>
  <c r="BK169" i="7"/>
  <c r="J163" i="7"/>
  <c r="J156" i="7"/>
  <c r="J151" i="7"/>
  <c r="J145" i="7"/>
  <c r="J241" i="7"/>
  <c r="J224" i="7"/>
  <c r="BK216" i="7"/>
  <c r="BK206" i="7"/>
  <c r="J200" i="7"/>
  <c r="BK195" i="7"/>
  <c r="J182" i="7"/>
  <c r="BK175" i="7"/>
  <c r="J169" i="7"/>
  <c r="J158" i="7"/>
  <c r="BK151" i="7"/>
  <c r="J146" i="7"/>
  <c r="BK257" i="7"/>
  <c r="BK245" i="7"/>
  <c r="BK233" i="7"/>
  <c r="J220" i="7"/>
  <c r="BK213" i="7"/>
  <c r="J207" i="7"/>
  <c r="J195" i="7"/>
  <c r="BK172" i="7"/>
  <c r="BK152" i="7"/>
  <c r="J190" i="8"/>
  <c r="BK186" i="8"/>
  <c r="J176" i="8"/>
  <c r="J171" i="8"/>
  <c r="J166" i="8"/>
  <c r="BK157" i="8"/>
  <c r="J151" i="8"/>
  <c r="J140" i="8"/>
  <c r="J180" i="8"/>
  <c r="J173" i="8"/>
  <c r="BK164" i="8"/>
  <c r="J150" i="8"/>
  <c r="BK138" i="8"/>
  <c r="J192" i="8"/>
  <c r="J184" i="8"/>
  <c r="BK174" i="8"/>
  <c r="J164" i="8"/>
  <c r="J157" i="8"/>
  <c r="J149" i="8"/>
  <c r="J144" i="8"/>
  <c r="J138" i="8"/>
  <c r="BK187" i="8"/>
  <c r="BK178" i="8"/>
  <c r="J167" i="8"/>
  <c r="J154" i="8"/>
  <c r="BK149" i="8"/>
  <c r="J142" i="8"/>
  <c r="BK153" i="9"/>
  <c r="J160" i="9"/>
  <c r="J154" i="9"/>
  <c r="BK144" i="9"/>
  <c r="BK141" i="9"/>
  <c r="BK168" i="9"/>
  <c r="BK156" i="9"/>
  <c r="BK148" i="9"/>
  <c r="BK139" i="9"/>
  <c r="J164" i="9"/>
  <c r="BK161" i="9"/>
  <c r="J152" i="9"/>
  <c r="J141" i="9"/>
  <c r="J304" i="10"/>
  <c r="J289" i="10"/>
  <c r="J282" i="10"/>
  <c r="BK269" i="10"/>
  <c r="J256" i="10"/>
  <c r="BK249" i="10"/>
  <c r="J236" i="10"/>
  <c r="J231" i="10"/>
  <c r="J219" i="10"/>
  <c r="J205" i="10"/>
  <c r="J199" i="10"/>
  <c r="BK182" i="10"/>
  <c r="BK152" i="10"/>
  <c r="BK144" i="10"/>
  <c r="BK137" i="10"/>
  <c r="BK278" i="10"/>
  <c r="J266" i="10"/>
  <c r="J262" i="10"/>
  <c r="J252" i="10"/>
  <c r="J249" i="10"/>
  <c r="BK241" i="10"/>
  <c r="BK230" i="10"/>
  <c r="BK225" i="10"/>
  <c r="BK210" i="10"/>
  <c r="J202" i="10"/>
  <c r="BK194" i="10"/>
  <c r="BK175" i="10"/>
  <c r="J171" i="10"/>
  <c r="J160" i="10"/>
  <c r="BK145" i="10"/>
  <c r="BK300" i="10"/>
  <c r="BK293" i="10"/>
  <c r="J280" i="10"/>
  <c r="BK274" i="10"/>
  <c r="J263" i="10"/>
  <c r="J254" i="10"/>
  <c r="J239" i="10"/>
  <c r="J229" i="10"/>
  <c r="BK222" i="10"/>
  <c r="BK211" i="10"/>
  <c r="J192" i="10"/>
  <c r="J182" i="10"/>
  <c r="J169" i="10"/>
  <c r="BK160" i="10"/>
  <c r="J152" i="10"/>
  <c r="J139" i="10"/>
  <c r="BK297" i="10"/>
  <c r="J283" i="10"/>
  <c r="J276" i="10"/>
  <c r="BK271" i="10"/>
  <c r="BK262" i="10"/>
  <c r="J259" i="10"/>
  <c r="J245" i="10"/>
  <c r="J237" i="10"/>
  <c r="J233" i="10"/>
  <c r="J222" i="10"/>
  <c r="J217" i="10"/>
  <c r="BK205" i="10"/>
  <c r="BK192" i="10"/>
  <c r="J177" i="10"/>
  <c r="J170" i="10"/>
  <c r="J161" i="10"/>
  <c r="BK141" i="10"/>
  <c r="J256" i="11"/>
  <c r="BK239" i="11"/>
  <c r="J233" i="11"/>
  <c r="J219" i="11"/>
  <c r="J212" i="11"/>
  <c r="BK205" i="11"/>
  <c r="J201" i="11"/>
  <c r="BK190" i="11"/>
  <c r="BK186" i="11"/>
  <c r="J174" i="11"/>
  <c r="BK160" i="11"/>
  <c r="J153" i="11"/>
  <c r="J143" i="11"/>
  <c r="BK133" i="11"/>
  <c r="BK256" i="11"/>
  <c r="J250" i="11"/>
  <c r="BK243" i="11"/>
  <c r="BK232" i="11"/>
  <c r="BK220" i="11"/>
  <c r="BK215" i="11"/>
  <c r="J207" i="11"/>
  <c r="BK202" i="11"/>
  <c r="J192" i="11"/>
  <c r="BK179" i="11"/>
  <c r="J171" i="11"/>
  <c r="BK165" i="11"/>
  <c r="BK155" i="11"/>
  <c r="J151" i="11"/>
  <c r="J146" i="11"/>
  <c r="J139" i="11"/>
  <c r="BK242" i="11"/>
  <c r="BK230" i="11"/>
  <c r="J226" i="11"/>
  <c r="J220" i="11"/>
  <c r="BK212" i="11"/>
  <c r="J204" i="11"/>
  <c r="J193" i="11"/>
  <c r="J182" i="11"/>
  <c r="J170" i="11"/>
  <c r="J160" i="11"/>
  <c r="BK154" i="11"/>
  <c r="BK138" i="11"/>
  <c r="J133" i="11"/>
  <c r="J255" i="11"/>
  <c r="J248" i="11"/>
  <c r="BK237" i="11"/>
  <c r="J229" i="11"/>
  <c r="BK224" i="11"/>
  <c r="BK217" i="11"/>
  <c r="J203" i="11"/>
  <c r="BK198" i="11"/>
  <c r="BK192" i="11"/>
  <c r="BK183" i="11"/>
  <c r="BK174" i="11"/>
  <c r="J168" i="11"/>
  <c r="BK158" i="11"/>
  <c r="J149" i="11"/>
  <c r="J140" i="11"/>
  <c r="J181" i="12"/>
  <c r="BK160" i="12"/>
  <c r="J155" i="12"/>
  <c r="BK150" i="12"/>
  <c r="J141" i="12"/>
  <c r="BK137" i="12"/>
  <c r="J172" i="12"/>
  <c r="BK163" i="12"/>
  <c r="J152" i="12"/>
  <c r="BK146" i="12"/>
  <c r="J132" i="12"/>
  <c r="J168" i="12"/>
  <c r="BK161" i="12"/>
  <c r="J147" i="12"/>
  <c r="J170" i="12"/>
  <c r="J161" i="12"/>
  <c r="BK149" i="12"/>
  <c r="J138" i="12"/>
  <c r="BK183" i="13"/>
  <c r="BK169" i="13"/>
  <c r="J157" i="13"/>
  <c r="J143" i="13"/>
  <c r="BK131" i="13"/>
  <c r="J171" i="13"/>
  <c r="BK147" i="13"/>
  <c r="J178" i="13"/>
  <c r="J161" i="13"/>
  <c r="J156" i="13"/>
  <c r="J149" i="13"/>
  <c r="J176" i="13"/>
  <c r="J169" i="13"/>
  <c r="J158" i="13"/>
  <c r="J141" i="13"/>
  <c r="J132" i="13"/>
  <c r="BK249" i="14"/>
  <c r="BK236" i="14"/>
  <c r="BK223" i="14"/>
  <c r="BK212" i="14"/>
  <c r="BK198" i="14"/>
  <c r="J191" i="14"/>
  <c r="BK177" i="14"/>
  <c r="BK169" i="14"/>
  <c r="J161" i="14"/>
  <c r="BK151" i="14"/>
  <c r="BK145" i="14"/>
  <c r="BK179" i="14"/>
  <c r="BK157" i="14"/>
  <c r="J149" i="14"/>
  <c r="BK147" i="14"/>
  <c r="J137" i="14"/>
  <c r="BK228" i="14"/>
  <c r="BK222" i="14"/>
  <c r="BK215" i="14"/>
  <c r="J194" i="14"/>
  <c r="J177" i="14"/>
  <c r="J251" i="14"/>
  <c r="J234" i="14"/>
  <c r="J225" i="14"/>
  <c r="J219" i="14"/>
  <c r="BK207" i="14"/>
  <c r="J200" i="14"/>
  <c r="BK191" i="14"/>
  <c r="J175" i="14"/>
  <c r="J158" i="14"/>
  <c r="J144" i="14"/>
  <c r="J200" i="15"/>
  <c r="BK190" i="15"/>
  <c r="BK186" i="15"/>
  <c r="J181" i="15"/>
  <c r="BK167" i="15"/>
  <c r="BK161" i="15"/>
  <c r="BK156" i="15"/>
  <c r="J145" i="15"/>
  <c r="J202" i="15"/>
  <c r="BK191" i="15"/>
  <c r="BK185" i="15"/>
  <c r="J167" i="15"/>
  <c r="BK160" i="15"/>
  <c r="BK141" i="15"/>
  <c r="BK198" i="15"/>
  <c r="J186" i="15"/>
  <c r="BK179" i="15"/>
  <c r="J165" i="15"/>
  <c r="J153" i="15"/>
  <c r="J146" i="15"/>
  <c r="BK171" i="15"/>
  <c r="BK155" i="15"/>
  <c r="J177" i="16"/>
  <c r="BK160" i="16"/>
  <c r="J152" i="16"/>
  <c r="J145" i="16"/>
  <c r="J193" i="16"/>
  <c r="BK177" i="16"/>
  <c r="J171" i="16"/>
  <c r="J156" i="16"/>
  <c r="BK145" i="16"/>
  <c r="J138" i="16"/>
  <c r="BK185" i="16"/>
  <c r="J163" i="16"/>
  <c r="J153" i="16"/>
  <c r="BK191" i="16"/>
  <c r="J181" i="16"/>
  <c r="BK171" i="16"/>
  <c r="J160" i="16"/>
  <c r="BK152" i="16"/>
  <c r="J137" i="16"/>
  <c r="BK157" i="17"/>
  <c r="J171" i="17"/>
  <c r="J160" i="17"/>
  <c r="BK155" i="17"/>
  <c r="J159" i="17"/>
  <c r="BK144" i="17"/>
  <c r="J137" i="17"/>
  <c r="BK158" i="17"/>
  <c r="J141" i="17"/>
  <c r="BK187" i="18"/>
  <c r="BK174" i="18"/>
  <c r="J172" i="18"/>
  <c r="BK167" i="18"/>
  <c r="J160" i="18"/>
  <c r="J154" i="18"/>
  <c r="J148" i="18"/>
  <c r="J178" i="18"/>
  <c r="J167" i="18"/>
  <c r="BK159" i="18"/>
  <c r="J152" i="18"/>
  <c r="BK139" i="18"/>
  <c r="J188" i="18"/>
  <c r="BK177" i="18"/>
  <c r="J159" i="18"/>
  <c r="BK142" i="18"/>
  <c r="J184" i="18"/>
  <c r="J173" i="18"/>
  <c r="J164" i="18"/>
  <c r="BK153" i="18"/>
  <c r="J140" i="18"/>
  <c r="BK184" i="19"/>
  <c r="BK172" i="19"/>
  <c r="J165" i="19"/>
  <c r="J158" i="19"/>
  <c r="J150" i="19"/>
  <c r="BK142" i="19"/>
  <c r="J181" i="19"/>
  <c r="J174" i="19"/>
  <c r="J164" i="19"/>
  <c r="J156" i="19"/>
  <c r="BK140" i="19"/>
  <c r="J176" i="19"/>
  <c r="BK167" i="19"/>
  <c r="BK154" i="19"/>
  <c r="J145" i="19"/>
  <c r="J173" i="19"/>
  <c r="J162" i="19"/>
  <c r="BK155" i="19"/>
  <c r="J142" i="19"/>
  <c r="J305" i="20"/>
  <c r="J292" i="20"/>
  <c r="BK269" i="20"/>
  <c r="J261" i="20"/>
  <c r="BK243" i="20"/>
  <c r="BK210" i="20"/>
  <c r="J193" i="20"/>
  <c r="BK181" i="20"/>
  <c r="BK165" i="20"/>
  <c r="BK144" i="20"/>
  <c r="J297" i="20"/>
  <c r="BK291" i="20"/>
  <c r="BK260" i="20"/>
  <c r="J251" i="20"/>
  <c r="BK238" i="20"/>
  <c r="J194" i="20"/>
  <c r="J169" i="20"/>
  <c r="J144" i="20"/>
  <c r="BK297" i="20"/>
  <c r="BK287" i="20"/>
  <c r="J260" i="20"/>
  <c r="BK251" i="20"/>
  <c r="BK229" i="20"/>
  <c r="J184" i="20"/>
  <c r="J165" i="20"/>
  <c r="BK136" i="20"/>
  <c r="J303" i="20"/>
  <c r="BK294" i="20"/>
  <c r="BK282" i="20"/>
  <c r="J268" i="20"/>
  <c r="J243" i="20"/>
  <c r="BK221" i="20"/>
  <c r="J196" i="20"/>
  <c r="J189" i="20"/>
  <c r="J175" i="20"/>
  <c r="J159" i="20"/>
  <c r="BK139" i="20"/>
  <c r="J325" i="21"/>
  <c r="J305" i="21"/>
  <c r="J263" i="21"/>
  <c r="J228" i="21"/>
  <c r="J204" i="21"/>
  <c r="J194" i="21"/>
  <c r="J174" i="21"/>
  <c r="BK140" i="21"/>
  <c r="BK326" i="21"/>
  <c r="J286" i="21"/>
  <c r="J284" i="21"/>
  <c r="BK268" i="21"/>
  <c r="BK218" i="21"/>
  <c r="J213" i="21"/>
  <c r="BK180" i="21"/>
  <c r="J150" i="21"/>
  <c r="BK343" i="21"/>
  <c r="BK325" i="21"/>
  <c r="J315" i="21"/>
  <c r="BK299" i="21"/>
  <c r="BK286" i="21"/>
  <c r="J271" i="21"/>
  <c r="BK246" i="21"/>
  <c r="J219" i="21"/>
  <c r="J209" i="21"/>
  <c r="BK193" i="21"/>
  <c r="J180" i="21"/>
  <c r="J331" i="21"/>
  <c r="BK314" i="21"/>
  <c r="J293" i="21"/>
  <c r="J283" i="21"/>
  <c r="BK249" i="21"/>
  <c r="J233" i="21"/>
  <c r="J193" i="21"/>
  <c r="BK150" i="21"/>
  <c r="BK202" i="22"/>
  <c r="BK167" i="22"/>
  <c r="J146" i="22"/>
  <c r="BK204" i="22"/>
  <c r="BK186" i="22"/>
  <c r="BK170" i="22"/>
  <c r="J164" i="22"/>
  <c r="BK151" i="22"/>
  <c r="J168" i="22"/>
  <c r="J161" i="22"/>
  <c r="J142" i="22"/>
  <c r="BK193" i="22"/>
  <c r="J169" i="22"/>
  <c r="BK147" i="22"/>
  <c r="BK168" i="23"/>
  <c r="BK161" i="23"/>
  <c r="BK147" i="23"/>
  <c r="J131" i="23"/>
  <c r="BK153" i="23"/>
  <c r="J147" i="23"/>
  <c r="BK131" i="23"/>
  <c r="BK148" i="23"/>
  <c r="J137" i="23"/>
  <c r="J143" i="24"/>
  <c r="BK141" i="24"/>
  <c r="BK145" i="24"/>
  <c r="J127" i="24"/>
  <c r="J137" i="24"/>
  <c r="J137" i="25"/>
  <c r="BK144" i="25"/>
  <c r="BK137" i="25"/>
  <c r="J141" i="25"/>
  <c r="J146" i="26"/>
  <c r="BK146" i="26"/>
  <c r="BK139" i="26"/>
  <c r="BK228" i="27"/>
  <c r="J221" i="27"/>
  <c r="BK217" i="27"/>
  <c r="BK194" i="27"/>
  <c r="J175" i="27"/>
  <c r="J155" i="27"/>
  <c r="J225" i="27"/>
  <c r="J186" i="27"/>
  <c r="BK155" i="27"/>
  <c r="J141" i="27"/>
  <c r="J224" i="27"/>
  <c r="J198" i="27"/>
  <c r="BK145" i="27"/>
  <c r="J219" i="27"/>
  <c r="BK202" i="27"/>
  <c r="BK141" i="27"/>
  <c r="J151" i="28"/>
  <c r="J123" i="28"/>
  <c r="BK153" i="28"/>
  <c r="J140" i="28"/>
  <c r="J125" i="28"/>
  <c r="J157" i="28"/>
  <c r="BK148" i="28"/>
  <c r="BK136" i="28"/>
  <c r="BK127" i="28"/>
  <c r="J163" i="28"/>
  <c r="J144" i="28"/>
  <c r="J247" i="29"/>
  <c r="J242" i="29"/>
  <c r="BK235" i="29"/>
  <c r="J229" i="29"/>
  <c r="BK219" i="29"/>
  <c r="J213" i="29"/>
  <c r="J209" i="29"/>
  <c r="BK202" i="29"/>
  <c r="BK191" i="29"/>
  <c r="J181" i="29"/>
  <c r="J174" i="29"/>
  <c r="J169" i="29"/>
  <c r="J161" i="29"/>
  <c r="J148" i="29"/>
  <c r="BK139" i="29"/>
  <c r="BK135" i="29"/>
  <c r="BK131" i="29"/>
  <c r="BK257" i="29"/>
  <c r="J246" i="29"/>
  <c r="J232" i="29"/>
  <c r="J222" i="29"/>
  <c r="J211" i="29"/>
  <c r="BK207" i="29"/>
  <c r="BK189" i="29"/>
  <c r="BK182" i="29"/>
  <c r="J175" i="29"/>
  <c r="J171" i="29"/>
  <c r="J155" i="29"/>
  <c r="BK146" i="29"/>
  <c r="J143" i="29"/>
  <c r="J136" i="29"/>
  <c r="J256" i="29"/>
  <c r="BK245" i="29"/>
  <c r="J230" i="29"/>
  <c r="J223" i="29"/>
  <c r="J214" i="29"/>
  <c r="J202" i="29"/>
  <c r="BK198" i="29"/>
  <c r="J194" i="29"/>
  <c r="J189" i="29"/>
  <c r="J185" i="29"/>
  <c r="BK178" i="29"/>
  <c r="J167" i="29"/>
  <c r="J160" i="29"/>
  <c r="BK155" i="29"/>
  <c r="BK149" i="29"/>
  <c r="BK143" i="29"/>
  <c r="J137" i="29"/>
  <c r="J257" i="29"/>
  <c r="BK247" i="29"/>
  <c r="J235" i="29"/>
  <c r="BK230" i="29"/>
  <c r="J224" i="29"/>
  <c r="BK220" i="29"/>
  <c r="BK215" i="29"/>
  <c r="BK204" i="29"/>
  <c r="BK192" i="29"/>
  <c r="BK181" i="29"/>
  <c r="BK170" i="29"/>
  <c r="BK163" i="29"/>
  <c r="J157" i="29"/>
  <c r="BK145" i="29"/>
  <c r="BK134" i="29"/>
  <c r="BK245" i="30"/>
  <c r="BK234" i="30"/>
  <c r="J217" i="30"/>
  <c r="BK209" i="30"/>
  <c r="J193" i="30"/>
  <c r="J168" i="30"/>
  <c r="BK160" i="30"/>
  <c r="BK147" i="30"/>
  <c r="BK242" i="30"/>
  <c r="J227" i="30"/>
  <c r="J213" i="30"/>
  <c r="J201" i="30"/>
  <c r="J191" i="30"/>
  <c r="BK177" i="30"/>
  <c r="J170" i="30"/>
  <c r="J142" i="30"/>
  <c r="BK241" i="30"/>
  <c r="BK231" i="30"/>
  <c r="J222" i="30"/>
  <c r="BK199" i="30"/>
  <c r="BK183" i="30"/>
  <c r="J173" i="30"/>
  <c r="J157" i="30"/>
  <c r="BK140" i="30"/>
  <c r="J239" i="30"/>
  <c r="BK222" i="30"/>
  <c r="BK211" i="30"/>
  <c r="J190" i="30"/>
  <c r="BK184" i="30"/>
  <c r="BK166" i="30"/>
  <c r="J145" i="30"/>
  <c r="J131" i="30"/>
  <c r="BK133" i="31"/>
  <c r="BK141" i="31"/>
  <c r="BK132" i="31"/>
  <c r="J125" i="31"/>
  <c r="J132" i="31"/>
  <c r="BK143" i="31"/>
  <c r="J135" i="31"/>
  <c r="J123" i="31"/>
  <c r="J154" i="32"/>
  <c r="BK149" i="32"/>
  <c r="J142" i="32"/>
  <c r="J137" i="32"/>
  <c r="BK131" i="32"/>
  <c r="J162" i="32"/>
  <c r="BK152" i="32"/>
  <c r="BK143" i="32"/>
  <c r="BK127" i="32"/>
  <c r="J156" i="32"/>
  <c r="BK147" i="32"/>
  <c r="J136" i="32"/>
  <c r="BK128" i="32"/>
  <c r="BK158" i="32"/>
  <c r="J145" i="32"/>
  <c r="J131" i="32"/>
  <c r="J125" i="32"/>
  <c r="BK146" i="33"/>
  <c r="J142" i="33"/>
  <c r="J130" i="33"/>
  <c r="J147" i="33"/>
  <c r="J135" i="33"/>
  <c r="BK130" i="33"/>
  <c r="J150" i="33"/>
  <c r="BK142" i="33"/>
  <c r="BK135" i="33"/>
  <c r="J126" i="33"/>
  <c r="BK145" i="33"/>
  <c r="BK126" i="33"/>
  <c r="BK162" i="34"/>
  <c r="J153" i="34"/>
  <c r="BK147" i="34"/>
  <c r="BK136" i="34"/>
  <c r="BK132" i="34"/>
  <c r="BK157" i="34"/>
  <c r="J146" i="34"/>
  <c r="J138" i="34"/>
  <c r="J162" i="34"/>
  <c r="J157" i="34"/>
  <c r="J141" i="34"/>
  <c r="J127" i="34"/>
  <c r="J154" i="34"/>
  <c r="J149" i="34"/>
  <c r="J128" i="34"/>
  <c r="BK132" i="35"/>
  <c r="BK137" i="35"/>
  <c r="J136" i="35"/>
  <c r="J126" i="35"/>
  <c r="BK140" i="35"/>
  <c r="J133" i="35"/>
  <c r="BK131" i="35"/>
  <c r="BK139" i="36"/>
  <c r="BK126" i="36"/>
  <c r="BK135" i="36"/>
  <c r="BK131" i="36"/>
  <c r="BK138" i="36"/>
  <c r="J127" i="36"/>
  <c r="BK131" i="37"/>
  <c r="J141" i="37"/>
  <c r="BK122" i="37"/>
  <c r="J138" i="37"/>
  <c r="J127" i="37"/>
  <c r="J136" i="37"/>
  <c r="BK132" i="37"/>
  <c r="J128" i="37"/>
  <c r="BK124" i="37"/>
  <c r="J198" i="38"/>
  <c r="BK192" i="38"/>
  <c r="BK185" i="38"/>
  <c r="J180" i="38"/>
  <c r="BK175" i="38"/>
  <c r="BK164" i="38"/>
  <c r="BK160" i="38"/>
  <c r="BK153" i="38"/>
  <c r="BK148" i="38"/>
  <c r="J135" i="38"/>
  <c r="J190" i="38"/>
  <c r="J186" i="38"/>
  <c r="BK184" i="38"/>
  <c r="BK182" i="38"/>
  <c r="J179" i="38"/>
  <c r="J171" i="38"/>
  <c r="J167" i="38"/>
  <c r="J163" i="38"/>
  <c r="BK143" i="38"/>
  <c r="BK138" i="38"/>
  <c r="BK129" i="38"/>
  <c r="BK123" i="38"/>
  <c r="BK194" i="38"/>
  <c r="J191" i="38"/>
  <c r="J175" i="38"/>
  <c r="J162" i="38"/>
  <c r="BK156" i="38"/>
  <c r="BK147" i="38"/>
  <c r="J140" i="38"/>
  <c r="BK135" i="38"/>
  <c r="J203" i="38"/>
  <c r="BK196" i="38"/>
  <c r="J188" i="38"/>
  <c r="BK183" i="38"/>
  <c r="J178" i="38"/>
  <c r="BK171" i="38"/>
  <c r="J157" i="38"/>
  <c r="BK152" i="38"/>
  <c r="J149" i="38"/>
  <c r="J136" i="38"/>
  <c r="J123" i="38"/>
  <c r="BK801" i="39"/>
  <c r="J793" i="39"/>
  <c r="J782" i="39"/>
  <c r="BK773" i="39"/>
  <c r="J754" i="39"/>
  <c r="J711" i="39"/>
  <c r="BK667" i="39"/>
  <c r="BK616" i="39"/>
  <c r="BK604" i="39"/>
  <c r="BK538" i="39"/>
  <c r="BK520" i="39"/>
  <c r="J477" i="39"/>
  <c r="BK381" i="39"/>
  <c r="BK217" i="39"/>
  <c r="J150" i="39"/>
  <c r="J770" i="39"/>
  <c r="BK670" i="39"/>
  <c r="BK660" i="39"/>
  <c r="J644" i="39"/>
  <c r="BK608" i="39"/>
  <c r="J596" i="39"/>
  <c r="BK517" i="39"/>
  <c r="BK502" i="39"/>
  <c r="J434" i="39"/>
  <c r="J348" i="39"/>
  <c r="BK281" i="39"/>
  <c r="J217" i="39"/>
  <c r="J779" i="39"/>
  <c r="J764" i="39"/>
  <c r="BK743" i="39"/>
  <c r="J690" i="39"/>
  <c r="BK644" i="39"/>
  <c r="J602" i="39"/>
  <c r="BK564" i="39"/>
  <c r="BK541" i="39"/>
  <c r="J520" i="39"/>
  <c r="BK510" i="39"/>
  <c r="BK440" i="39"/>
  <c r="BK415" i="39"/>
  <c r="BK348" i="39"/>
  <c r="BK326" i="39"/>
  <c r="J243" i="39"/>
  <c r="BK208" i="39"/>
  <c r="BK163" i="39"/>
  <c r="J722" i="39"/>
  <c r="BK612" i="39"/>
  <c r="J606" i="39"/>
  <c r="J594" i="39"/>
  <c r="J526" i="39"/>
  <c r="J415" i="39"/>
  <c r="BK337" i="39"/>
  <c r="BK229" i="39"/>
  <c r="BK274" i="40"/>
  <c r="J245" i="40"/>
  <c r="BK232" i="40"/>
  <c r="BK219" i="40"/>
  <c r="BK164" i="40"/>
  <c r="BK277" i="40"/>
  <c r="BK210" i="40"/>
  <c r="BK161" i="40"/>
  <c r="BK282" i="40"/>
  <c r="BK253" i="40"/>
  <c r="BK211" i="40"/>
  <c r="BK154" i="40"/>
  <c r="J282" i="40"/>
  <c r="BK267" i="40"/>
  <c r="BK245" i="40"/>
  <c r="J224" i="40"/>
  <c r="J187" i="40"/>
  <c r="J161" i="40"/>
  <c r="J316" i="41"/>
  <c r="BK292" i="41"/>
  <c r="J219" i="41"/>
  <c r="BK345" i="41"/>
  <c r="BK313" i="41"/>
  <c r="J288" i="41"/>
  <c r="J265" i="41"/>
  <c r="J251" i="41"/>
  <c r="J222" i="41"/>
  <c r="J158" i="41"/>
  <c r="BK144" i="41"/>
  <c r="J329" i="41"/>
  <c r="BK310" i="41"/>
  <c r="J275" i="41"/>
  <c r="J183" i="41"/>
  <c r="J149" i="41"/>
  <c r="BK316" i="41"/>
  <c r="BK285" i="41"/>
  <c r="BK251" i="41"/>
  <c r="BK219" i="41"/>
  <c r="J189" i="41"/>
  <c r="J141" i="41"/>
  <c r="J385" i="42"/>
  <c r="J377" i="42"/>
  <c r="J350" i="42"/>
  <c r="J326" i="42"/>
  <c r="BK318" i="42"/>
  <c r="J293" i="42"/>
  <c r="J285" i="42"/>
  <c r="BK275" i="42"/>
  <c r="J260" i="42"/>
  <c r="BK233" i="42"/>
  <c r="BK217" i="42"/>
  <c r="BK203" i="42"/>
  <c r="J165" i="42"/>
  <c r="J151" i="42"/>
  <c r="BK130" i="42"/>
  <c r="BK393" i="42"/>
  <c r="BK364" i="42"/>
  <c r="BK350" i="42"/>
  <c r="J332" i="42"/>
  <c r="BK324" i="42"/>
  <c r="BK308" i="42"/>
  <c r="BK279" i="42"/>
  <c r="J250" i="42"/>
  <c r="BK244" i="42"/>
  <c r="BK231" i="42"/>
  <c r="BK211" i="42"/>
  <c r="BK199" i="42"/>
  <c r="J189" i="42"/>
  <c r="J171" i="42"/>
  <c r="BK161" i="42"/>
  <c r="BK153" i="42"/>
  <c r="J138" i="42"/>
  <c r="J128" i="42"/>
  <c r="J399" i="42"/>
  <c r="BK385" i="42"/>
  <c r="BK377" i="42"/>
  <c r="BK368" i="42"/>
  <c r="J346" i="42"/>
  <c r="BK334" i="42"/>
  <c r="BK316" i="42"/>
  <c r="J310" i="42"/>
  <c r="BK291" i="42"/>
  <c r="J271" i="42"/>
  <c r="J256" i="42"/>
  <c r="BK242" i="42"/>
  <c r="J233" i="42"/>
  <c r="BK225" i="42"/>
  <c r="J217" i="42"/>
  <c r="BK191" i="42"/>
  <c r="BK179" i="42"/>
  <c r="J149" i="42"/>
  <c r="J132" i="42"/>
  <c r="J124" i="42"/>
  <c r="BK403" i="42"/>
  <c r="J393" i="42"/>
  <c r="J368" i="42"/>
  <c r="J358" i="42"/>
  <c r="BK346" i="42"/>
  <c r="BK338" i="42"/>
  <c r="J301" i="42"/>
  <c r="J275" i="42"/>
  <c r="J266" i="42"/>
  <c r="J254" i="42"/>
  <c r="BK227" i="42"/>
  <c r="J213" i="42"/>
  <c r="BK197" i="42"/>
  <c r="BK185" i="42"/>
  <c r="J177" i="42"/>
  <c r="BK155" i="42"/>
  <c r="J143" i="42"/>
  <c r="BK136" i="42"/>
  <c r="J2690" i="2"/>
  <c r="J2679" i="2"/>
  <c r="J2675" i="2"/>
  <c r="J2666" i="2"/>
  <c r="J2648" i="2"/>
  <c r="J2607" i="2"/>
  <c r="BK2580" i="2"/>
  <c r="BK2556" i="2"/>
  <c r="J2517" i="2"/>
  <c r="J2468" i="2"/>
  <c r="BK2442" i="2"/>
  <c r="BK2392" i="2"/>
  <c r="BK2379" i="2"/>
  <c r="J2354" i="2"/>
  <c r="J2346" i="2"/>
  <c r="J2325" i="2"/>
  <c r="J2322" i="2"/>
  <c r="BK2313" i="2"/>
  <c r="BK2307" i="2"/>
  <c r="BK2286" i="2"/>
  <c r="BK2277" i="2"/>
  <c r="J2269" i="2"/>
  <c r="BK2258" i="2"/>
  <c r="J2177" i="2"/>
  <c r="BK2145" i="2"/>
  <c r="J2111" i="2"/>
  <c r="BK2104" i="2"/>
  <c r="BK2098" i="2"/>
  <c r="BK2090" i="2"/>
  <c r="J2086" i="2"/>
  <c r="J2081" i="2"/>
  <c r="J2067" i="2"/>
  <c r="BK2061" i="2"/>
  <c r="J2041" i="2"/>
  <c r="BK2001" i="2"/>
  <c r="J1965" i="2"/>
  <c r="BK1956" i="2"/>
  <c r="BK1948" i="2"/>
  <c r="BK1916" i="2"/>
  <c r="BK1871" i="2"/>
  <c r="J1855" i="2"/>
  <c r="BK1809" i="2"/>
  <c r="J1789" i="2"/>
  <c r="BK1756" i="2"/>
  <c r="BK1683" i="2"/>
  <c r="J1582" i="2"/>
  <c r="BK1552" i="2"/>
  <c r="BK1545" i="2"/>
  <c r="BK1495" i="2"/>
  <c r="BK1406" i="2"/>
  <c r="J1296" i="2"/>
  <c r="BK1230" i="2"/>
  <c r="J1210" i="2"/>
  <c r="BK1166" i="2"/>
  <c r="J1147" i="2"/>
  <c r="BK1133" i="2"/>
  <c r="J1120" i="2"/>
  <c r="BK1105" i="2"/>
  <c r="J1096" i="2"/>
  <c r="J1071" i="2"/>
  <c r="J1037" i="2"/>
  <c r="J907" i="2"/>
  <c r="J784" i="2"/>
  <c r="J704" i="2"/>
  <c r="J689" i="2"/>
  <c r="BK615" i="2"/>
  <c r="J598" i="2"/>
  <c r="J586" i="2"/>
  <c r="BK480" i="2"/>
  <c r="J469" i="2"/>
  <c r="BK460" i="2"/>
  <c r="J453" i="2"/>
  <c r="J405" i="2"/>
  <c r="BK358" i="2"/>
  <c r="J326" i="2"/>
  <c r="BK313" i="2"/>
  <c r="J249" i="2"/>
  <c r="BK218" i="2"/>
  <c r="AS100" i="1"/>
  <c r="J2367" i="2"/>
  <c r="J2332" i="2"/>
  <c r="BK2327" i="2"/>
  <c r="J2321" i="2"/>
  <c r="BK2305" i="2"/>
  <c r="J2301" i="2"/>
  <c r="J2296" i="2"/>
  <c r="BK2284" i="2"/>
  <c r="J2252" i="2"/>
  <c r="BK2243" i="2"/>
  <c r="J2223" i="2"/>
  <c r="BK2187" i="2"/>
  <c r="BK2110" i="2"/>
  <c r="J2104" i="2"/>
  <c r="BK2100" i="2"/>
  <c r="BK2096" i="2"/>
  <c r="BK2093" i="2"/>
  <c r="BK2081" i="2"/>
  <c r="BK2077" i="2"/>
  <c r="BK2074" i="2"/>
  <c r="BK183" i="5"/>
  <c r="J177" i="5"/>
  <c r="BK173" i="5"/>
  <c r="BK163" i="5"/>
  <c r="J145" i="5"/>
  <c r="BK222" i="5"/>
  <c r="J205" i="5"/>
  <c r="J191" i="5"/>
  <c r="J186" i="5"/>
  <c r="BK178" i="5"/>
  <c r="BK166" i="5"/>
  <c r="BK153" i="5"/>
  <c r="J146" i="5"/>
  <c r="J140" i="5"/>
  <c r="J227" i="6"/>
  <c r="J215" i="6"/>
  <c r="J205" i="6"/>
  <c r="J197" i="6"/>
  <c r="J192" i="6"/>
  <c r="J187" i="6"/>
  <c r="BK165" i="6"/>
  <c r="BK159" i="6"/>
  <c r="BK223" i="6"/>
  <c r="J210" i="6"/>
  <c r="BK187" i="6"/>
  <c r="BK181" i="6"/>
  <c r="J175" i="6"/>
  <c r="J165" i="6"/>
  <c r="J152" i="6"/>
  <c r="J224" i="6"/>
  <c r="J209" i="6"/>
  <c r="J196" i="6"/>
  <c r="J181" i="6"/>
  <c r="BK171" i="6"/>
  <c r="BK155" i="6"/>
  <c r="J229" i="6"/>
  <c r="BK212" i="6"/>
  <c r="BK206" i="6"/>
  <c r="BK195" i="6"/>
  <c r="J183" i="6"/>
  <c r="BK175" i="6"/>
  <c r="J170" i="6"/>
  <c r="BK163" i="6"/>
  <c r="BK151" i="6"/>
  <c r="BK252" i="7"/>
  <c r="BK226" i="7"/>
  <c r="BK220" i="7"/>
  <c r="J209" i="7"/>
  <c r="BK203" i="7"/>
  <c r="BK191" i="7"/>
  <c r="BK179" i="7"/>
  <c r="BK168" i="7"/>
  <c r="BK163" i="7"/>
  <c r="BK156" i="7"/>
  <c r="BK258" i="7"/>
  <c r="J245" i="7"/>
  <c r="J226" i="7"/>
  <c r="BK202" i="7"/>
  <c r="J198" i="7"/>
  <c r="J188" i="7"/>
  <c r="BK183" i="7"/>
  <c r="J179" i="7"/>
  <c r="J174" i="7"/>
  <c r="J168" i="7"/>
  <c r="J161" i="7"/>
  <c r="J155" i="7"/>
  <c r="BK146" i="7"/>
  <c r="J256" i="7"/>
  <c r="J239" i="7"/>
  <c r="J223" i="7"/>
  <c r="J213" i="7"/>
  <c r="J205" i="7"/>
  <c r="J197" i="7"/>
  <c r="J191" i="7"/>
  <c r="J180" i="7"/>
  <c r="BK167" i="7"/>
  <c r="J153" i="7"/>
  <c r="BK147" i="7"/>
  <c r="BK260" i="7"/>
  <c r="BK237" i="7"/>
  <c r="BK231" i="7"/>
  <c r="J217" i="7"/>
  <c r="J210" i="7"/>
  <c r="J206" i="7"/>
  <c r="BK197" i="7"/>
  <c r="BK190" i="7"/>
  <c r="BK164" i="7"/>
  <c r="J159" i="7"/>
  <c r="J188" i="8"/>
  <c r="BK177" i="8"/>
  <c r="BK172" i="8"/>
  <c r="BK167" i="8"/>
  <c r="J159" i="8"/>
  <c r="J146" i="8"/>
  <c r="BK137" i="8"/>
  <c r="J182" i="8"/>
  <c r="J165" i="8"/>
  <c r="BK156" i="8"/>
  <c r="J145" i="8"/>
  <c r="BK194" i="8"/>
  <c r="BK188" i="8"/>
  <c r="J179" i="8"/>
  <c r="BK165" i="8"/>
  <c r="BK158" i="8"/>
  <c r="BK152" i="8"/>
  <c r="J143" i="8"/>
  <c r="J137" i="8"/>
  <c r="J183" i="8"/>
  <c r="BK176" i="8"/>
  <c r="BK163" i="8"/>
  <c r="BK151" i="8"/>
  <c r="BK146" i="8"/>
  <c r="BK164" i="9"/>
  <c r="J144" i="9"/>
  <c r="J156" i="9"/>
  <c r="J148" i="9"/>
  <c r="J140" i="9"/>
  <c r="BK137" i="9"/>
  <c r="BK163" i="9"/>
  <c r="J150" i="9"/>
  <c r="J168" i="9"/>
  <c r="J163" i="9"/>
  <c r="BK155" i="9"/>
  <c r="J146" i="9"/>
  <c r="BK140" i="9"/>
  <c r="J302" i="10"/>
  <c r="BK285" i="10"/>
  <c r="J267" i="10"/>
  <c r="BK252" i="10"/>
  <c r="J247" i="10"/>
  <c r="J242" i="10"/>
  <c r="BK233" i="10"/>
  <c r="BK226" i="10"/>
  <c r="BK207" i="10"/>
  <c r="J200" i="10"/>
  <c r="J186" i="10"/>
  <c r="BK172" i="10"/>
  <c r="BK148" i="10"/>
  <c r="BK286" i="10"/>
  <c r="J281" i="10"/>
  <c r="J270" i="10"/>
  <c r="BK263" i="10"/>
  <c r="BK255" i="10"/>
  <c r="BK250" i="10"/>
  <c r="BK242" i="10"/>
  <c r="BK235" i="10"/>
  <c r="J226" i="10"/>
  <c r="BK214" i="10"/>
  <c r="J204" i="10"/>
  <c r="BK189" i="10"/>
  <c r="BK174" i="10"/>
  <c r="BK166" i="10"/>
  <c r="J155" i="10"/>
  <c r="BK302" i="10"/>
  <c r="BK288" i="10"/>
  <c r="J278" i="10"/>
  <c r="BK273" i="10"/>
  <c r="BK259" i="10"/>
  <c r="J244" i="10"/>
  <c r="BK232" i="10"/>
  <c r="BK228" i="10"/>
  <c r="J216" i="10"/>
  <c r="BK208" i="10"/>
  <c r="J190" i="10"/>
  <c r="J181" i="10"/>
  <c r="BK167" i="10"/>
  <c r="BK158" i="10"/>
  <c r="J148" i="10"/>
  <c r="J300" i="10"/>
  <c r="J294" i="10"/>
  <c r="BK282" i="10"/>
  <c r="BK275" i="10"/>
  <c r="BK270" i="10"/>
  <c r="BK261" i="10"/>
  <c r="J258" i="10"/>
  <c r="J241" i="10"/>
  <c r="BK236" i="10"/>
  <c r="J225" i="10"/>
  <c r="J221" i="10"/>
  <c r="BK216" i="10"/>
  <c r="BK200" i="10"/>
  <c r="J194" i="10"/>
  <c r="BK181" i="10"/>
  <c r="J174" i="10"/>
  <c r="BK163" i="10"/>
  <c r="J138" i="10"/>
  <c r="J251" i="11"/>
  <c r="BK240" i="11"/>
  <c r="J234" i="11"/>
  <c r="BK226" i="11"/>
  <c r="BK213" i="11"/>
  <c r="BK206" i="11"/>
  <c r="J198" i="11"/>
  <c r="BK189" i="11"/>
  <c r="BK184" i="11"/>
  <c r="BK169" i="11"/>
  <c r="J159" i="11"/>
  <c r="BK146" i="11"/>
  <c r="BK142" i="11"/>
  <c r="BK259" i="11"/>
  <c r="J254" i="11"/>
  <c r="J249" i="11"/>
  <c r="BK234" i="11"/>
  <c r="BK222" i="11"/>
  <c r="BK209" i="11"/>
  <c r="J205" i="11"/>
  <c r="J195" i="11"/>
  <c r="J189" i="11"/>
  <c r="BK173" i="11"/>
  <c r="BK168" i="11"/>
  <c r="J163" i="11"/>
  <c r="J154" i="11"/>
  <c r="BK149" i="11"/>
  <c r="J144" i="11"/>
  <c r="BK251" i="11"/>
  <c r="J239" i="11"/>
  <c r="J225" i="11"/>
  <c r="J218" i="11"/>
  <c r="J213" i="11"/>
  <c r="J208" i="11"/>
  <c r="BK196" i="11"/>
  <c r="J185" i="11"/>
  <c r="J178" i="11"/>
  <c r="BK163" i="11"/>
  <c r="J156" i="11"/>
  <c r="BK141" i="11"/>
  <c r="J135" i="11"/>
  <c r="J259" i="11"/>
  <c r="BK249" i="11"/>
  <c r="BK245" i="11"/>
  <c r="J232" i="11"/>
  <c r="J227" i="11"/>
  <c r="J222" i="11"/>
  <c r="J215" i="11"/>
  <c r="BK200" i="11"/>
  <c r="BK197" i="11"/>
  <c r="BK191" i="11"/>
  <c r="BK181" i="11"/>
  <c r="J173" i="11"/>
  <c r="J165" i="11"/>
  <c r="BK152" i="11"/>
  <c r="J142" i="11"/>
  <c r="J137" i="11"/>
  <c r="BK170" i="12"/>
  <c r="BK156" i="12"/>
  <c r="BK152" i="12"/>
  <c r="J146" i="12"/>
  <c r="BK139" i="12"/>
  <c r="BK174" i="12"/>
  <c r="J157" i="12"/>
  <c r="BK151" i="12"/>
  <c r="BK145" i="12"/>
  <c r="J131" i="12"/>
  <c r="J174" i="12"/>
  <c r="J163" i="12"/>
  <c r="J145" i="12"/>
  <c r="J134" i="12"/>
  <c r="BK158" i="12"/>
  <c r="BK141" i="12"/>
  <c r="BK132" i="12"/>
  <c r="BK177" i="13"/>
  <c r="BK163" i="13"/>
  <c r="BK155" i="13"/>
  <c r="J136" i="13"/>
  <c r="J180" i="13"/>
  <c r="BK153" i="13"/>
  <c r="J185" i="13"/>
  <c r="BK165" i="13"/>
  <c r="J159" i="13"/>
  <c r="BK154" i="13"/>
  <c r="J147" i="13"/>
  <c r="J134" i="13"/>
  <c r="J174" i="13"/>
  <c r="BK161" i="13"/>
  <c r="J151" i="13"/>
  <c r="J137" i="13"/>
  <c r="J228" i="14"/>
  <c r="BK216" i="14"/>
  <c r="J205" i="14"/>
  <c r="BK193" i="14"/>
  <c r="BK181" i="14"/>
  <c r="BK171" i="14"/>
  <c r="J163" i="14"/>
  <c r="BK158" i="14"/>
  <c r="J148" i="14"/>
  <c r="J141" i="14"/>
  <c r="BK234" i="14"/>
  <c r="BK224" i="14"/>
  <c r="BK219" i="14"/>
  <c r="J213" i="14"/>
  <c r="BK199" i="14"/>
  <c r="BK167" i="14"/>
  <c r="BK153" i="14"/>
  <c r="J146" i="14"/>
  <c r="J138" i="14"/>
  <c r="J244" i="14"/>
  <c r="J223" i="14"/>
  <c r="J216" i="14"/>
  <c r="J207" i="14"/>
  <c r="J181" i="14"/>
  <c r="J171" i="14"/>
  <c r="BK164" i="14"/>
  <c r="BK155" i="14"/>
  <c r="J249" i="14"/>
  <c r="BK238" i="14"/>
  <c r="J230" i="14"/>
  <c r="J222" i="14"/>
  <c r="J212" i="14"/>
  <c r="BK205" i="14"/>
  <c r="BK196" i="14"/>
  <c r="J187" i="14"/>
  <c r="J173" i="14"/>
  <c r="J155" i="14"/>
  <c r="BK138" i="14"/>
  <c r="J195" i="15"/>
  <c r="J189" i="15"/>
  <c r="J185" i="15"/>
  <c r="J177" i="15"/>
  <c r="BK165" i="15"/>
  <c r="J158" i="15"/>
  <c r="BK144" i="15"/>
  <c r="BK137" i="15"/>
  <c r="BK195" i="15"/>
  <c r="BK187" i="15"/>
  <c r="J169" i="15"/>
  <c r="J161" i="15"/>
  <c r="J144" i="15"/>
  <c r="J137" i="15"/>
  <c r="J188" i="15"/>
  <c r="BK181" i="15"/>
  <c r="J173" i="15"/>
  <c r="J157" i="15"/>
  <c r="BK145" i="15"/>
  <c r="BK147" i="15"/>
  <c r="BK197" i="16"/>
  <c r="BK187" i="16"/>
  <c r="J169" i="16"/>
  <c r="J155" i="16"/>
  <c r="J147" i="16"/>
  <c r="J139" i="16"/>
  <c r="J179" i="16"/>
  <c r="BK164" i="16"/>
  <c r="J149" i="16"/>
  <c r="J144" i="16"/>
  <c r="J190" i="16"/>
  <c r="BK165" i="16"/>
  <c r="BK155" i="16"/>
  <c r="J141" i="16"/>
  <c r="J183" i="16"/>
  <c r="BK173" i="16"/>
  <c r="J164" i="16"/>
  <c r="BK156" i="16"/>
  <c r="BK138" i="16"/>
  <c r="BK159" i="17"/>
  <c r="BK152" i="17"/>
  <c r="J139" i="17"/>
  <c r="J157" i="17"/>
  <c r="J152" i="17"/>
  <c r="J165" i="17"/>
  <c r="J150" i="17"/>
  <c r="BK139" i="17"/>
  <c r="BK164" i="17"/>
  <c r="J144" i="17"/>
  <c r="J190" i="18"/>
  <c r="BK175" i="18"/>
  <c r="BK171" i="18"/>
  <c r="J168" i="18"/>
  <c r="J165" i="18"/>
  <c r="BK152" i="18"/>
  <c r="BK150" i="18"/>
  <c r="J183" i="18"/>
  <c r="J171" i="18"/>
  <c r="BK165" i="18"/>
  <c r="J162" i="18"/>
  <c r="J153" i="18"/>
  <c r="BK140" i="18"/>
  <c r="BK192" i="18"/>
  <c r="BK182" i="18"/>
  <c r="BK161" i="18"/>
  <c r="BK149" i="18"/>
  <c r="BK190" i="18"/>
  <c r="J177" i="18"/>
  <c r="BK166" i="18"/>
  <c r="J161" i="18"/>
  <c r="BK148" i="18"/>
  <c r="J142" i="18"/>
  <c r="BK181" i="19"/>
  <c r="J170" i="19"/>
  <c r="BK162" i="19"/>
  <c r="BK159" i="19"/>
  <c r="J155" i="19"/>
  <c r="J146" i="19"/>
  <c r="J182" i="19"/>
  <c r="BK177" i="19"/>
  <c r="BK163" i="19"/>
  <c r="BK146" i="19"/>
  <c r="J139" i="19"/>
  <c r="BK174" i="19"/>
  <c r="J163" i="19"/>
  <c r="BK157" i="19"/>
  <c r="BK139" i="19"/>
  <c r="BK171" i="19"/>
  <c r="J159" i="19"/>
  <c r="J147" i="19"/>
  <c r="J315" i="20"/>
  <c r="J287" i="20"/>
  <c r="J272" i="20"/>
  <c r="BK265" i="20"/>
  <c r="BK246" i="20"/>
  <c r="J215" i="20"/>
  <c r="BK194" i="20"/>
  <c r="J188" i="20"/>
  <c r="BK175" i="20"/>
  <c r="BK163" i="20"/>
  <c r="BK305" i="20"/>
  <c r="J294" i="20"/>
  <c r="J289" i="20"/>
  <c r="J259" i="20"/>
  <c r="J248" i="20"/>
  <c r="J208" i="20"/>
  <c r="BK183" i="20"/>
  <c r="BK153" i="20"/>
  <c r="J139" i="20"/>
  <c r="BK289" i="20"/>
  <c r="BK261" i="20"/>
  <c r="J252" i="20"/>
  <c r="J221" i="20"/>
  <c r="BK193" i="20"/>
  <c r="BK182" i="20"/>
  <c r="BK157" i="20"/>
  <c r="BK147" i="20"/>
  <c r="BK331" i="21"/>
  <c r="J307" i="21"/>
  <c r="BK273" i="21"/>
  <c r="J224" i="21"/>
  <c r="J199" i="21"/>
  <c r="J181" i="21"/>
  <c r="BK167" i="21"/>
  <c r="J333" i="21"/>
  <c r="J314" i="21"/>
  <c r="BK280" i="21"/>
  <c r="J259" i="21"/>
  <c r="BK228" i="21"/>
  <c r="J214" i="21"/>
  <c r="BK184" i="21"/>
  <c r="BK169" i="21"/>
  <c r="J144" i="21"/>
  <c r="J329" i="21"/>
  <c r="J316" i="21"/>
  <c r="BK305" i="21"/>
  <c r="J290" i="21"/>
  <c r="J280" i="21"/>
  <c r="BK259" i="21"/>
  <c r="BK235" i="21"/>
  <c r="BK217" i="21"/>
  <c r="BK199" i="21"/>
  <c r="J184" i="21"/>
  <c r="J167" i="21"/>
  <c r="BK315" i="21"/>
  <c r="J294" i="21"/>
  <c r="J277" i="21"/>
  <c r="J246" i="21"/>
  <c r="J221" i="21"/>
  <c r="J177" i="21"/>
  <c r="BK147" i="21"/>
  <c r="BK172" i="22"/>
  <c r="BK166" i="22"/>
  <c r="BK138" i="22"/>
  <c r="J201" i="22"/>
  <c r="BK179" i="22"/>
  <c r="BK169" i="22"/>
  <c r="J155" i="22"/>
  <c r="J194" i="22"/>
  <c r="BK164" i="22"/>
  <c r="J159" i="22"/>
  <c r="J138" i="22"/>
  <c r="J202" i="22"/>
  <c r="J179" i="22"/>
  <c r="BK155" i="22"/>
  <c r="BK137" i="23"/>
  <c r="J153" i="23"/>
  <c r="J144" i="23"/>
  <c r="J168" i="23"/>
  <c r="J148" i="23"/>
  <c r="J139" i="23"/>
  <c r="BK156" i="23"/>
  <c r="J138" i="23"/>
  <c r="J145" i="24"/>
  <c r="J134" i="24"/>
  <c r="J144" i="24"/>
  <c r="J141" i="24"/>
  <c r="BK146" i="24"/>
  <c r="BK134" i="24"/>
  <c r="J148" i="25"/>
  <c r="J130" i="25"/>
  <c r="J142" i="25"/>
  <c r="J127" i="25"/>
  <c r="BK127" i="25"/>
  <c r="BK141" i="26"/>
  <c r="J141" i="26"/>
  <c r="J127" i="26"/>
  <c r="BK127" i="26"/>
  <c r="BK222" i="27"/>
  <c r="J218" i="27"/>
  <c r="BK198" i="27"/>
  <c r="BK179" i="27"/>
  <c r="J164" i="27"/>
  <c r="J228" i="27"/>
  <c r="BK218" i="27"/>
  <c r="J194" i="27"/>
  <c r="J179" i="27"/>
  <c r="J145" i="27"/>
  <c r="BK225" i="27"/>
  <c r="BK216" i="27"/>
  <c r="J166" i="27"/>
  <c r="J226" i="27"/>
  <c r="BK220" i="27"/>
  <c r="J190" i="27"/>
  <c r="BK129" i="27"/>
  <c r="J146" i="28"/>
  <c r="BK157" i="28"/>
  <c r="J148" i="28"/>
  <c r="J136" i="28"/>
  <c r="J127" i="28"/>
  <c r="J159" i="28"/>
  <c r="J153" i="28"/>
  <c r="BK142" i="28"/>
  <c r="J129" i="28"/>
  <c r="BK123" i="28"/>
  <c r="BK146" i="28"/>
  <c r="J134" i="28"/>
  <c r="J249" i="29"/>
  <c r="J245" i="29"/>
  <c r="BK241" i="29"/>
  <c r="J234" i="29"/>
  <c r="J226" i="29"/>
  <c r="BK218" i="29"/>
  <c r="BK212" i="29"/>
  <c r="J205" i="29"/>
  <c r="J195" i="29"/>
  <c r="BK187" i="29"/>
  <c r="J179" i="29"/>
  <c r="J170" i="29"/>
  <c r="BK162" i="29"/>
  <c r="BK150" i="29"/>
  <c r="BK137" i="29"/>
  <c r="J132" i="29"/>
  <c r="BK261" i="29"/>
  <c r="J251" i="29"/>
  <c r="J238" i="29"/>
  <c r="J227" i="29"/>
  <c r="J220" i="29"/>
  <c r="BK209" i="29"/>
  <c r="BK200" i="29"/>
  <c r="J188" i="29"/>
  <c r="J180" i="29"/>
  <c r="BK174" i="29"/>
  <c r="J163" i="29"/>
  <c r="J154" i="29"/>
  <c r="J145" i="29"/>
  <c r="J141" i="29"/>
  <c r="BK262" i="29"/>
  <c r="J253" i="29"/>
  <c r="BK242" i="29"/>
  <c r="BK226" i="29"/>
  <c r="BK217" i="29"/>
  <c r="BK206" i="29"/>
  <c r="BK201" i="29"/>
  <c r="BK197" i="29"/>
  <c r="J193" i="29"/>
  <c r="BK188" i="29"/>
  <c r="BK183" i="29"/>
  <c r="J176" i="29"/>
  <c r="BK166" i="29"/>
  <c r="BK159" i="29"/>
  <c r="BK154" i="29"/>
  <c r="J149" i="29"/>
  <c r="J146" i="29"/>
  <c r="BK138" i="29"/>
  <c r="BK259" i="29"/>
  <c r="BK249" i="29"/>
  <c r="BK238" i="29"/>
  <c r="BK232" i="29"/>
  <c r="BK222" i="29"/>
  <c r="J219" i="29"/>
  <c r="BK213" i="29"/>
  <c r="J201" i="29"/>
  <c r="J191" i="29"/>
  <c r="BK179" i="29"/>
  <c r="BK169" i="29"/>
  <c r="J166" i="29"/>
  <c r="J159" i="29"/>
  <c r="J151" i="29"/>
  <c r="J139" i="29"/>
  <c r="J131" i="29"/>
  <c r="J241" i="30"/>
  <c r="J224" i="30"/>
  <c r="J199" i="30"/>
  <c r="J175" i="30"/>
  <c r="J164" i="30"/>
  <c r="BK157" i="30"/>
  <c r="BK131" i="30"/>
  <c r="BK229" i="30"/>
  <c r="BK215" i="30"/>
  <c r="J203" i="30"/>
  <c r="BK193" i="30"/>
  <c r="J180" i="30"/>
  <c r="J171" i="30"/>
  <c r="BK145" i="30"/>
  <c r="J129" i="30"/>
  <c r="BK227" i="30"/>
  <c r="J215" i="30"/>
  <c r="BK190" i="30"/>
  <c r="BK180" i="30"/>
  <c r="BK162" i="30"/>
  <c r="BK142" i="30"/>
  <c r="BK129" i="30"/>
  <c r="J231" i="30"/>
  <c r="BK217" i="30"/>
  <c r="BK203" i="30"/>
  <c r="BK188" i="30"/>
  <c r="J181" i="30"/>
  <c r="J153" i="30"/>
  <c r="J137" i="30"/>
  <c r="J141" i="31"/>
  <c r="BK126" i="31"/>
  <c r="J136" i="31"/>
  <c r="J127" i="31"/>
  <c r="J137" i="31"/>
  <c r="BK124" i="31"/>
  <c r="BK137" i="31"/>
  <c r="J126" i="31"/>
  <c r="J164" i="32"/>
  <c r="J152" i="32"/>
  <c r="J146" i="32"/>
  <c r="J141" i="32"/>
  <c r="J134" i="32"/>
  <c r="J127" i="32"/>
  <c r="BK156" i="32"/>
  <c r="BK145" i="32"/>
  <c r="BK134" i="32"/>
  <c r="BK162" i="32"/>
  <c r="BK144" i="32"/>
  <c r="BK132" i="32"/>
  <c r="BK125" i="32"/>
  <c r="BK146" i="32"/>
  <c r="J132" i="32"/>
  <c r="BK129" i="32"/>
  <c r="BK152" i="33"/>
  <c r="J140" i="33"/>
  <c r="BK132" i="33"/>
  <c r="BK150" i="33"/>
  <c r="BK136" i="33"/>
  <c r="J131" i="33"/>
  <c r="J125" i="33"/>
  <c r="BK138" i="33"/>
  <c r="J127" i="33"/>
  <c r="BK147" i="33"/>
  <c r="BK131" i="33"/>
  <c r="J166" i="34"/>
  <c r="BK155" i="34"/>
  <c r="BK150" i="34"/>
  <c r="BK137" i="34"/>
  <c r="BK130" i="34"/>
  <c r="BK156" i="34"/>
  <c r="BK149" i="34"/>
  <c r="J139" i="34"/>
  <c r="BK128" i="34"/>
  <c r="J155" i="34"/>
  <c r="BK138" i="34"/>
  <c r="J130" i="34"/>
  <c r="BK159" i="34"/>
  <c r="BK152" i="34"/>
  <c r="J137" i="34"/>
  <c r="J137" i="35"/>
  <c r="J140" i="35"/>
  <c r="BK133" i="35"/>
  <c r="BK127" i="35"/>
  <c r="BK135" i="35"/>
  <c r="J132" i="35"/>
  <c r="BK140" i="36"/>
  <c r="BK127" i="36"/>
  <c r="J139" i="36"/>
  <c r="BK136" i="36"/>
  <c r="J126" i="36"/>
  <c r="BK130" i="36"/>
  <c r="J137" i="37"/>
  <c r="J123" i="37"/>
  <c r="J132" i="37"/>
  <c r="J121" i="37"/>
  <c r="J129" i="37"/>
  <c r="J122" i="37"/>
  <c r="BK133" i="37"/>
  <c r="BK129" i="37"/>
  <c r="BK125" i="37"/>
  <c r="BK199" i="38"/>
  <c r="BK191" i="38"/>
  <c r="J184" i="38"/>
  <c r="BK178" i="38"/>
  <c r="J174" i="38"/>
  <c r="BK162" i="38"/>
  <c r="BK157" i="38"/>
  <c r="BK151" i="38"/>
  <c r="BK145" i="38"/>
  <c r="J129" i="38"/>
  <c r="BK203" i="38"/>
  <c r="BK173" i="38"/>
  <c r="BK170" i="38"/>
  <c r="BK168" i="38"/>
  <c r="J165" i="38"/>
  <c r="BK149" i="38"/>
  <c r="J144" i="38"/>
  <c r="BK140" i="38"/>
  <c r="J137" i="38"/>
  <c r="J128" i="38"/>
  <c r="J204" i="38"/>
  <c r="BK201" i="38"/>
  <c r="J192" i="38"/>
  <c r="J182" i="38"/>
  <c r="J168" i="38"/>
  <c r="J161" i="38"/>
  <c r="BK159" i="38"/>
  <c r="J154" i="38"/>
  <c r="J148" i="38"/>
  <c r="BK144" i="38"/>
  <c r="BK141" i="38"/>
  <c r="J138" i="38"/>
  <c r="BK127" i="38"/>
  <c r="J205" i="38"/>
  <c r="J201" i="38"/>
  <c r="BK189" i="38"/>
  <c r="J185" i="38"/>
  <c r="BK180" i="38"/>
  <c r="J177" i="38"/>
  <c r="BK176" i="38"/>
  <c r="BK166" i="38"/>
  <c r="J164" i="38"/>
  <c r="BK155" i="38"/>
  <c r="J150" i="38"/>
  <c r="J141" i="38"/>
  <c r="J127" i="38"/>
  <c r="J806" i="39"/>
  <c r="J801" i="39"/>
  <c r="BK789" i="39"/>
  <c r="BK779" i="39"/>
  <c r="BK761" i="39"/>
  <c r="BK714" i="39"/>
  <c r="BK690" i="39"/>
  <c r="J660" i="39"/>
  <c r="BK628" i="39"/>
  <c r="BK606" i="39"/>
  <c r="BK556" i="39"/>
  <c r="BK526" i="39"/>
  <c r="J502" i="39"/>
  <c r="BK437" i="39"/>
  <c r="J412" i="39"/>
  <c r="J367" i="39"/>
  <c r="J337" i="39"/>
  <c r="BK212" i="39"/>
  <c r="BK205" i="39"/>
  <c r="BK782" i="39"/>
  <c r="J767" i="39"/>
  <c r="J706" i="39"/>
  <c r="J667" i="39"/>
  <c r="J652" i="39"/>
  <c r="J635" i="39"/>
  <c r="J614" i="39"/>
  <c r="BK602" i="39"/>
  <c r="J559" i="39"/>
  <c r="BK547" i="39"/>
  <c r="J511" i="39"/>
  <c r="J492" i="39"/>
  <c r="BK454" i="39"/>
  <c r="J437" i="39"/>
  <c r="BK367" i="39"/>
  <c r="J326" i="39"/>
  <c r="BK243" i="39"/>
  <c r="BK160" i="39"/>
  <c r="BK767" i="39"/>
  <c r="J757" i="39"/>
  <c r="BK740" i="39"/>
  <c r="BK711" i="39"/>
  <c r="J670" i="39"/>
  <c r="BK649" i="39"/>
  <c r="BK614" i="39"/>
  <c r="J604" i="39"/>
  <c r="BK598" i="39"/>
  <c r="J547" i="39"/>
  <c r="BK523" i="39"/>
  <c r="BK511" i="39"/>
  <c r="J454" i="39"/>
  <c r="BK412" i="39"/>
  <c r="BK388" i="39"/>
  <c r="J381" i="39"/>
  <c r="J378" i="39"/>
  <c r="J360" i="39"/>
  <c r="J281" i="39"/>
  <c r="J205" i="39"/>
  <c r="BK770" i="39"/>
  <c r="BK754" i="39"/>
  <c r="BK706" i="39"/>
  <c r="J610" i="39"/>
  <c r="J600" i="39"/>
  <c r="J533" i="39"/>
  <c r="J510" i="39"/>
  <c r="J388" i="39"/>
  <c r="BK257" i="39"/>
  <c r="J163" i="39"/>
  <c r="J267" i="40"/>
  <c r="J253" i="40"/>
  <c r="J240" i="40"/>
  <c r="BK196" i="40"/>
  <c r="J178" i="40"/>
  <c r="J136" i="40"/>
  <c r="BK216" i="40"/>
  <c r="BK175" i="40"/>
  <c r="BK139" i="40"/>
  <c r="J270" i="40"/>
  <c r="BK236" i="40"/>
  <c r="J175" i="40"/>
  <c r="J149" i="40"/>
  <c r="BK240" i="40"/>
  <c r="J210" i="40"/>
  <c r="BK181" i="40"/>
  <c r="J154" i="40"/>
  <c r="BK300" i="41"/>
  <c r="J248" i="41"/>
  <c r="J203" i="41"/>
  <c r="J132" i="41"/>
  <c r="BK319" i="41"/>
  <c r="BK296" i="41"/>
  <c r="BK270" i="41"/>
  <c r="BK254" i="41"/>
  <c r="BK237" i="41"/>
  <c r="BK183" i="41"/>
  <c r="J152" i="41"/>
  <c r="J138" i="41"/>
  <c r="BK332" i="41"/>
  <c r="J322" i="41"/>
  <c r="BK278" i="41"/>
  <c r="BK229" i="41"/>
  <c r="J155" i="41"/>
  <c r="BK138" i="41"/>
  <c r="J313" i="41"/>
  <c r="BK288" i="41"/>
  <c r="BK265" i="41"/>
  <c r="BK240" i="41"/>
  <c r="BK203" i="41"/>
  <c r="J180" i="41"/>
  <c r="BK399" i="42"/>
  <c r="J379" i="42"/>
  <c r="BK360" i="42"/>
  <c r="J348" i="42"/>
  <c r="J328" i="42"/>
  <c r="BK320" i="42"/>
  <c r="BK297" i="42"/>
  <c r="J291" i="42"/>
  <c r="J281" i="42"/>
  <c r="J264" i="42"/>
  <c r="BK238" i="42"/>
  <c r="J215" i="42"/>
  <c r="BK205" i="42"/>
  <c r="J175" i="42"/>
  <c r="J155" i="42"/>
  <c r="BK143" i="42"/>
  <c r="BK397" i="42"/>
  <c r="BK375" i="42"/>
  <c r="BK356" i="42"/>
  <c r="J334" i="42"/>
  <c r="J330" i="42"/>
  <c r="J322" i="42"/>
  <c r="J306" i="42"/>
  <c r="BK281" i="42"/>
  <c r="BK264" i="42"/>
  <c r="BK246" i="42"/>
  <c r="J238" i="42"/>
  <c r="BK213" i="42"/>
  <c r="J207" i="42"/>
  <c r="J195" i="42"/>
  <c r="BK177" i="42"/>
  <c r="BK165" i="42"/>
  <c r="J159" i="42"/>
  <c r="BK145" i="42"/>
  <c r="J130" i="42"/>
  <c r="BK401" i="42"/>
  <c r="J387" i="42"/>
  <c r="BK379" i="42"/>
  <c r="BK370" i="42"/>
  <c r="BK354" i="42"/>
  <c r="BK342" i="42"/>
  <c r="BK332" i="42"/>
  <c r="J320" i="42"/>
  <c r="J308" i="42"/>
  <c r="J297" i="42"/>
  <c r="J287" i="42"/>
  <c r="J258" i="42"/>
  <c r="BK250" i="42"/>
  <c r="J231" i="42"/>
  <c r="J223" i="42"/>
  <c r="J197" i="42"/>
  <c r="BK189" i="42"/>
  <c r="J173" i="42"/>
  <c r="J169" i="42"/>
  <c r="J136" i="42"/>
  <c r="BK126" i="42"/>
  <c r="BK405" i="42"/>
  <c r="BK395" i="42"/>
  <c r="J381" i="42"/>
  <c r="J360" i="42"/>
  <c r="J356" i="42"/>
  <c r="J342" i="42"/>
  <c r="BK306" i="42"/>
  <c r="BK285" i="42"/>
  <c r="BK271" i="42"/>
  <c r="BK260" i="42"/>
  <c r="BK252" i="42"/>
  <c r="J221" i="42"/>
  <c r="J199" i="42"/>
  <c r="BK183" i="42"/>
  <c r="BK167" i="42"/>
  <c r="J153" i="42"/>
  <c r="J140" i="42"/>
  <c r="BK2279" i="2"/>
  <c r="J2260" i="2"/>
  <c r="J2247" i="2"/>
  <c r="BK2157" i="2"/>
  <c r="J2154" i="2"/>
  <c r="BK2122" i="2"/>
  <c r="BK2102" i="2"/>
  <c r="J2097" i="2"/>
  <c r="J2089" i="2"/>
  <c r="BK2085" i="2"/>
  <c r="BK2076" i="2"/>
  <c r="J2063" i="2"/>
  <c r="BK2051" i="2"/>
  <c r="J2012" i="2"/>
  <c r="J1981" i="2"/>
  <c r="BK1962" i="2"/>
  <c r="J1949" i="2"/>
  <c r="J1946" i="2"/>
  <c r="J1896" i="2"/>
  <c r="J1864" i="2"/>
  <c r="J1821" i="2"/>
  <c r="BK1805" i="2"/>
  <c r="BK1795" i="2"/>
  <c r="J1760" i="2"/>
  <c r="BK1599" i="2"/>
  <c r="J1574" i="2"/>
  <c r="J1552" i="2"/>
  <c r="J1519" i="2"/>
  <c r="BK1489" i="2"/>
  <c r="BK1362" i="2"/>
  <c r="J1289" i="2"/>
  <c r="J1228" i="2"/>
  <c r="BK1178" i="2"/>
  <c r="BK1151" i="2"/>
  <c r="BK1131" i="2"/>
  <c r="J1113" i="2"/>
  <c r="J1099" i="2"/>
  <c r="BK1094" i="2"/>
  <c r="BK1048" i="2"/>
  <c r="J969" i="2"/>
  <c r="BK818" i="2"/>
  <c r="J740" i="2"/>
  <c r="BK665" i="2"/>
  <c r="BK610" i="2"/>
  <c r="BK592" i="2"/>
  <c r="J551" i="2"/>
  <c r="BK476" i="2"/>
  <c r="BK462" i="2"/>
  <c r="BK454" i="2"/>
  <c r="J410" i="2"/>
  <c r="BK397" i="2"/>
  <c r="BK350" i="2"/>
  <c r="J325" i="2"/>
  <c r="BK295" i="2"/>
  <c r="BK227" i="2"/>
  <c r="BK192" i="2"/>
  <c r="BK2648" i="2"/>
  <c r="J2609" i="2"/>
  <c r="J2578" i="2"/>
  <c r="BK2567" i="2"/>
  <c r="J2485" i="2"/>
  <c r="J2342" i="2"/>
  <c r="J2336" i="2"/>
  <c r="BK2326" i="2"/>
  <c r="J2312" i="2"/>
  <c r="J2304" i="2"/>
  <c r="BK2300" i="2"/>
  <c r="J2287" i="2"/>
  <c r="J2282" i="2"/>
  <c r="J2251" i="2"/>
  <c r="J2239" i="2"/>
  <c r="J2227" i="2"/>
  <c r="BK2197" i="2"/>
  <c r="BK2150" i="2"/>
  <c r="BK2109" i="2"/>
  <c r="J2103" i="2"/>
  <c r="BK2099" i="2"/>
  <c r="J2095" i="2"/>
  <c r="J2092" i="2"/>
  <c r="J2078" i="2"/>
  <c r="BK2072" i="2"/>
  <c r="J2068" i="2"/>
  <c r="J2061" i="2"/>
  <c r="BK2059" i="2"/>
  <c r="J2047" i="2"/>
  <c r="BK2031" i="2"/>
  <c r="BK1999" i="2"/>
  <c r="J1991" i="2"/>
  <c r="J1988" i="2"/>
  <c r="BK1984" i="2"/>
  <c r="BK1967" i="2"/>
  <c r="J1962" i="2"/>
  <c r="J1957" i="2"/>
  <c r="J1953" i="2"/>
  <c r="J1817" i="2"/>
  <c r="J1795" i="2"/>
  <c r="J1769" i="2"/>
  <c r="BK1754" i="2"/>
  <c r="J1739" i="2"/>
  <c r="J1690" i="2"/>
  <c r="J1687" i="2"/>
  <c r="J1665" i="2"/>
  <c r="BK1597" i="2"/>
  <c r="J1539" i="2"/>
  <c r="BK1501" i="2"/>
  <c r="BK1383" i="2"/>
  <c r="J1328" i="2"/>
  <c r="BK1282" i="2"/>
  <c r="BK1253" i="2"/>
  <c r="J1121" i="2"/>
  <c r="J1111" i="2"/>
  <c r="J1094" i="2"/>
  <c r="BK1065" i="2"/>
  <c r="BK1056" i="2"/>
  <c r="BK970" i="2"/>
  <c r="J880" i="2"/>
  <c r="J824" i="2"/>
  <c r="J756" i="2"/>
  <c r="BK721" i="2"/>
  <c r="BK707" i="2"/>
  <c r="J629" i="2"/>
  <c r="J592" i="2"/>
  <c r="BK579" i="2"/>
  <c r="J561" i="2"/>
  <c r="BK540" i="2"/>
  <c r="J519" i="2"/>
  <c r="J504" i="2"/>
  <c r="BK468" i="2"/>
  <c r="BK465" i="2"/>
  <c r="BK463" i="2"/>
  <c r="BK458" i="2"/>
  <c r="J456" i="2"/>
  <c r="J393" i="2"/>
  <c r="J378" i="2"/>
  <c r="J341" i="2"/>
  <c r="BK326" i="2"/>
  <c r="J295" i="2"/>
  <c r="BK230" i="2"/>
  <c r="J192" i="2"/>
  <c r="AS117" i="1"/>
  <c r="J2684" i="2"/>
  <c r="J2678" i="2"/>
  <c r="BK2661" i="2"/>
  <c r="J2573" i="2"/>
  <c r="BK2559" i="2"/>
  <c r="J2544" i="2"/>
  <c r="J2487" i="2"/>
  <c r="BK2475" i="2"/>
  <c r="J2461" i="2"/>
  <c r="BK2447" i="2"/>
  <c r="BK2425" i="2"/>
  <c r="BK2383" i="2"/>
  <c r="J2371" i="2"/>
  <c r="BK2354" i="2"/>
  <c r="BK2349" i="2"/>
  <c r="BK2331" i="2"/>
  <c r="J2329" i="2"/>
  <c r="BK2325" i="2"/>
  <c r="BK2316" i="2"/>
  <c r="J2313" i="2"/>
  <c r="J2305" i="2"/>
  <c r="BK2299" i="2"/>
  <c r="J2295" i="2"/>
  <c r="BK2281" i="2"/>
  <c r="J2259" i="2"/>
  <c r="J2253" i="2"/>
  <c r="J2231" i="2"/>
  <c r="J2215" i="2"/>
  <c r="J2181" i="2"/>
  <c r="J2175" i="2"/>
  <c r="J2138" i="2"/>
  <c r="J2117" i="2"/>
  <c r="BK2103" i="2"/>
  <c r="J2094" i="2"/>
  <c r="J2091" i="2"/>
  <c r="BK2088" i="2"/>
  <c r="J2083" i="2"/>
  <c r="BK2079" i="2"/>
  <c r="J2076" i="2"/>
  <c r="J2070" i="2"/>
  <c r="J2065" i="2"/>
  <c r="J2022" i="2"/>
  <c r="J2003" i="2"/>
  <c r="J2000" i="2"/>
  <c r="J1986" i="2"/>
  <c r="J1982" i="2"/>
  <c r="BK1968" i="2"/>
  <c r="BK1961" i="2"/>
  <c r="J1952" i="2"/>
  <c r="BK1950" i="2"/>
  <c r="BK1947" i="2"/>
  <c r="J1942" i="2"/>
  <c r="J1860" i="2"/>
  <c r="J1825" i="2"/>
  <c r="BK1798" i="2"/>
  <c r="J1756" i="2"/>
  <c r="BK1688" i="2"/>
  <c r="J1678" i="2"/>
  <c r="BK1628" i="2"/>
  <c r="J1599" i="2"/>
  <c r="J1489" i="2"/>
  <c r="BK1366" i="2"/>
  <c r="J1362" i="2"/>
  <c r="BK1306" i="2"/>
  <c r="J1251" i="2"/>
  <c r="BK1228" i="2"/>
  <c r="BK1216" i="2"/>
  <c r="BK1196" i="2"/>
  <c r="J1178" i="2"/>
  <c r="J1166" i="2"/>
  <c r="J1153" i="2"/>
  <c r="BK1140" i="2"/>
  <c r="BK1132" i="2"/>
  <c r="J1112" i="2"/>
  <c r="BK1098" i="2"/>
  <c r="BK1086" i="2"/>
  <c r="BK1076" i="2"/>
  <c r="BK1070" i="2"/>
  <c r="J1065" i="2"/>
  <c r="J1048" i="2"/>
  <c r="J1043" i="2"/>
  <c r="BK1029" i="2"/>
  <c r="BK971" i="2"/>
  <c r="BK967" i="2"/>
  <c r="J882" i="2"/>
  <c r="BK843" i="2"/>
  <c r="J818" i="2"/>
  <c r="J775" i="2"/>
  <c r="BK760" i="2"/>
  <c r="J732" i="2"/>
  <c r="J721" i="2"/>
  <c r="J715" i="2"/>
  <c r="BK693" i="2"/>
  <c r="J635" i="2"/>
  <c r="BK630" i="2"/>
  <c r="BK586" i="2"/>
  <c r="BK575" i="2"/>
  <c r="BK559" i="2"/>
  <c r="BK549" i="2"/>
  <c r="BK504" i="2"/>
  <c r="BK469" i="2"/>
  <c r="J466" i="2"/>
  <c r="J459" i="2"/>
  <c r="BK457" i="2"/>
  <c r="BK451" i="2"/>
  <c r="J370" i="2"/>
  <c r="J362" i="2"/>
  <c r="BK341" i="2"/>
  <c r="BK329" i="2"/>
  <c r="BK317" i="2"/>
  <c r="J230" i="2"/>
  <c r="J224" i="2"/>
  <c r="J214" i="2"/>
  <c r="J155" i="2"/>
  <c r="BK2775" i="2"/>
  <c r="J2775" i="2"/>
  <c r="BK2764" i="2"/>
  <c r="BK2760" i="2"/>
  <c r="BK2757" i="2"/>
  <c r="J2740" i="2"/>
  <c r="J2734" i="2"/>
  <c r="BK2700" i="2"/>
  <c r="BK2699" i="2"/>
  <c r="J2696" i="2"/>
  <c r="J2695" i="2"/>
  <c r="J2693" i="2"/>
  <c r="BK2679" i="2"/>
  <c r="BK2674" i="2"/>
  <c r="J2658" i="2"/>
  <c r="BK2609" i="2"/>
  <c r="J2567" i="2"/>
  <c r="BK2544" i="2"/>
  <c r="BK2503" i="2"/>
  <c r="BK2487" i="2"/>
  <c r="BK2470" i="2"/>
  <c r="J2463" i="2"/>
  <c r="J2445" i="2"/>
  <c r="J2392" i="2"/>
  <c r="BK2353" i="2"/>
  <c r="J2351" i="2"/>
  <c r="J2349" i="2"/>
  <c r="BK2346" i="2"/>
  <c r="BK2336" i="2"/>
  <c r="BK2324" i="2"/>
  <c r="BK2310" i="2"/>
  <c r="J2307" i="2"/>
  <c r="BK2301" i="2"/>
  <c r="J2298" i="2"/>
  <c r="BK2287" i="2"/>
  <c r="J2283" i="2"/>
  <c r="J2281" i="2"/>
  <c r="BK2278" i="2"/>
  <c r="J2270" i="2"/>
  <c r="BK2251" i="2"/>
  <c r="J2197" i="2"/>
  <c r="J2180" i="2"/>
  <c r="BK2154" i="2"/>
  <c r="J2150" i="2"/>
  <c r="BK2135" i="2"/>
  <c r="BK2117" i="2"/>
  <c r="BK2089" i="2"/>
  <c r="J2084" i="2"/>
  <c r="J2072" i="2"/>
  <c r="J2069" i="2"/>
  <c r="BK2063" i="2"/>
  <c r="BK2058" i="2"/>
  <c r="BK2056" i="2"/>
  <c r="BK2047" i="2"/>
  <c r="J1999" i="2"/>
  <c r="BK1988" i="2"/>
  <c r="J1983" i="2"/>
  <c r="J1968" i="2"/>
  <c r="BK1957" i="2"/>
  <c r="J1947" i="2"/>
  <c r="BK1925" i="2"/>
  <c r="BK1878" i="2"/>
  <c r="J1871" i="2"/>
  <c r="J1823" i="2"/>
  <c r="BK1779" i="2"/>
  <c r="J1754" i="2"/>
  <c r="J1714" i="2"/>
  <c r="BK1695" i="2"/>
  <c r="J1686" i="2"/>
  <c r="BK1680" i="2"/>
  <c r="BK1630" i="2"/>
  <c r="J1545" i="2"/>
  <c r="J1513" i="2"/>
  <c r="J1366" i="2"/>
  <c r="J1356" i="2"/>
  <c r="BK1296" i="2"/>
  <c r="BK1271" i="2"/>
  <c r="J1246" i="2"/>
  <c r="BK1242" i="2"/>
  <c r="BK1218" i="2"/>
  <c r="BK1192" i="2"/>
  <c r="J1164" i="2"/>
  <c r="BK1157" i="2"/>
  <c r="J1137" i="2"/>
  <c r="J1132" i="2"/>
  <c r="J1129" i="2"/>
  <c r="BK1092" i="2"/>
  <c r="BK1066" i="2"/>
  <c r="J1052" i="2"/>
  <c r="BK1000" i="2"/>
  <c r="BK968" i="2"/>
  <c r="BK775" i="2"/>
  <c r="BK771" i="2"/>
  <c r="J763" i="2"/>
  <c r="J760" i="2"/>
  <c r="J744" i="2"/>
  <c r="BK740" i="2"/>
  <c r="BK732" i="2"/>
  <c r="J720" i="2"/>
  <c r="J665" i="2"/>
  <c r="BK641" i="2"/>
  <c r="BK635" i="2"/>
  <c r="BK629" i="2"/>
  <c r="BK621" i="2"/>
  <c r="J610" i="2"/>
  <c r="BK609" i="2"/>
  <c r="BK598" i="2"/>
  <c r="BK589" i="2"/>
  <c r="J580" i="2"/>
  <c r="J559" i="2"/>
  <c r="J556" i="2"/>
  <c r="BK519" i="2"/>
  <c r="J465" i="2"/>
  <c r="J463" i="2"/>
  <c r="J454" i="2"/>
  <c r="BK416" i="2"/>
  <c r="BK401" i="2"/>
  <c r="BK374" i="2"/>
  <c r="BK354" i="2"/>
  <c r="BK319" i="3"/>
  <c r="BK313" i="3"/>
  <c r="BK310" i="3"/>
  <c r="J300" i="3"/>
  <c r="BK298" i="3"/>
  <c r="J282" i="3"/>
  <c r="J266" i="3"/>
  <c r="J264" i="3"/>
  <c r="J251" i="3"/>
  <c r="BK238" i="3"/>
  <c r="BK235" i="3"/>
  <c r="BK225" i="3"/>
  <c r="BK217" i="3"/>
  <c r="J211" i="3"/>
  <c r="J201" i="3"/>
  <c r="J196" i="3"/>
  <c r="BK192" i="3"/>
  <c r="J179" i="3"/>
  <c r="J163" i="3"/>
  <c r="J161" i="3"/>
  <c r="J157" i="3"/>
  <c r="BK155" i="3"/>
  <c r="J315" i="3"/>
  <c r="BK311" i="3"/>
  <c r="BK304" i="3"/>
  <c r="BK302" i="3"/>
  <c r="J295" i="3"/>
  <c r="BK281" i="3"/>
  <c r="J278" i="3"/>
  <c r="BK272" i="3"/>
  <c r="J270" i="3"/>
  <c r="J263" i="3"/>
  <c r="J259" i="3"/>
  <c r="J256" i="3"/>
  <c r="BK247" i="3"/>
  <c r="J243" i="3"/>
  <c r="J239" i="3"/>
  <c r="BK232" i="3"/>
  <c r="BK226" i="3"/>
  <c r="BK220" i="3"/>
  <c r="BK207" i="3"/>
  <c r="J204" i="3"/>
  <c r="J197" i="3"/>
  <c r="J187" i="3"/>
  <c r="J186" i="3"/>
  <c r="BK179" i="3"/>
  <c r="BK177" i="3"/>
  <c r="J166" i="3"/>
  <c r="J164" i="3"/>
  <c r="BK159" i="3"/>
  <c r="BK315" i="3"/>
  <c r="J312" i="3"/>
  <c r="BK305" i="3"/>
  <c r="J302" i="3"/>
  <c r="J299" i="3"/>
  <c r="BK296" i="3"/>
  <c r="J292" i="3"/>
  <c r="J291" i="3"/>
  <c r="J286" i="3"/>
  <c r="BK259" i="3"/>
  <c r="J253" i="3"/>
  <c r="J250" i="3"/>
  <c r="BK243" i="3"/>
  <c r="J240" i="3"/>
  <c r="BK230" i="3"/>
  <c r="J223" i="3"/>
  <c r="J220" i="3"/>
  <c r="BK213" i="3"/>
  <c r="BK211" i="3"/>
  <c r="BK206" i="3"/>
  <c r="J198" i="3"/>
  <c r="BK196" i="3"/>
  <c r="J189" i="3"/>
  <c r="J177" i="3"/>
  <c r="J174" i="3"/>
  <c r="J169" i="3"/>
  <c r="BK157" i="3"/>
  <c r="J287" i="3"/>
  <c r="BK282" i="3"/>
  <c r="J280" i="3"/>
  <c r="J272" i="3"/>
  <c r="BK270" i="3"/>
  <c r="BK263" i="3"/>
  <c r="BK256" i="3"/>
  <c r="BK252" i="3"/>
  <c r="BK249" i="3"/>
  <c r="J244" i="3"/>
  <c r="J233" i="3"/>
  <c r="BK228" i="3"/>
  <c r="BK216" i="3"/>
  <c r="BK201" i="3"/>
  <c r="BK184" i="3"/>
  <c r="BK178" i="3"/>
  <c r="BK174" i="3"/>
  <c r="BK171" i="3"/>
  <c r="J165" i="3"/>
  <c r="J156" i="3"/>
  <c r="J338" i="4"/>
  <c r="BK333" i="4"/>
  <c r="J315" i="4"/>
  <c r="J312" i="4"/>
  <c r="J306" i="4"/>
  <c r="BK302" i="4"/>
  <c r="BK292" i="4"/>
  <c r="BK277" i="4"/>
  <c r="BK274" i="4"/>
  <c r="BK269" i="4"/>
  <c r="BK263" i="4"/>
  <c r="J256" i="4"/>
  <c r="J247" i="4"/>
  <c r="J240" i="4"/>
  <c r="BK234" i="4"/>
  <c r="BK221" i="4"/>
  <c r="BK218" i="4"/>
  <c r="BK209" i="4"/>
  <c r="J199" i="4"/>
  <c r="BK196" i="4"/>
  <c r="J188" i="4"/>
  <c r="J183" i="4"/>
  <c r="J177" i="4"/>
  <c r="J172" i="4"/>
  <c r="BK168" i="4"/>
  <c r="J163" i="4"/>
  <c r="BK156" i="4"/>
  <c r="BK334" i="4"/>
  <c r="J328" i="4"/>
  <c r="BK318" i="4"/>
  <c r="BK306" i="4"/>
  <c r="J298" i="4"/>
  <c r="BK288" i="4"/>
  <c r="J284" i="4"/>
  <c r="BK279" i="4"/>
  <c r="BK275" i="4"/>
  <c r="J266" i="4"/>
  <c r="J264" i="4"/>
  <c r="BK254" i="4"/>
  <c r="J246" i="4"/>
  <c r="J242" i="4"/>
  <c r="J236" i="4"/>
  <c r="BK233" i="4"/>
  <c r="J226" i="4"/>
  <c r="J222" i="4"/>
  <c r="J207" i="4"/>
  <c r="BK203" i="4"/>
  <c r="J191" i="4"/>
  <c r="BK188" i="4"/>
  <c r="BK183" i="4"/>
  <c r="J181" i="4"/>
  <c r="BK169" i="4"/>
  <c r="BK166" i="4"/>
  <c r="BK161" i="4"/>
  <c r="J333" i="4"/>
  <c r="J331" i="4"/>
  <c r="J322" i="4"/>
  <c r="J316" i="4"/>
  <c r="J314" i="4"/>
  <c r="BK305" i="4"/>
  <c r="J299" i="4"/>
  <c r="BK295" i="4"/>
  <c r="BK291" i="4"/>
  <c r="BK283" i="4"/>
  <c r="BK271" i="4"/>
  <c r="BK261" i="4"/>
  <c r="BK256" i="4"/>
  <c r="J254" i="4"/>
  <c r="BK250" i="4"/>
  <c r="J244" i="4"/>
  <c r="J234" i="4"/>
  <c r="BK226" i="4"/>
  <c r="BK216" i="4"/>
  <c r="J209" i="4"/>
  <c r="J194" i="4"/>
  <c r="J190" i="4"/>
  <c r="BK185" i="4"/>
  <c r="BK176" i="4"/>
  <c r="J168" i="4"/>
  <c r="J161" i="4"/>
  <c r="J158" i="4"/>
  <c r="J340" i="4"/>
  <c r="BK338" i="4"/>
  <c r="BK326" i="4"/>
  <c r="BK322" i="4"/>
  <c r="J318" i="4"/>
  <c r="BK304" i="4"/>
  <c r="BK299" i="4"/>
  <c r="BK293" i="4"/>
  <c r="BK285" i="4"/>
  <c r="J283" i="4"/>
  <c r="J274" i="4"/>
  <c r="J269" i="4"/>
  <c r="BK260" i="4"/>
  <c r="BK257" i="4"/>
  <c r="J249" i="4"/>
  <c r="BK246" i="4"/>
  <c r="BK236" i="4"/>
  <c r="J232" i="4"/>
  <c r="BK225" i="4"/>
  <c r="J221" i="4"/>
  <c r="J216" i="4"/>
  <c r="BK214" i="4"/>
  <c r="J210" i="4"/>
  <c r="J195" i="4"/>
  <c r="BK190" i="4"/>
  <c r="BK187" i="4"/>
  <c r="BK179" i="4"/>
  <c r="J167" i="4"/>
  <c r="BK160" i="4"/>
  <c r="J221" i="5"/>
  <c r="J210" i="5"/>
  <c r="BK207" i="5"/>
  <c r="BK191" i="5"/>
  <c r="J178" i="5"/>
  <c r="J165" i="5"/>
  <c r="BK148" i="5"/>
  <c r="J136" i="5"/>
  <c r="J134" i="5"/>
  <c r="J226" i="5"/>
  <c r="J224" i="5"/>
  <c r="J219" i="5"/>
  <c r="BK213" i="5"/>
  <c r="J208" i="5"/>
  <c r="J195" i="5"/>
  <c r="J189" i="5"/>
  <c r="BK186" i="5"/>
  <c r="BK174" i="5"/>
  <c r="BK165" i="5"/>
  <c r="BK226" i="5"/>
  <c r="BK223" i="5"/>
  <c r="BK219" i="5"/>
  <c r="BK215" i="5"/>
  <c r="BK212" i="5"/>
  <c r="BK205" i="5"/>
  <c r="J197" i="5"/>
  <c r="J188" i="5"/>
  <c r="J185" i="5"/>
  <c r="BK182" i="5"/>
  <c r="J172" i="5"/>
  <c r="J152" i="5"/>
  <c r="J144" i="5"/>
  <c r="J223" i="5"/>
  <c r="J213" i="5"/>
  <c r="BK199" i="5"/>
  <c r="BK184" i="5"/>
  <c r="BK179" i="5"/>
  <c r="J174" i="5"/>
  <c r="J164" i="5"/>
  <c r="BK158" i="5"/>
  <c r="BK150" i="5"/>
  <c r="J142" i="5"/>
  <c r="BK134" i="5"/>
  <c r="BK216" i="6"/>
  <c r="J208" i="6"/>
  <c r="BK200" i="6"/>
  <c r="J194" i="6"/>
  <c r="J189" i="6"/>
  <c r="BK170" i="6"/>
  <c r="J160" i="6"/>
  <c r="J150" i="6"/>
  <c r="BK214" i="6"/>
  <c r="BK189" i="6"/>
  <c r="J182" i="6"/>
  <c r="BK178" i="6"/>
  <c r="J171" i="6"/>
  <c r="J164" i="6"/>
  <c r="BK149" i="6"/>
  <c r="BK229" i="6"/>
  <c r="J221" i="6"/>
  <c r="J206" i="6"/>
  <c r="BK192" i="6"/>
  <c r="BK179" i="6"/>
  <c r="J172" i="6"/>
  <c r="BK160" i="6"/>
  <c r="J154" i="6"/>
  <c r="J149" i="6"/>
  <c r="BK221" i="6"/>
  <c r="J211" i="6"/>
  <c r="BK204" i="6"/>
  <c r="J200" i="6"/>
  <c r="J185" i="6"/>
  <c r="J177" i="6"/>
  <c r="BK172" i="6"/>
  <c r="BK164" i="6"/>
  <c r="BK156" i="6"/>
  <c r="BK150" i="6"/>
  <c r="BK256" i="7"/>
  <c r="BK243" i="7"/>
  <c r="BK224" i="7"/>
  <c r="J215" i="7"/>
  <c r="BK207" i="7"/>
  <c r="BK198" i="7"/>
  <c r="J190" i="7"/>
  <c r="BK174" i="7"/>
  <c r="BK166" i="7"/>
  <c r="BK157" i="7"/>
  <c r="BK145" i="7"/>
  <c r="BK247" i="7"/>
  <c r="BK229" i="7"/>
  <c r="BK204" i="7"/>
  <c r="J201" i="7"/>
  <c r="J189" i="7"/>
  <c r="BK184" i="7"/>
  <c r="BK180" i="7"/>
  <c r="J175" i="7"/>
  <c r="BK171" i="7"/>
  <c r="J164" i="7"/>
  <c r="J157" i="7"/>
  <c r="J154" i="7"/>
  <c r="J144" i="7"/>
  <c r="J237" i="7"/>
  <c r="J221" i="7"/>
  <c r="BK212" i="7"/>
  <c r="J199" i="7"/>
  <c r="BK194" i="7"/>
  <c r="J187" i="7"/>
  <c r="BK177" i="7"/>
  <c r="J171" i="7"/>
  <c r="J166" i="7"/>
  <c r="BK155" i="7"/>
  <c r="BK150" i="7"/>
  <c r="BK262" i="7"/>
  <c r="J249" i="7"/>
  <c r="J243" i="7"/>
  <c r="J229" i="7"/>
  <c r="J211" i="7"/>
  <c r="BK208" i="7"/>
  <c r="BK199" i="7"/>
  <c r="J193" i="7"/>
  <c r="J183" i="7"/>
  <c r="BK161" i="7"/>
  <c r="BK154" i="7"/>
  <c r="J147" i="7"/>
  <c r="J187" i="8"/>
  <c r="BK182" i="8"/>
  <c r="BK173" i="8"/>
  <c r="BK169" i="8"/>
  <c r="J160" i="8"/>
  <c r="BK155" i="8"/>
  <c r="J141" i="8"/>
  <c r="J135" i="8"/>
  <c r="J174" i="8"/>
  <c r="BK170" i="8"/>
  <c r="BK160" i="8"/>
  <c r="J153" i="8"/>
  <c r="J139" i="8"/>
  <c r="BK135" i="8"/>
  <c r="J189" i="8"/>
  <c r="BK183" i="8"/>
  <c r="J178" i="8"/>
  <c r="BK159" i="8"/>
  <c r="BK153" i="8"/>
  <c r="BK145" i="8"/>
  <c r="BK142" i="8"/>
  <c r="J194" i="8"/>
  <c r="J186" i="8"/>
  <c r="J177" i="8"/>
  <c r="BK166" i="8"/>
  <c r="J152" i="8"/>
  <c r="BK147" i="8"/>
  <c r="BK141" i="8"/>
  <c r="J161" i="9"/>
  <c r="J137" i="9"/>
  <c r="BK152" i="9"/>
  <c r="J143" i="9"/>
  <c r="J139" i="9"/>
  <c r="BK136" i="9"/>
  <c r="BK166" i="9"/>
  <c r="J155" i="9"/>
  <c r="BK146" i="9"/>
  <c r="BK135" i="9"/>
  <c r="BK160" i="9"/>
  <c r="J147" i="9"/>
  <c r="J138" i="9"/>
  <c r="J298" i="10"/>
  <c r="J286" i="10"/>
  <c r="J277" i="10"/>
  <c r="J265" i="10"/>
  <c r="BK251" i="10"/>
  <c r="BK245" i="10"/>
  <c r="BK237" i="10"/>
  <c r="J232" i="10"/>
  <c r="BK213" i="10"/>
  <c r="BK202" i="10"/>
  <c r="BK187" i="10"/>
  <c r="BK170" i="10"/>
  <c r="J145" i="10"/>
  <c r="BK139" i="10"/>
  <c r="J285" i="10"/>
  <c r="BK280" i="10"/>
  <c r="BK267" i="10"/>
  <c r="J264" i="10"/>
  <c r="BK256" i="10"/>
  <c r="J251" i="10"/>
  <c r="BK244" i="10"/>
  <c r="BK240" i="10"/>
  <c r="BK229" i="10"/>
  <c r="BK221" i="10"/>
  <c r="J207" i="10"/>
  <c r="BK197" i="10"/>
  <c r="BK177" i="10"/>
  <c r="J172" i="10"/>
  <c r="BK161" i="10"/>
  <c r="BK156" i="10"/>
  <c r="BK304" i="10"/>
  <c r="J297" i="10"/>
  <c r="J292" i="10"/>
  <c r="BK281" i="10"/>
  <c r="J275" i="10"/>
  <c r="BK264" i="10"/>
  <c r="BK258" i="10"/>
  <c r="J243" i="10"/>
  <c r="BK231" i="10"/>
  <c r="BK227" i="10"/>
  <c r="BK220" i="10"/>
  <c r="J210" i="10"/>
  <c r="BK186" i="10"/>
  <c r="BK171" i="10"/>
  <c r="J166" i="10"/>
  <c r="BK155" i="10"/>
  <c r="J137" i="10"/>
  <c r="BK298" i="10"/>
  <c r="BK289" i="10"/>
  <c r="BK277" i="10"/>
  <c r="J274" i="10"/>
  <c r="J269" i="10"/>
  <c r="BK260" i="10"/>
  <c r="BK253" i="10"/>
  <c r="J238" i="10"/>
  <c r="BK234" i="10"/>
  <c r="BK223" i="10"/>
  <c r="BK219" i="10"/>
  <c r="J211" i="10"/>
  <c r="J197" i="10"/>
  <c r="J187" i="10"/>
  <c r="J173" i="10"/>
  <c r="J167" i="10"/>
  <c r="J144" i="10"/>
  <c r="J264" i="11"/>
  <c r="BK241" i="11"/>
  <c r="J235" i="11"/>
  <c r="J228" i="11"/>
  <c r="J214" i="11"/>
  <c r="J209" i="11"/>
  <c r="BK204" i="11"/>
  <c r="BK194" i="11"/>
  <c r="J187" i="11"/>
  <c r="J176" i="11"/>
  <c r="BK166" i="11"/>
  <c r="BK156" i="11"/>
  <c r="BK145" i="11"/>
  <c r="BK136" i="11"/>
  <c r="J132" i="11"/>
  <c r="BK255" i="11"/>
  <c r="J245" i="11"/>
  <c r="BK235" i="11"/>
  <c r="J223" i="11"/>
  <c r="BK218" i="11"/>
  <c r="BK208" i="11"/>
  <c r="J200" i="11"/>
  <c r="J194" i="11"/>
  <c r="J183" i="11"/>
  <c r="BK176" i="11"/>
  <c r="J166" i="11"/>
  <c r="J158" i="11"/>
  <c r="J152" i="11"/>
  <c r="J147" i="11"/>
  <c r="BK143" i="11"/>
  <c r="J247" i="11"/>
  <c r="BK233" i="11"/>
  <c r="BK227" i="11"/>
  <c r="BK221" i="11"/>
  <c r="BK214" i="11"/>
  <c r="BK210" i="11"/>
  <c r="J199" i="11"/>
  <c r="BK187" i="11"/>
  <c r="J181" i="11"/>
  <c r="BK167" i="11"/>
  <c r="BK159" i="11"/>
  <c r="BK140" i="11"/>
  <c r="J136" i="11"/>
  <c r="J261" i="11"/>
  <c r="BK250" i="11"/>
  <c r="BK246" i="11"/>
  <c r="J240" i="11"/>
  <c r="J230" i="11"/>
  <c r="BK223" i="11"/>
  <c r="J216" i="11"/>
  <c r="J202" i="11"/>
  <c r="J196" i="11"/>
  <c r="BK188" i="11"/>
  <c r="J179" i="11"/>
  <c r="J169" i="11"/>
  <c r="J162" i="11"/>
  <c r="BK151" i="11"/>
  <c r="BK147" i="11"/>
  <c r="J138" i="11"/>
  <c r="BK178" i="12"/>
  <c r="J158" i="12"/>
  <c r="J153" i="12"/>
  <c r="BK144" i="12"/>
  <c r="BK138" i="12"/>
  <c r="J178" i="12"/>
  <c r="J165" i="12"/>
  <c r="BK155" i="12"/>
  <c r="J149" i="12"/>
  <c r="J137" i="12"/>
  <c r="BK176" i="12"/>
  <c r="BK164" i="12"/>
  <c r="J151" i="12"/>
  <c r="J135" i="12"/>
  <c r="BK168" i="12"/>
  <c r="J160" i="12"/>
  <c r="J142" i="12"/>
  <c r="BK134" i="12"/>
  <c r="BK180" i="13"/>
  <c r="BK167" i="13"/>
  <c r="J145" i="13"/>
  <c r="BK132" i="13"/>
  <c r="BK178" i="13"/>
  <c r="J154" i="13"/>
  <c r="BK137" i="13"/>
  <c r="J163" i="13"/>
  <c r="BK157" i="13"/>
  <c r="BK151" i="13"/>
  <c r="BK141" i="13"/>
  <c r="J177" i="13"/>
  <c r="BK171" i="13"/>
  <c r="BK159" i="13"/>
  <c r="BK145" i="13"/>
  <c r="BK134" i="13"/>
  <c r="BK251" i="14"/>
  <c r="J240" i="14"/>
  <c r="BK230" i="14"/>
  <c r="J218" i="14"/>
  <c r="BK210" i="14"/>
  <c r="J196" i="14"/>
  <c r="BK187" i="14"/>
  <c r="BK175" i="14"/>
  <c r="J164" i="14"/>
  <c r="BK160" i="14"/>
  <c r="BK149" i="14"/>
  <c r="BK144" i="14"/>
  <c r="J245" i="14"/>
  <c r="J227" i="14"/>
  <c r="BK218" i="14"/>
  <c r="J214" i="14"/>
  <c r="BK201" i="14"/>
  <c r="J169" i="14"/>
  <c r="J247" i="14"/>
  <c r="BK227" i="14"/>
  <c r="BK221" i="14"/>
  <c r="BK214" i="14"/>
  <c r="BK203" i="14"/>
  <c r="J185" i="14"/>
  <c r="BK173" i="14"/>
  <c r="J167" i="14"/>
  <c r="J160" i="14"/>
  <c r="J147" i="14"/>
  <c r="BK245" i="14"/>
  <c r="J236" i="14"/>
  <c r="J226" i="14"/>
  <c r="J217" i="14"/>
  <c r="BK208" i="14"/>
  <c r="J199" i="14"/>
  <c r="J189" i="14"/>
  <c r="J179" i="14"/>
  <c r="J162" i="14"/>
  <c r="J145" i="14"/>
  <c r="BK202" i="15"/>
  <c r="J192" i="15"/>
  <c r="BK188" i="15"/>
  <c r="BK184" i="15"/>
  <c r="BK169" i="15"/>
  <c r="BK164" i="15"/>
  <c r="J155" i="15"/>
  <c r="J141" i="15"/>
  <c r="BK200" i="15"/>
  <c r="J190" i="15"/>
  <c r="J179" i="15"/>
  <c r="J164" i="15"/>
  <c r="J148" i="15"/>
  <c r="BK138" i="15"/>
  <c r="J196" i="15"/>
  <c r="J183" i="15"/>
  <c r="BK175" i="15"/>
  <c r="BK158" i="15"/>
  <c r="J147" i="15"/>
  <c r="J160" i="15"/>
  <c r="J156" i="15"/>
  <c r="BK146" i="15"/>
  <c r="J195" i="16"/>
  <c r="J185" i="16"/>
  <c r="BK163" i="16"/>
  <c r="J150" i="16"/>
  <c r="J146" i="16"/>
  <c r="J197" i="16"/>
  <c r="BK183" i="16"/>
  <c r="J167" i="16"/>
  <c r="BK153" i="16"/>
  <c r="BK141" i="16"/>
  <c r="BK195" i="16"/>
  <c r="BK167" i="16"/>
  <c r="BK157" i="16"/>
  <c r="BK146" i="16"/>
  <c r="BK190" i="16"/>
  <c r="BK179" i="16"/>
  <c r="J165" i="16"/>
  <c r="J159" i="16"/>
  <c r="BK169" i="17"/>
  <c r="BK165" i="17"/>
  <c r="BK153" i="17"/>
  <c r="BK145" i="17"/>
  <c r="J164" i="17"/>
  <c r="J156" i="17"/>
  <c r="BK150" i="17"/>
  <c r="BK160" i="17"/>
  <c r="J145" i="17"/>
  <c r="BK138" i="17"/>
  <c r="BK161" i="17"/>
  <c r="J148" i="17"/>
  <c r="BK137" i="17"/>
  <c r="BK183" i="18"/>
  <c r="J174" i="18"/>
  <c r="J170" i="18"/>
  <c r="J158" i="18"/>
  <c r="BK146" i="18"/>
  <c r="J182" i="18"/>
  <c r="J176" i="18"/>
  <c r="BK170" i="18"/>
  <c r="BK164" i="18"/>
  <c r="BK155" i="18"/>
  <c r="BK145" i="18"/>
  <c r="J194" i="18"/>
  <c r="BK184" i="18"/>
  <c r="J163" i="18"/>
  <c r="J150" i="18"/>
  <c r="BK194" i="18"/>
  <c r="J175" i="18"/>
  <c r="BK162" i="18"/>
  <c r="J149" i="18"/>
  <c r="J147" i="18"/>
  <c r="J139" i="18"/>
  <c r="BK176" i="19"/>
  <c r="J169" i="19"/>
  <c r="J160" i="19"/>
  <c r="BK156" i="19"/>
  <c r="BK148" i="19"/>
  <c r="J188" i="19"/>
  <c r="J172" i="19"/>
  <c r="BK169" i="19"/>
  <c r="BK161" i="19"/>
  <c r="BK145" i="19"/>
  <c r="BK178" i="19"/>
  <c r="J171" i="19"/>
  <c r="BK160" i="19"/>
  <c r="J148" i="19"/>
  <c r="BK186" i="19"/>
  <c r="BK165" i="19"/>
  <c r="BK150" i="19"/>
  <c r="J301" i="20"/>
  <c r="BK280" i="20"/>
  <c r="BK248" i="20"/>
  <c r="BK234" i="20"/>
  <c r="BK199" i="20"/>
  <c r="BK189" i="20"/>
  <c r="J170" i="20"/>
  <c r="BK159" i="20"/>
  <c r="BK298" i="20"/>
  <c r="BK292" i="20"/>
  <c r="J274" i="20"/>
  <c r="BK258" i="20"/>
  <c r="J246" i="20"/>
  <c r="BK196" i="20"/>
  <c r="J180" i="20"/>
  <c r="BK149" i="20"/>
  <c r="J136" i="20"/>
  <c r="BK274" i="20"/>
  <c r="J265" i="20"/>
  <c r="J255" i="20"/>
  <c r="J234" i="20"/>
  <c r="J199" i="20"/>
  <c r="J183" i="20"/>
  <c r="J163" i="20"/>
  <c r="BK143" i="20"/>
  <c r="BK301" i="20"/>
  <c r="J291" i="20"/>
  <c r="J280" i="20"/>
  <c r="BK259" i="20"/>
  <c r="J229" i="20"/>
  <c r="J210" i="20"/>
  <c r="BK192" i="20"/>
  <c r="J181" i="20"/>
  <c r="J157" i="20"/>
  <c r="J343" i="21"/>
  <c r="BK312" i="21"/>
  <c r="J276" i="21"/>
  <c r="BK233" i="21"/>
  <c r="BK209" i="21"/>
  <c r="J192" i="21"/>
  <c r="J169" i="21"/>
  <c r="BK156" i="21"/>
  <c r="BK317" i="21"/>
  <c r="BK285" i="21"/>
  <c r="BK271" i="21"/>
  <c r="J249" i="21"/>
  <c r="J217" i="21"/>
  <c r="BK188" i="21"/>
  <c r="J156" i="21"/>
  <c r="J147" i="21"/>
  <c r="J326" i="21"/>
  <c r="J317" i="21"/>
  <c r="BK307" i="21"/>
  <c r="BK293" i="21"/>
  <c r="BK284" i="21"/>
  <c r="BK263" i="21"/>
  <c r="BK221" i="21"/>
  <c r="BK213" i="21"/>
  <c r="BK192" i="21"/>
  <c r="BK181" i="21"/>
  <c r="BK329" i="21"/>
  <c r="J299" i="21"/>
  <c r="BK290" i="21"/>
  <c r="J273" i="21"/>
  <c r="J235" i="21"/>
  <c r="BK198" i="21"/>
  <c r="J161" i="21"/>
  <c r="BK144" i="21"/>
  <c r="BK201" i="22"/>
  <c r="J165" i="22"/>
  <c r="J134" i="22"/>
  <c r="BK198" i="22"/>
  <c r="J172" i="22"/>
  <c r="BK168" i="22"/>
  <c r="J198" i="22"/>
  <c r="BK165" i="22"/>
  <c r="BK146" i="22"/>
  <c r="BK203" i="22"/>
  <c r="J186" i="22"/>
  <c r="BK161" i="22"/>
  <c r="BK142" i="22"/>
  <c r="BK164" i="23"/>
  <c r="J156" i="23"/>
  <c r="J145" i="23"/>
  <c r="BK138" i="23"/>
  <c r="BK151" i="23"/>
  <c r="BK144" i="23"/>
  <c r="BK167" i="23"/>
  <c r="BK145" i="23"/>
  <c r="BK144" i="24"/>
  <c r="J146" i="24"/>
  <c r="BK130" i="24"/>
  <c r="BK137" i="24"/>
  <c r="J142" i="24"/>
  <c r="J144" i="25"/>
  <c r="BK134" i="25"/>
  <c r="BK143" i="25"/>
  <c r="J134" i="25"/>
  <c r="BK148" i="26"/>
  <c r="J148" i="26"/>
  <c r="J139" i="26"/>
  <c r="BK131" i="26"/>
  <c r="BK224" i="27"/>
  <c r="BK219" i="27"/>
  <c r="J202" i="27"/>
  <c r="BK183" i="27"/>
  <c r="J156" i="27"/>
  <c r="BK226" i="27"/>
  <c r="J217" i="27"/>
  <c r="BK190" i="27"/>
  <c r="BK164" i="27"/>
  <c r="J146" i="27"/>
  <c r="BK227" i="27"/>
  <c r="BK215" i="27"/>
  <c r="BK147" i="27"/>
  <c r="J222" i="27"/>
  <c r="J215" i="27"/>
  <c r="BK156" i="27"/>
  <c r="BK163" i="28"/>
  <c r="BK132" i="28"/>
  <c r="BK151" i="28"/>
  <c r="J138" i="28"/>
  <c r="BK129" i="28"/>
  <c r="J161" i="28"/>
  <c r="BK155" i="28"/>
  <c r="BK144" i="28"/>
  <c r="J132" i="28"/>
  <c r="BK125" i="28"/>
  <c r="BK159" i="28"/>
  <c r="BK140" i="28"/>
  <c r="BK250" i="29"/>
  <c r="BK246" i="29"/>
  <c r="BK236" i="29"/>
  <c r="BK231" i="29"/>
  <c r="BK224" i="29"/>
  <c r="J215" i="29"/>
  <c r="BK211" i="29"/>
  <c r="J206" i="29"/>
  <c r="BK196" i="29"/>
  <c r="BK186" i="29"/>
  <c r="BK176" i="29"/>
  <c r="J172" i="29"/>
  <c r="J164" i="29"/>
  <c r="BK151" i="29"/>
  <c r="BK147" i="29"/>
  <c r="BK136" i="29"/>
  <c r="J133" i="29"/>
  <c r="BK129" i="29"/>
  <c r="J250" i="29"/>
  <c r="BK239" i="29"/>
  <c r="BK228" i="29"/>
  <c r="J218" i="29"/>
  <c r="J208" i="29"/>
  <c r="J199" i="29"/>
  <c r="BK185" i="29"/>
  <c r="J178" i="29"/>
  <c r="BK173" i="29"/>
  <c r="J162" i="29"/>
  <c r="BK153" i="29"/>
  <c r="BK142" i="29"/>
  <c r="J129" i="29"/>
  <c r="J259" i="29"/>
  <c r="BK244" i="29"/>
  <c r="BK227" i="29"/>
  <c r="J212" i="29"/>
  <c r="BK203" i="29"/>
  <c r="BK199" i="29"/>
  <c r="BK195" i="29"/>
  <c r="BK190" i="29"/>
  <c r="J186" i="29"/>
  <c r="BK180" i="29"/>
  <c r="BK168" i="29"/>
  <c r="BK161" i="29"/>
  <c r="J156" i="29"/>
  <c r="BK152" i="29"/>
  <c r="J147" i="29"/>
  <c r="J142" i="29"/>
  <c r="BK133" i="29"/>
  <c r="J241" i="29"/>
  <c r="BK234" i="29"/>
  <c r="BK229" i="29"/>
  <c r="BK223" i="29"/>
  <c r="J217" i="29"/>
  <c r="BK208" i="29"/>
  <c r="J197" i="29"/>
  <c r="J190" i="29"/>
  <c r="J177" i="29"/>
  <c r="J168" i="29"/>
  <c r="BK164" i="29"/>
  <c r="J152" i="29"/>
  <c r="J140" i="29"/>
  <c r="BK132" i="29"/>
  <c r="J245" i="30"/>
  <c r="J229" i="30"/>
  <c r="BK213" i="30"/>
  <c r="BK201" i="30"/>
  <c r="BK179" i="30"/>
  <c r="J166" i="30"/>
  <c r="J155" i="30"/>
  <c r="BK138" i="30"/>
  <c r="J234" i="30"/>
  <c r="BK220" i="30"/>
  <c r="BK205" i="30"/>
  <c r="BK195" i="30"/>
  <c r="J186" i="30"/>
  <c r="BK173" i="30"/>
  <c r="J147" i="30"/>
  <c r="J140" i="30"/>
  <c r="BK239" i="30"/>
  <c r="BK226" i="30"/>
  <c r="J209" i="30"/>
  <c r="J184" i="30"/>
  <c r="J179" i="30"/>
  <c r="BK168" i="30"/>
  <c r="J150" i="30"/>
  <c r="BK137" i="30"/>
  <c r="J232" i="30"/>
  <c r="J219" i="30"/>
  <c r="J205" i="30"/>
  <c r="BK186" i="30"/>
  <c r="BK170" i="30"/>
  <c r="BK150" i="30"/>
  <c r="BK133" i="30"/>
  <c r="BK138" i="31"/>
  <c r="J124" i="31"/>
  <c r="BK135" i="31"/>
  <c r="J129" i="31"/>
  <c r="BK123" i="31"/>
  <c r="J130" i="31"/>
  <c r="J138" i="31"/>
  <c r="BK129" i="31"/>
  <c r="J159" i="32"/>
  <c r="J151" i="32"/>
  <c r="J144" i="32"/>
  <c r="BK136" i="32"/>
  <c r="J129" i="32"/>
  <c r="BK160" i="32"/>
  <c r="J147" i="32"/>
  <c r="BK139" i="32"/>
  <c r="J158" i="32"/>
  <c r="J150" i="32"/>
  <c r="BK137" i="32"/>
  <c r="J130" i="32"/>
  <c r="J160" i="32"/>
  <c r="BK154" i="32"/>
  <c r="BK138" i="32"/>
  <c r="BK130" i="32"/>
  <c r="J145" i="33"/>
  <c r="J137" i="33"/>
  <c r="J152" i="33"/>
  <c r="J138" i="33"/>
  <c r="J132" i="33"/>
  <c r="BK128" i="33"/>
  <c r="J146" i="33"/>
  <c r="J136" i="33"/>
  <c r="J124" i="33"/>
  <c r="BK137" i="33"/>
  <c r="BK125" i="33"/>
  <c r="BK160" i="34"/>
  <c r="J152" i="34"/>
  <c r="J144" i="34"/>
  <c r="BK135" i="34"/>
  <c r="BK166" i="34"/>
  <c r="J150" i="34"/>
  <c r="J140" i="34"/>
  <c r="J135" i="34"/>
  <c r="J160" i="34"/>
  <c r="J147" i="34"/>
  <c r="J136" i="34"/>
  <c r="J129" i="34"/>
  <c r="BK153" i="34"/>
  <c r="BK141" i="34"/>
  <c r="BK127" i="34"/>
  <c r="BK130" i="35"/>
  <c r="BK136" i="35"/>
  <c r="J130" i="35"/>
  <c r="BK142" i="35"/>
  <c r="J127" i="35"/>
  <c r="BK133" i="36"/>
  <c r="J140" i="36"/>
  <c r="J143" i="36"/>
  <c r="J130" i="36"/>
  <c r="J131" i="36"/>
  <c r="BK138" i="37"/>
  <c r="J124" i="37"/>
  <c r="J134" i="37"/>
  <c r="BK141" i="37"/>
  <c r="J133" i="37"/>
  <c r="BK126" i="37"/>
  <c r="BK134" i="37"/>
  <c r="J131" i="37"/>
  <c r="BK127" i="37"/>
  <c r="BK123" i="37"/>
  <c r="BK193" i="38"/>
  <c r="J187" i="38"/>
  <c r="J183" i="38"/>
  <c r="BK177" i="38"/>
  <c r="J173" i="38"/>
  <c r="BK161" i="38"/>
  <c r="J156" i="38"/>
  <c r="BK150" i="38"/>
  <c r="J143" i="38"/>
  <c r="BK125" i="38"/>
  <c r="J200" i="38"/>
  <c r="J257" i="39"/>
  <c r="BK176" i="39"/>
  <c r="BK764" i="39"/>
  <c r="J751" i="39"/>
  <c r="BK683" i="39"/>
  <c r="BK609" i="39"/>
  <c r="BK596" i="39"/>
  <c r="J541" i="39"/>
  <c r="BK492" i="39"/>
  <c r="BK378" i="39"/>
  <c r="BK334" i="39"/>
  <c r="BK173" i="39"/>
  <c r="J250" i="40"/>
  <c r="J236" i="40"/>
  <c r="BK224" i="40"/>
  <c r="J181" i="40"/>
  <c r="J139" i="40"/>
  <c r="J211" i="40"/>
  <c r="BK172" i="40"/>
  <c r="BK136" i="40"/>
  <c r="J262" i="40"/>
  <c r="J219" i="40"/>
  <c r="J172" i="40"/>
  <c r="J164" i="40"/>
  <c r="BK142" i="40"/>
  <c r="BK270" i="40"/>
  <c r="BK250" i="40"/>
  <c r="J232" i="40"/>
  <c r="BK202" i="40"/>
  <c r="BK178" i="40"/>
  <c r="J332" i="41"/>
  <c r="J278" i="41"/>
  <c r="BK212" i="41"/>
  <c r="J144" i="41"/>
  <c r="BK322" i="41"/>
  <c r="BK305" i="41"/>
  <c r="J285" i="41"/>
  <c r="J262" i="41"/>
  <c r="BK245" i="41"/>
  <c r="BK189" i="41"/>
  <c r="BK155" i="41"/>
  <c r="BK141" i="41"/>
  <c r="J345" i="41"/>
  <c r="J305" i="41"/>
  <c r="BK262" i="41"/>
  <c r="BK222" i="41"/>
  <c r="BK152" i="41"/>
  <c r="BK329" i="41"/>
  <c r="J296" i="41"/>
  <c r="J270" i="41"/>
  <c r="BK248" i="41"/>
  <c r="J237" i="41"/>
  <c r="J212" i="41"/>
  <c r="J177" i="41"/>
  <c r="J370" i="42"/>
  <c r="BK352" i="42"/>
  <c r="BK336" i="42"/>
  <c r="J316" i="42"/>
  <c r="J295" i="42"/>
  <c r="BK289" i="42"/>
  <c r="BK283" i="42"/>
  <c r="BK266" i="42"/>
  <c r="J244" i="42"/>
  <c r="BK219" i="42"/>
  <c r="BK207" i="42"/>
  <c r="J183" i="42"/>
  <c r="J161" i="42"/>
  <c r="J403" i="42"/>
  <c r="J389" i="42"/>
  <c r="BK362" i="42"/>
  <c r="J336" i="42"/>
  <c r="BK328" i="42"/>
  <c r="J312" i="42"/>
  <c r="BK295" i="42"/>
  <c r="J269" i="42"/>
  <c r="BK248" i="42"/>
  <c r="BK240" i="42"/>
  <c r="J229" i="42"/>
  <c r="BK209" i="42"/>
  <c r="BK201" i="42"/>
  <c r="J181" i="42"/>
  <c r="BK169" i="42"/>
  <c r="BK157" i="42"/>
  <c r="BK140" i="42"/>
  <c r="BK132" i="42"/>
  <c r="BK124" i="42"/>
  <c r="J395" i="42"/>
  <c r="BK383" i="42"/>
  <c r="BK373" i="42"/>
  <c r="J352" i="42"/>
  <c r="J340" i="42"/>
  <c r="J324" i="42"/>
  <c r="BK312" i="42"/>
  <c r="J299" i="42"/>
  <c r="J289" i="42"/>
  <c r="J273" i="42"/>
  <c r="BK254" i="42"/>
  <c r="J240" i="42"/>
  <c r="BK229" i="42"/>
  <c r="BK221" i="42"/>
  <c r="BK195" i="42"/>
  <c r="J187" i="42"/>
  <c r="BK171" i="42"/>
  <c r="J147" i="42"/>
  <c r="BK128" i="42"/>
  <c r="BK407" i="42"/>
  <c r="J405" i="42"/>
  <c r="J383" i="42"/>
  <c r="J366" i="42"/>
  <c r="BK344" i="42"/>
  <c r="J314" i="42"/>
  <c r="BK299" i="42"/>
  <c r="BK273" i="42"/>
  <c r="J262" i="42"/>
  <c r="J248" i="42"/>
  <c r="J225" i="42"/>
  <c r="J211" i="42"/>
  <c r="BK187" i="42"/>
  <c r="J179" i="42"/>
  <c r="BK159" i="42"/>
  <c r="BK151" i="42"/>
  <c r="BK138" i="42"/>
  <c r="J2688" i="2"/>
  <c r="BK2687" i="2"/>
  <c r="J2677" i="2"/>
  <c r="J2673" i="2"/>
  <c r="BK2653" i="2"/>
  <c r="BK2637" i="2"/>
  <c r="J2587" i="2"/>
  <c r="J2554" i="2"/>
  <c r="J2503" i="2"/>
  <c r="BK2453" i="2"/>
  <c r="J2425" i="2"/>
  <c r="J2394" i="2"/>
  <c r="J2383" i="2"/>
  <c r="BK2352" i="2"/>
  <c r="BK2330" i="2"/>
  <c r="J2324" i="2"/>
  <c r="J2316" i="2"/>
  <c r="BK2311" i="2"/>
  <c r="J2303" i="2"/>
  <c r="J2284" i="2"/>
  <c r="J2280" i="2"/>
  <c r="BK2270" i="2"/>
  <c r="BK2265" i="2"/>
  <c r="BK2253" i="2"/>
  <c r="BK2181" i="2"/>
  <c r="BK2127" i="2"/>
  <c r="J2110" i="2"/>
  <c r="BK2105" i="2"/>
  <c r="J2099" i="2"/>
  <c r="BK2091" i="2"/>
  <c r="BK2087" i="2"/>
  <c r="BK2082" i="2"/>
  <c r="BK2069" i="2"/>
  <c r="J2056" i="2"/>
  <c r="J2031" i="2"/>
  <c r="J1992" i="2"/>
  <c r="BK1964" i="2"/>
  <c r="J1950" i="2"/>
  <c r="J1945" i="2"/>
  <c r="J1916" i="2"/>
  <c r="J1869" i="2"/>
  <c r="BK1860" i="2"/>
  <c r="BK1817" i="2"/>
  <c r="J1798" i="2"/>
  <c r="BK1774" i="2"/>
  <c r="J1685" i="2"/>
  <c r="BK1682" i="2"/>
  <c r="BK1574" i="2"/>
  <c r="J1563" i="2"/>
  <c r="BK1530" i="2"/>
  <c r="J1501" i="2"/>
  <c r="BK1454" i="2"/>
  <c r="J1306" i="2"/>
  <c r="BK1252" i="2"/>
  <c r="BK1208" i="2"/>
  <c r="J1157" i="2"/>
  <c r="BK1145" i="2"/>
  <c r="J1130" i="2"/>
  <c r="BK1111" i="2"/>
  <c r="J1098" i="2"/>
  <c r="J1086" i="2"/>
  <c r="BK1061" i="2"/>
  <c r="BK928" i="2"/>
  <c r="J792" i="2"/>
  <c r="BK730" i="2"/>
  <c r="J690" i="2"/>
  <c r="J634" i="2"/>
  <c r="BK601" i="2"/>
  <c r="J589" i="2"/>
  <c r="BK513" i="2"/>
  <c r="J479" i="2"/>
  <c r="J467" i="2"/>
  <c r="BK456" i="2"/>
  <c r="J451" i="2"/>
  <c r="BK393" i="2"/>
  <c r="J345" i="2"/>
  <c r="J317" i="2"/>
  <c r="J277" i="2"/>
  <c r="BK224" i="2"/>
  <c r="J158" i="2"/>
  <c r="BK2642" i="2"/>
  <c r="BK2587" i="2"/>
  <c r="J2576" i="2"/>
  <c r="J2562" i="2"/>
  <c r="J2387" i="2"/>
  <c r="BK2351" i="2"/>
  <c r="J2337" i="2"/>
  <c r="J2331" i="2"/>
  <c r="J2323" i="2"/>
  <c r="J2308" i="2"/>
  <c r="J2302" i="2"/>
  <c r="BK2295" i="2"/>
  <c r="BK2269" i="2"/>
  <c r="J2250" i="2"/>
  <c r="J2235" i="2"/>
  <c r="J2219" i="2"/>
  <c r="BK2192" i="2"/>
  <c r="BK2138" i="2"/>
  <c r="J2105" i="2"/>
  <c r="J2102" i="2"/>
  <c r="BK2097" i="2"/>
  <c r="BK2094" i="2"/>
  <c r="BK2083" i="2"/>
  <c r="J2079" i="2"/>
  <c r="J2062" i="2"/>
  <c r="J2058" i="2"/>
  <c r="BK2041" i="2"/>
  <c r="BK2003" i="2"/>
  <c r="J1994" i="2"/>
  <c r="J1989" i="2"/>
  <c r="BK1985" i="2"/>
  <c r="BK1969" i="2"/>
  <c r="J1963" i="2"/>
  <c r="BK1955" i="2"/>
  <c r="BK1952" i="2"/>
  <c r="J1816" i="2"/>
  <c r="BK1789" i="2"/>
  <c r="BK1765" i="2"/>
  <c r="BK1744" i="2"/>
  <c r="J1709" i="2"/>
  <c r="J1680" i="2"/>
  <c r="J1663" i="2"/>
  <c r="J1587" i="2"/>
  <c r="BK1519" i="2"/>
  <c r="J1454" i="2"/>
  <c r="BK1358" i="2"/>
  <c r="BK1317" i="2"/>
  <c r="J1271" i="2"/>
  <c r="BK1240" i="2"/>
  <c r="BK1113" i="2"/>
  <c r="J1105" i="2"/>
  <c r="BK1081" i="2"/>
  <c r="J1060" i="2"/>
  <c r="BK1043" i="2"/>
  <c r="BK1006" i="2"/>
  <c r="BK953" i="2"/>
  <c r="J873" i="2"/>
  <c r="J764" i="2"/>
  <c r="BK726" i="2"/>
  <c r="BK715" i="2"/>
  <c r="J630" i="2"/>
  <c r="J595" i="2"/>
  <c r="BK580" i="2"/>
  <c r="BK567" i="2"/>
  <c r="BK534" i="2"/>
  <c r="J476" i="2"/>
  <c r="BK466" i="2"/>
  <c r="J462" i="2"/>
  <c r="BK405" i="2"/>
  <c r="BK345" i="2"/>
  <c r="J313" i="2"/>
  <c r="BK268" i="2"/>
  <c r="BK214" i="2"/>
  <c r="BK158" i="2"/>
  <c r="BK2693" i="2"/>
  <c r="BK2690" i="2"/>
  <c r="J2689" i="2"/>
  <c r="BK2666" i="2"/>
  <c r="BK2589" i="2"/>
  <c r="J2556" i="2"/>
  <c r="BK2531" i="2"/>
  <c r="J2470" i="2"/>
  <c r="J2453" i="2"/>
  <c r="BK2394" i="2"/>
  <c r="BK2367" i="2"/>
  <c r="J2350" i="2"/>
  <c r="BK2342" i="2"/>
  <c r="J2327" i="2"/>
  <c r="BK2314" i="2"/>
  <c r="BK2306" i="2"/>
  <c r="BK2298" i="2"/>
  <c r="BK2266" i="2"/>
  <c r="J2258" i="2"/>
  <c r="BK2239" i="2"/>
  <c r="BK2223" i="2"/>
  <c r="BK2180" i="2"/>
  <c r="J2132" i="2"/>
  <c r="J2100" i="2"/>
  <c r="BK2092" i="2"/>
  <c r="J2087" i="2"/>
  <c r="J2082" i="2"/>
  <c r="BK2078" i="2"/>
  <c r="J2071" i="2"/>
  <c r="J2060" i="2"/>
  <c r="BK2002" i="2"/>
  <c r="BK1992" i="2"/>
  <c r="J1969" i="2"/>
  <c r="J1964" i="2"/>
  <c r="BK1954" i="2"/>
  <c r="BK1949" i="2"/>
  <c r="BK1945" i="2"/>
  <c r="BK1869" i="2"/>
  <c r="BK1835" i="2"/>
  <c r="J1805" i="2"/>
  <c r="BK1760" i="2"/>
  <c r="J1695" i="2"/>
  <c r="J1683" i="2"/>
  <c r="BK1663" i="2"/>
  <c r="J1495" i="2"/>
  <c r="J1383" i="2"/>
  <c r="J1364" i="2"/>
  <c r="J1339" i="2"/>
  <c r="BK1289" i="2"/>
  <c r="BK1246" i="2"/>
  <c r="J1218" i="2"/>
  <c r="BK1210" i="2"/>
  <c r="BK1172" i="2"/>
  <c r="BK1164" i="2"/>
  <c r="J1151" i="2"/>
  <c r="J1134" i="2"/>
  <c r="BK1120" i="2"/>
  <c r="BK1096" i="2"/>
  <c r="BK1071" i="2"/>
  <c r="BK1052" i="2"/>
  <c r="BK1041" i="2"/>
  <c r="J1000" i="2"/>
  <c r="J968" i="2"/>
  <c r="BK907" i="2"/>
  <c r="BK854" i="2"/>
  <c r="BK792" i="2"/>
  <c r="BK763" i="2"/>
  <c r="J748" i="2"/>
  <c r="J726" i="2"/>
  <c r="BK716" i="2"/>
  <c r="BK704" i="2"/>
  <c r="BK689" i="2"/>
  <c r="J601" i="2"/>
  <c r="J579" i="2"/>
  <c r="BK561" i="2"/>
  <c r="BK551" i="2"/>
  <c r="J540" i="2"/>
  <c r="BK484" i="2"/>
  <c r="BK461" i="2"/>
  <c r="J455" i="2"/>
  <c r="BK388" i="2"/>
  <c r="J358" i="2"/>
  <c r="J321" i="2"/>
  <c r="BK277" i="2"/>
  <c r="J218" i="2"/>
  <c r="J175" i="2"/>
  <c r="AS105" i="1"/>
  <c r="BK2740" i="2"/>
  <c r="J2717" i="2"/>
  <c r="J2699" i="2"/>
  <c r="BK2694" i="2"/>
  <c r="BK2688" i="2"/>
  <c r="BK2677" i="2"/>
  <c r="J2661" i="2"/>
  <c r="J2611" i="2"/>
  <c r="BK2576" i="2"/>
  <c r="J2531" i="2"/>
  <c r="BK2485" i="2"/>
  <c r="BK2461" i="2"/>
  <c r="J2379" i="2"/>
  <c r="BK2350" i="2"/>
  <c r="J2347" i="2"/>
  <c r="BK2337" i="2"/>
  <c r="BK2329" i="2"/>
  <c r="BK2309" i="2"/>
  <c r="BK2302" i="2"/>
  <c r="J2299" i="2"/>
  <c r="BK2288" i="2"/>
  <c r="BK2285" i="2"/>
  <c r="BK2280" i="2"/>
  <c r="BK2257" i="2"/>
  <c r="BK2219" i="2"/>
  <c r="BK2155" i="2"/>
  <c r="J2141" i="2"/>
  <c r="J2127" i="2"/>
  <c r="BK2111" i="2"/>
  <c r="BK2075" i="2"/>
  <c r="J2074" i="2"/>
  <c r="BK2066" i="2"/>
  <c r="BK2062" i="2"/>
  <c r="BK2055" i="2"/>
  <c r="J2002" i="2"/>
  <c r="J1990" i="2"/>
  <c r="BK1982" i="2"/>
  <c r="J1967" i="2"/>
  <c r="J1955" i="2"/>
  <c r="BK1942" i="2"/>
  <c r="BK1891" i="2"/>
  <c r="BK1825" i="2"/>
  <c r="BK1769" i="2"/>
  <c r="BK1729" i="2"/>
  <c r="J1704" i="2"/>
  <c r="BK1690" i="2"/>
  <c r="J1682" i="2"/>
  <c r="BK1665" i="2"/>
  <c r="BK1587" i="2"/>
  <c r="J1530" i="2"/>
  <c r="J1406" i="2"/>
  <c r="BK1364" i="2"/>
  <c r="BK1294" i="2"/>
  <c r="J1252" i="2"/>
  <c r="J1230" i="2"/>
  <c r="J1196" i="2"/>
  <c r="BK1170" i="2"/>
  <c r="BK1147" i="2"/>
  <c r="J1135" i="2"/>
  <c r="J1131" i="2"/>
  <c r="BK1119" i="2"/>
  <c r="BK1075" i="2"/>
  <c r="J1006" i="2"/>
  <c r="J970" i="2"/>
  <c r="J928" i="2"/>
  <c r="BK882" i="2"/>
  <c r="BK875" i="2"/>
  <c r="BK865" i="2"/>
  <c r="BK455" i="2"/>
  <c r="BK453" i="2"/>
  <c r="BK410" i="2"/>
  <c r="BK378" i="2"/>
  <c r="BK366" i="2"/>
  <c r="J335" i="2"/>
  <c r="BK314" i="3"/>
  <c r="J308" i="3"/>
  <c r="BK299" i="3"/>
  <c r="BK291" i="3"/>
  <c r="BK269" i="3"/>
  <c r="BK260" i="3"/>
  <c r="BK240" i="3"/>
  <c r="BK237" i="3"/>
  <c r="BK227" i="3"/>
  <c r="BK223" i="3"/>
  <c r="J216" i="3"/>
  <c r="J207" i="3"/>
  <c r="BK195" i="3"/>
  <c r="BK166" i="3"/>
  <c r="J159" i="3"/>
  <c r="J318" i="3"/>
  <c r="BK312" i="3"/>
  <c r="BK309" i="3"/>
  <c r="J305" i="3"/>
  <c r="BK301" i="3"/>
  <c r="J288" i="3"/>
  <c r="J279" i="3"/>
  <c r="BK264" i="3"/>
  <c r="BK257" i="3"/>
  <c r="J249" i="3"/>
  <c r="J245" i="3"/>
  <c r="J242" i="3"/>
  <c r="BK234" i="3"/>
  <c r="J228" i="3"/>
  <c r="BK215" i="3"/>
  <c r="BK203" i="3"/>
  <c r="J193" i="3"/>
  <c r="J184" i="3"/>
  <c r="J178" i="3"/>
  <c r="BK168" i="3"/>
  <c r="BK160" i="3"/>
  <c r="BK317" i="3"/>
  <c r="J309" i="3"/>
  <c r="J304" i="3"/>
  <c r="J301" i="3"/>
  <c r="J298" i="3"/>
  <c r="BK294" i="3"/>
  <c r="BK287" i="3"/>
  <c r="BK276" i="3"/>
  <c r="BK258" i="3"/>
  <c r="J247" i="3"/>
  <c r="J241" i="3"/>
  <c r="BK233" i="3"/>
  <c r="J225" i="3"/>
  <c r="J221" i="3"/>
  <c r="J215" i="3"/>
  <c r="J208" i="3"/>
  <c r="BK202" i="3"/>
  <c r="BK186" i="3"/>
  <c r="J176" i="3"/>
  <c r="J171" i="3"/>
  <c r="BK158" i="3"/>
  <c r="BK288" i="3"/>
  <c r="J285" i="3"/>
  <c r="J275" i="3"/>
  <c r="BK265" i="3"/>
  <c r="J254" i="3"/>
  <c r="BK250" i="3"/>
  <c r="BK245" i="3"/>
  <c r="J237" i="3"/>
  <c r="J229" i="3"/>
  <c r="J217" i="3"/>
  <c r="J206" i="3"/>
  <c r="J190" i="3"/>
  <c r="BK182" i="3"/>
  <c r="J173" i="3"/>
  <c r="BK169" i="3"/>
  <c r="J160" i="3"/>
  <c r="BK337" i="4"/>
  <c r="J327" i="4"/>
  <c r="BK314" i="4"/>
  <c r="BK307" i="4"/>
  <c r="J295" i="4"/>
  <c r="J275" i="4"/>
  <c r="J271" i="4"/>
  <c r="BK264" i="4"/>
  <c r="J261" i="4"/>
  <c r="J251" i="4"/>
  <c r="J245" i="4"/>
  <c r="J239" i="4"/>
  <c r="BK230" i="4"/>
  <c r="J220" i="4"/>
  <c r="BK215" i="4"/>
  <c r="BK205" i="4"/>
  <c r="BK195" i="4"/>
  <c r="BK181" i="4"/>
  <c r="BK173" i="4"/>
  <c r="BK165" i="4"/>
  <c r="J337" i="4"/>
  <c r="J324" i="4"/>
  <c r="BK316" i="4"/>
  <c r="J290" i="4"/>
  <c r="BK282" i="4"/>
  <c r="BK267" i="4"/>
  <c r="BK259" i="4"/>
  <c r="BK245" i="4"/>
  <c r="BK240" i="4"/>
  <c r="BK231" i="4"/>
  <c r="BK224" i="4"/>
  <c r="J214" i="4"/>
  <c r="J196" i="4"/>
  <c r="J187" i="4"/>
  <c r="J173" i="4"/>
  <c r="J164" i="4"/>
  <c r="BK336" i="4"/>
  <c r="BK328" i="4"/>
  <c r="J319" i="4"/>
  <c r="BK312" i="4"/>
  <c r="J293" i="4"/>
  <c r="BK280" i="4"/>
  <c r="BK262" i="4"/>
  <c r="J257" i="4"/>
  <c r="J248" i="4"/>
  <c r="BK227" i="4"/>
  <c r="J203" i="4"/>
  <c r="BK191" i="4"/>
  <c r="BK177" i="4"/>
  <c r="J171" i="4"/>
  <c r="J162" i="4"/>
  <c r="BK159" i="4"/>
  <c r="BK339" i="4"/>
  <c r="BK327" i="4"/>
  <c r="BK323" i="4"/>
  <c r="BK319" i="4"/>
  <c r="J307" i="4"/>
  <c r="BK298" i="4"/>
  <c r="J288" i="4"/>
  <c r="J282" i="4"/>
  <c r="J267" i="4"/>
  <c r="J255" i="4"/>
  <c r="BK239" i="4"/>
  <c r="J235" i="4"/>
  <c r="J227" i="4"/>
  <c r="BK222" i="4"/>
  <c r="J218" i="4"/>
  <c r="BK194" i="4"/>
  <c r="J184" i="4"/>
  <c r="J175" i="4"/>
  <c r="J165" i="4"/>
  <c r="J159" i="4"/>
  <c r="BK214" i="5"/>
  <c r="BK209" i="5"/>
  <c r="J203" i="5"/>
  <c r="BK180" i="5"/>
  <c r="BK172" i="5"/>
  <c r="J161" i="5"/>
  <c r="BK142" i="5"/>
  <c r="J228" i="5"/>
  <c r="BK220" i="5"/>
  <c r="J215" i="5"/>
  <c r="J209" i="5"/>
  <c r="BK197" i="5"/>
  <c r="BK188" i="5"/>
  <c r="J181" i="5"/>
  <c r="J153" i="5"/>
  <c r="J225" i="5"/>
  <c r="BK218" i="5"/>
  <c r="BK210" i="5"/>
  <c r="J199" i="5"/>
  <c r="J187" i="5"/>
  <c r="BK181" i="5"/>
  <c r="J170" i="5"/>
  <c r="J158" i="5"/>
  <c r="J150" i="5"/>
  <c r="BK227" i="5"/>
  <c r="J216" i="5"/>
  <c r="BK201" i="5"/>
  <c r="BK189" i="5"/>
  <c r="J182" i="5"/>
  <c r="BK177" i="5"/>
  <c r="BK175" i="5"/>
  <c r="J163" i="5"/>
  <c r="J155" i="5"/>
  <c r="BK145" i="5"/>
  <c r="J138" i="5"/>
  <c r="BK224" i="6"/>
  <c r="J212" i="6"/>
  <c r="BK201" i="6"/>
  <c r="J195" i="6"/>
  <c r="J190" i="6"/>
  <c r="BK174" i="6"/>
  <c r="J162" i="6"/>
  <c r="J226" i="6"/>
  <c r="BK219" i="6"/>
  <c r="BK197" i="6"/>
  <c r="J184" i="6"/>
  <c r="BK177" i="6"/>
  <c r="J168" i="6"/>
  <c r="BK161" i="6"/>
  <c r="BK231" i="6"/>
  <c r="BK227" i="6"/>
  <c r="BK215" i="6"/>
  <c r="BK205" i="6"/>
  <c r="BK194" i="6"/>
  <c r="J178" i="6"/>
  <c r="BK162" i="6"/>
  <c r="J159" i="6"/>
  <c r="J151" i="6"/>
  <c r="BK226" i="6"/>
  <c r="J216" i="6"/>
  <c r="BK208" i="6"/>
  <c r="J202" i="6"/>
  <c r="J191" i="6"/>
  <c r="BK182" i="6"/>
  <c r="J174" i="6"/>
  <c r="BK168" i="6"/>
  <c r="J155" i="6"/>
  <c r="BK148" i="6"/>
  <c r="J258" i="7"/>
  <c r="BK255" i="7"/>
  <c r="BK241" i="7"/>
  <c r="BK223" i="7"/>
  <c r="BK211" i="7"/>
  <c r="J204" i="7"/>
  <c r="BK193" i="7"/>
  <c r="J186" i="7"/>
  <c r="BK178" i="7"/>
  <c r="J165" i="7"/>
  <c r="BK153" i="7"/>
  <c r="J260" i="7"/>
  <c r="BK249" i="7"/>
  <c r="J231" i="7"/>
  <c r="BK210" i="7"/>
  <c r="BK200" i="7"/>
  <c r="J192" i="7"/>
  <c r="BK186" i="7"/>
  <c r="BK182" i="7"/>
  <c r="J178" i="7"/>
  <c r="BK173" i="7"/>
  <c r="BK165" i="7"/>
  <c r="J160" i="7"/>
  <c r="J150" i="7"/>
  <c r="J257" i="7"/>
  <c r="J255" i="7"/>
  <c r="J233" i="7"/>
  <c r="BK217" i="7"/>
  <c r="J208" i="7"/>
  <c r="J202" i="7"/>
  <c r="BK196" i="7"/>
  <c r="BK189" i="7"/>
  <c r="BK181" i="7"/>
  <c r="J173" i="7"/>
  <c r="BK159" i="7"/>
  <c r="J152" i="7"/>
  <c r="BK144" i="7"/>
  <c r="J252" i="7"/>
  <c r="J247" i="7"/>
  <c r="BK235" i="7"/>
  <c r="BK221" i="7"/>
  <c r="J216" i="7"/>
  <c r="BK209" i="7"/>
  <c r="BK201" i="7"/>
  <c r="J194" i="7"/>
  <c r="BK188" i="7"/>
  <c r="BK160" i="7"/>
  <c r="BK148" i="7"/>
  <c r="BK189" i="8"/>
  <c r="BK184" i="8"/>
  <c r="J175" i="8"/>
  <c r="J170" i="8"/>
  <c r="J161" i="8"/>
  <c r="J156" i="8"/>
  <c r="BK144" i="8"/>
  <c r="J136" i="8"/>
  <c r="BK175" i="8"/>
  <c r="BK171" i="8"/>
  <c r="J163" i="8"/>
  <c r="J155" i="8"/>
  <c r="BK140" i="8"/>
  <c r="BK136" i="8"/>
  <c r="BK190" i="8"/>
  <c r="BK180" i="8"/>
  <c r="J172" i="8"/>
  <c r="BK161" i="8"/>
  <c r="BK154" i="8"/>
  <c r="J147" i="8"/>
  <c r="BK139" i="8"/>
  <c r="BK192" i="8"/>
  <c r="BK179" i="8"/>
  <c r="J169" i="8"/>
  <c r="J158" i="8"/>
  <c r="BK150" i="8"/>
  <c r="BK143" i="8"/>
  <c r="BK162" i="9"/>
  <c r="BK147" i="9"/>
  <c r="BK158" i="9"/>
  <c r="BK150" i="9"/>
  <c r="BK142" i="9"/>
  <c r="BK138" i="9"/>
  <c r="J135" i="9"/>
  <c r="J158" i="9"/>
  <c r="BK154" i="9"/>
  <c r="J142" i="9"/>
  <c r="J166" i="9"/>
  <c r="J162" i="9"/>
  <c r="J153" i="9"/>
  <c r="BK143" i="9"/>
  <c r="J136" i="9"/>
  <c r="BK292" i="10"/>
  <c r="J288" i="10"/>
  <c r="J271" i="10"/>
  <c r="J260" i="10"/>
  <c r="J250" i="10"/>
  <c r="BK243" i="10"/>
  <c r="J234" i="10"/>
  <c r="J227" i="10"/>
  <c r="BK217" i="10"/>
  <c r="BK204" i="10"/>
  <c r="J189" i="10"/>
  <c r="BK179" i="10"/>
  <c r="J164" i="10"/>
  <c r="J141" i="10"/>
  <c r="J293" i="10"/>
  <c r="J273" i="10"/>
  <c r="BK265" i="10"/>
  <c r="J261" i="10"/>
  <c r="BK254" i="10"/>
  <c r="BK247" i="10"/>
  <c r="BK239" i="10"/>
  <c r="J228" i="10"/>
  <c r="BK224" i="10"/>
  <c r="J208" i="10"/>
  <c r="BK199" i="10"/>
  <c r="BK184" i="10"/>
  <c r="BK173" i="10"/>
  <c r="BK164" i="10"/>
  <c r="J158" i="10"/>
  <c r="BK138" i="10"/>
  <c r="BK294" i="10"/>
  <c r="BK283" i="10"/>
  <c r="BK276" i="10"/>
  <c r="BK266" i="10"/>
  <c r="J253" i="10"/>
  <c r="BK238" i="10"/>
  <c r="J230" i="10"/>
  <c r="J223" i="10"/>
  <c r="J213" i="10"/>
  <c r="J196" i="10"/>
  <c r="J184" i="10"/>
  <c r="J179" i="10"/>
  <c r="J163" i="10"/>
  <c r="J156" i="10"/>
  <c r="BK149" i="10"/>
  <c r="J255" i="10"/>
  <c r="J240" i="10"/>
  <c r="J235" i="10"/>
  <c r="J224" i="10"/>
  <c r="J220" i="10"/>
  <c r="J214" i="10"/>
  <c r="BK196" i="10"/>
  <c r="BK190" i="10"/>
  <c r="J175" i="10"/>
  <c r="BK169" i="10"/>
  <c r="J149" i="10"/>
  <c r="BK264" i="11"/>
  <c r="BK248" i="11"/>
  <c r="J237" i="11"/>
  <c r="J231" i="11"/>
  <c r="BK216" i="11"/>
  <c r="J211" i="11"/>
  <c r="BK203" i="11"/>
  <c r="J191" i="11"/>
  <c r="J188" i="11"/>
  <c r="BK185" i="11"/>
  <c r="BK172" i="11"/>
  <c r="J164" i="11"/>
  <c r="J155" i="11"/>
  <c r="BK144" i="11"/>
  <c r="BK139" i="11"/>
  <c r="BK261" i="11"/>
  <c r="J252" i="11"/>
  <c r="J246" i="11"/>
  <c r="J242" i="11"/>
  <c r="BK228" i="11"/>
  <c r="BK219" i="11"/>
  <c r="J210" i="11"/>
  <c r="J206" i="11"/>
  <c r="J197" i="11"/>
  <c r="J190" i="11"/>
  <c r="BK182" i="11"/>
  <c r="J172" i="11"/>
  <c r="J167" i="11"/>
  <c r="BK157" i="11"/>
  <c r="BK150" i="11"/>
  <c r="J145" i="11"/>
  <c r="BK252" i="11"/>
  <c r="J241" i="11"/>
  <c r="BK229" i="11"/>
  <c r="J224" i="11"/>
  <c r="J217" i="11"/>
  <c r="BK211" i="11"/>
  <c r="BK201" i="11"/>
  <c r="BK195" i="11"/>
  <c r="J184" i="11"/>
  <c r="BK171" i="11"/>
  <c r="BK162" i="11"/>
  <c r="J157" i="11"/>
  <c r="J150" i="11"/>
  <c r="BK137" i="11"/>
  <c r="BK132" i="11"/>
  <c r="BK254" i="11"/>
  <c r="BK247" i="11"/>
  <c r="J243" i="11"/>
  <c r="BK231" i="11"/>
  <c r="BK225" i="11"/>
  <c r="J221" i="11"/>
  <c r="BK207" i="11"/>
  <c r="BK199" i="11"/>
  <c r="BK193" i="11"/>
  <c r="J186" i="11"/>
  <c r="BK178" i="11"/>
  <c r="BK170" i="11"/>
  <c r="BK164" i="11"/>
  <c r="BK153" i="11"/>
  <c r="J141" i="11"/>
  <c r="BK135" i="11"/>
  <c r="BK172" i="12"/>
  <c r="BK157" i="12"/>
  <c r="J154" i="12"/>
  <c r="BK147" i="12"/>
  <c r="BK135" i="12"/>
  <c r="J167" i="12"/>
  <c r="J164" i="12"/>
  <c r="BK153" i="12"/>
  <c r="J150" i="12"/>
  <c r="J144" i="12"/>
  <c r="BK181" i="12"/>
  <c r="BK165" i="12"/>
  <c r="BK154" i="12"/>
  <c r="BK142" i="12"/>
  <c r="J176" i="12"/>
  <c r="BK167" i="12"/>
  <c r="J156" i="12"/>
  <c r="J139" i="12"/>
  <c r="BK131" i="12"/>
  <c r="BK174" i="13"/>
  <c r="J165" i="13"/>
  <c r="BK156" i="13"/>
  <c r="J139" i="13"/>
  <c r="J183" i="13"/>
  <c r="J172" i="13"/>
  <c r="BK149" i="13"/>
  <c r="BK136" i="13"/>
  <c r="BK176" i="13"/>
  <c r="BK158" i="13"/>
  <c r="J153" i="13"/>
  <c r="BK143" i="13"/>
  <c r="BK185" i="13"/>
  <c r="BK172" i="13"/>
  <c r="J167" i="13"/>
  <c r="J155" i="13"/>
  <c r="BK139" i="13"/>
  <c r="J131" i="13"/>
  <c r="BK244" i="14"/>
  <c r="BK232" i="14"/>
  <c r="J221" i="14"/>
  <c r="BK213" i="14"/>
  <c r="BK200" i="14"/>
  <c r="BK194" i="14"/>
  <c r="BK189" i="14"/>
  <c r="J172" i="14"/>
  <c r="BK162" i="14"/>
  <c r="J157" i="14"/>
  <c r="BK146" i="14"/>
  <c r="BK137" i="14"/>
  <c r="BK247" i="14"/>
  <c r="BK225" i="14"/>
  <c r="J220" i="14"/>
  <c r="J215" i="14"/>
  <c r="J203" i="14"/>
  <c r="BK185" i="14"/>
  <c r="BK163" i="14"/>
  <c r="J151" i="14"/>
  <c r="BK148" i="14"/>
  <c r="BK141" i="14"/>
  <c r="J238" i="14"/>
  <c r="BK226" i="14"/>
  <c r="BK217" i="14"/>
  <c r="J208" i="14"/>
  <c r="J198" i="14"/>
  <c r="J183" i="14"/>
  <c r="BK172" i="14"/>
  <c r="BK168" i="14"/>
  <c r="BK161" i="14"/>
  <c r="BK139" i="14"/>
  <c r="BK240" i="14"/>
  <c r="J232" i="14"/>
  <c r="J224" i="14"/>
  <c r="BK220" i="14"/>
  <c r="J210" i="14"/>
  <c r="J201" i="14"/>
  <c r="J193" i="14"/>
  <c r="BK183" i="14"/>
  <c r="J168" i="14"/>
  <c r="J153" i="14"/>
  <c r="J139" i="14"/>
  <c r="BK196" i="15"/>
  <c r="J191" i="15"/>
  <c r="J187" i="15"/>
  <c r="BK183" i="15"/>
  <c r="J171" i="15"/>
  <c r="BK163" i="15"/>
  <c r="BK157" i="15"/>
  <c r="BK153" i="15"/>
  <c r="BK139" i="15"/>
  <c r="J198" i="15"/>
  <c r="BK189" i="15"/>
  <c r="J175" i="15"/>
  <c r="J163" i="15"/>
  <c r="BK149" i="15"/>
  <c r="J139" i="15"/>
  <c r="BK192" i="15"/>
  <c r="J184" i="15"/>
  <c r="BK177" i="15"/>
  <c r="BK159" i="15"/>
  <c r="BK148" i="15"/>
  <c r="BK173" i="15"/>
  <c r="J159" i="15"/>
  <c r="J149" i="15"/>
  <c r="J138" i="15"/>
  <c r="BK193" i="16"/>
  <c r="J173" i="16"/>
  <c r="BK159" i="16"/>
  <c r="BK149" i="16"/>
  <c r="BK137" i="16"/>
  <c r="J191" i="16"/>
  <c r="J175" i="16"/>
  <c r="J158" i="16"/>
  <c r="BK147" i="16"/>
  <c r="BK139" i="16"/>
  <c r="BK181" i="16"/>
  <c r="BK158" i="16"/>
  <c r="BK150" i="16"/>
  <c r="J187" i="16"/>
  <c r="BK175" i="16"/>
  <c r="BK169" i="16"/>
  <c r="J157" i="16"/>
  <c r="BK144" i="16"/>
  <c r="J167" i="17"/>
  <c r="J155" i="17"/>
  <c r="BK148" i="17"/>
  <c r="BK167" i="17"/>
  <c r="J161" i="17"/>
  <c r="J153" i="17"/>
  <c r="J169" i="17"/>
  <c r="J158" i="17"/>
  <c r="BK141" i="17"/>
  <c r="BK171" i="17"/>
  <c r="BK156" i="17"/>
  <c r="J138" i="17"/>
  <c r="BK188" i="18"/>
  <c r="BK178" i="18"/>
  <c r="BK173" i="18"/>
  <c r="BK169" i="18"/>
  <c r="J166" i="18"/>
  <c r="J155" i="18"/>
  <c r="BK138" i="18"/>
  <c r="J192" i="18"/>
  <c r="J180" i="18"/>
  <c r="BK172" i="18"/>
  <c r="BK168" i="18"/>
  <c r="BK163" i="18"/>
  <c r="BK158" i="18"/>
  <c r="J146" i="18"/>
  <c r="J138" i="18"/>
  <c r="J187" i="18"/>
  <c r="BK176" i="18"/>
  <c r="BK160" i="18"/>
  <c r="BK147" i="18"/>
  <c r="BK180" i="18"/>
  <c r="J169" i="18"/>
  <c r="BK154" i="18"/>
  <c r="J145" i="18"/>
  <c r="J186" i="19"/>
  <c r="BK173" i="19"/>
  <c r="J167" i="19"/>
  <c r="J157" i="19"/>
  <c r="J149" i="19"/>
  <c r="J184" i="19"/>
  <c r="J178" i="19"/>
  <c r="BK170" i="19"/>
  <c r="J154" i="19"/>
  <c r="BK188" i="19"/>
  <c r="J177" i="19"/>
  <c r="BK164" i="19"/>
  <c r="BK158" i="19"/>
  <c r="BK147" i="19"/>
  <c r="BK182" i="19"/>
  <c r="J161" i="19"/>
  <c r="BK149" i="19"/>
  <c r="J140" i="19"/>
  <c r="BK303" i="20"/>
  <c r="J282" i="20"/>
  <c r="BK268" i="20"/>
  <c r="BK224" i="20"/>
  <c r="BK203" i="20"/>
  <c r="J192" i="20"/>
  <c r="BK180" i="20"/>
  <c r="J164" i="20"/>
  <c r="J143" i="20"/>
  <c r="BK252" i="20"/>
  <c r="BK215" i="20"/>
  <c r="BK184" i="20"/>
  <c r="BK164" i="20"/>
  <c r="J147" i="20"/>
  <c r="BK290" i="20"/>
  <c r="J269" i="20"/>
  <c r="J258" i="20"/>
  <c r="J238" i="20"/>
  <c r="J203" i="20"/>
  <c r="BK188" i="20"/>
  <c r="BK169" i="20"/>
  <c r="J153" i="20"/>
  <c r="BK315" i="20"/>
  <c r="J298" i="20"/>
  <c r="J290" i="20"/>
  <c r="BK272" i="20"/>
  <c r="BK255" i="20"/>
  <c r="J224" i="20"/>
  <c r="BK208" i="20"/>
  <c r="J182" i="20"/>
  <c r="BK170" i="20"/>
  <c r="J149" i="20"/>
  <c r="BK333" i="21"/>
  <c r="BK316" i="21"/>
  <c r="BK283" i="21"/>
  <c r="BK254" i="21"/>
  <c r="BK219" i="21"/>
  <c r="J198" i="21"/>
  <c r="BK177" i="21"/>
  <c r="BK161" i="21"/>
  <c r="J137" i="21"/>
  <c r="BK297" i="21"/>
  <c r="BK277" i="21"/>
  <c r="J254" i="21"/>
  <c r="BK224" i="21"/>
  <c r="BK194" i="21"/>
  <c r="BK174" i="21"/>
  <c r="J151" i="21"/>
  <c r="BK137" i="21"/>
  <c r="BK319" i="21"/>
  <c r="J312" i="21"/>
  <c r="BK294" i="21"/>
  <c r="J285" i="21"/>
  <c r="J268" i="21"/>
  <c r="BK240" i="21"/>
  <c r="J218" i="21"/>
  <c r="BK204" i="21"/>
  <c r="J188" i="21"/>
  <c r="J140" i="21"/>
  <c r="J319" i="21"/>
  <c r="J297" i="21"/>
  <c r="BK276" i="21"/>
  <c r="J240" i="21"/>
  <c r="BK214" i="21"/>
  <c r="BK151" i="21"/>
  <c r="J204" i="22"/>
  <c r="J171" i="22"/>
  <c r="BK159" i="22"/>
  <c r="J203" i="22"/>
  <c r="J193" i="22"/>
  <c r="BK171" i="22"/>
  <c r="J167" i="22"/>
  <c r="BK130" i="22"/>
  <c r="J166" i="22"/>
  <c r="J147" i="22"/>
  <c r="J130" i="22"/>
  <c r="BK194" i="22"/>
  <c r="J170" i="22"/>
  <c r="J151" i="22"/>
  <c r="BK134" i="22"/>
  <c r="J167" i="23"/>
  <c r="BK134" i="23"/>
  <c r="J151" i="23"/>
  <c r="BK139" i="23"/>
  <c r="J164" i="23"/>
  <c r="J142" i="23"/>
  <c r="J161" i="23"/>
  <c r="BK142" i="23"/>
  <c r="J134" i="23"/>
  <c r="BK150" i="24"/>
  <c r="BK142" i="24"/>
  <c r="J150" i="24"/>
  <c r="J130" i="24"/>
  <c r="BK143" i="24"/>
  <c r="BK127" i="24"/>
  <c r="BK142" i="25"/>
  <c r="BK148" i="25"/>
  <c r="BK141" i="25"/>
  <c r="J143" i="25"/>
  <c r="BK130" i="25"/>
  <c r="J135" i="26"/>
  <c r="J131" i="26"/>
  <c r="BK135" i="26"/>
  <c r="J227" i="27"/>
  <c r="J220" i="27"/>
  <c r="J216" i="27"/>
  <c r="BK186" i="27"/>
  <c r="BK166" i="27"/>
  <c r="BK230" i="27"/>
  <c r="BK223" i="27"/>
  <c r="J207" i="27"/>
  <c r="J183" i="27"/>
  <c r="J147" i="27"/>
  <c r="J230" i="27"/>
  <c r="J223" i="27"/>
  <c r="BK175" i="27"/>
  <c r="J129" i="27"/>
  <c r="BK221" i="27"/>
  <c r="BK207" i="27"/>
  <c r="BK146" i="27"/>
  <c r="BK161" i="28"/>
  <c r="BK138" i="28"/>
  <c r="J155" i="28"/>
  <c r="J142" i="28"/>
  <c r="BK134" i="28"/>
  <c r="J261" i="29"/>
  <c r="J244" i="29"/>
  <c r="J240" i="29"/>
  <c r="BK233" i="29"/>
  <c r="J225" i="29"/>
  <c r="BK214" i="29"/>
  <c r="BK210" i="29"/>
  <c r="J204" i="29"/>
  <c r="BK193" i="29"/>
  <c r="J184" i="29"/>
  <c r="BK175" i="29"/>
  <c r="BK165" i="29"/>
  <c r="J158" i="29"/>
  <c r="J144" i="29"/>
  <c r="J134" i="29"/>
  <c r="J130" i="29"/>
  <c r="BK253" i="29"/>
  <c r="BK240" i="29"/>
  <c r="J231" i="29"/>
  <c r="BK221" i="29"/>
  <c r="J210" i="29"/>
  <c r="J203" i="29"/>
  <c r="J198" i="29"/>
  <c r="J183" i="29"/>
  <c r="BK177" i="29"/>
  <c r="BK172" i="29"/>
  <c r="BK157" i="29"/>
  <c r="J150" i="29"/>
  <c r="BK144" i="29"/>
  <c r="BK140" i="29"/>
  <c r="J262" i="29"/>
  <c r="BK251" i="29"/>
  <c r="J236" i="29"/>
  <c r="BK225" i="29"/>
  <c r="BK216" i="29"/>
  <c r="BK205" i="29"/>
  <c r="J200" i="29"/>
  <c r="J196" i="29"/>
  <c r="J192" i="29"/>
  <c r="J187" i="29"/>
  <c r="J182" i="29"/>
  <c r="BK171" i="29"/>
  <c r="J165" i="29"/>
  <c r="BK158" i="29"/>
  <c r="J153" i="29"/>
  <c r="BK148" i="29"/>
  <c r="BK141" i="29"/>
  <c r="J135" i="29"/>
  <c r="BK256" i="29"/>
  <c r="J239" i="29"/>
  <c r="J233" i="29"/>
  <c r="J228" i="29"/>
  <c r="J221" i="29"/>
  <c r="J216" i="29"/>
  <c r="J207" i="29"/>
  <c r="BK194" i="29"/>
  <c r="BK184" i="29"/>
  <c r="J173" i="29"/>
  <c r="BK167" i="29"/>
  <c r="BK160" i="29"/>
  <c r="BK156" i="29"/>
  <c r="J138" i="29"/>
  <c r="BK130" i="29"/>
  <c r="J242" i="30"/>
  <c r="J226" i="30"/>
  <c r="J211" i="30"/>
  <c r="J195" i="30"/>
  <c r="BK171" i="30"/>
  <c r="J162" i="30"/>
  <c r="BK153" i="30"/>
  <c r="J236" i="30"/>
  <c r="BK224" i="30"/>
  <c r="J207" i="30"/>
  <c r="BK197" i="30"/>
  <c r="J188" i="30"/>
  <c r="BK175" i="30"/>
  <c r="BK164" i="30"/>
  <c r="J133" i="30"/>
  <c r="BK232" i="30"/>
  <c r="BK219" i="30"/>
  <c r="BK191" i="30"/>
  <c r="BK181" i="30"/>
  <c r="J177" i="30"/>
  <c r="J160" i="30"/>
  <c r="J138" i="30"/>
  <c r="BK236" i="30"/>
  <c r="J220" i="30"/>
  <c r="BK207" i="30"/>
  <c r="J197" i="30"/>
  <c r="J183" i="30"/>
  <c r="BK155" i="30"/>
  <c r="J143" i="31"/>
  <c r="BK127" i="31"/>
  <c r="J139" i="31"/>
  <c r="J133" i="31"/>
  <c r="BK136" i="31"/>
  <c r="BK125" i="31"/>
  <c r="BK139" i="31"/>
  <c r="BK130" i="31"/>
  <c r="J157" i="32"/>
  <c r="BK150" i="32"/>
  <c r="J143" i="32"/>
  <c r="J138" i="32"/>
  <c r="J133" i="32"/>
  <c r="BK164" i="32"/>
  <c r="BK159" i="32"/>
  <c r="J149" i="32"/>
  <c r="BK142" i="32"/>
  <c r="J126" i="32"/>
  <c r="BK151" i="32"/>
  <c r="BK141" i="32"/>
  <c r="BK133" i="32"/>
  <c r="BK126" i="32"/>
  <c r="BK157" i="32"/>
  <c r="J139" i="32"/>
  <c r="J128" i="32"/>
  <c r="J144" i="33"/>
  <c r="J139" i="33"/>
  <c r="J128" i="33"/>
  <c r="BK144" i="33"/>
  <c r="J133" i="33"/>
  <c r="BK127" i="33"/>
  <c r="J148" i="33"/>
  <c r="BK140" i="33"/>
  <c r="BK133" i="33"/>
  <c r="BK148" i="33"/>
  <c r="BK139" i="33"/>
  <c r="BK124" i="33"/>
  <c r="J159" i="34"/>
  <c r="J151" i="34"/>
  <c r="BK140" i="34"/>
  <c r="BK133" i="34"/>
  <c r="BK158" i="34"/>
  <c r="BK154" i="34"/>
  <c r="BK144" i="34"/>
  <c r="J133" i="34"/>
  <c r="J158" i="34"/>
  <c r="BK146" i="34"/>
  <c r="BK139" i="34"/>
  <c r="J132" i="34"/>
  <c r="J156" i="34"/>
  <c r="BK151" i="34"/>
  <c r="BK129" i="34"/>
  <c r="J142" i="35"/>
  <c r="BK126" i="35"/>
  <c r="J135" i="35"/>
  <c r="J131" i="35"/>
  <c r="J138" i="36"/>
  <c r="BK143" i="36"/>
  <c r="J133" i="36"/>
  <c r="J135" i="36"/>
  <c r="J136" i="36"/>
  <c r="BK140" i="37"/>
  <c r="J125" i="37"/>
  <c r="BK136" i="37"/>
  <c r="J130" i="37"/>
  <c r="J140" i="37"/>
  <c r="BK128" i="37"/>
  <c r="BK137" i="37"/>
  <c r="BK130" i="37"/>
  <c r="J126" i="37"/>
  <c r="BK121" i="37"/>
  <c r="J196" i="38"/>
  <c r="BK188" i="38"/>
  <c r="BK181" i="38"/>
  <c r="J176" i="38"/>
  <c r="BK163" i="38"/>
  <c r="J159" i="38"/>
  <c r="J152" i="38"/>
  <c r="BK146" i="38"/>
  <c r="J132" i="38"/>
  <c r="BK204" i="38"/>
  <c r="J199" i="38"/>
  <c r="BK198" i="38"/>
  <c r="BK197" i="38"/>
  <c r="J194" i="38"/>
  <c r="J189" i="38"/>
  <c r="BK187" i="38"/>
  <c r="BK174" i="38"/>
  <c r="J172" i="38"/>
  <c r="BK169" i="38"/>
  <c r="J166" i="38"/>
  <c r="BK154" i="38"/>
  <c r="J146" i="38"/>
  <c r="J142" i="38"/>
  <c r="J139" i="38"/>
  <c r="BK136" i="38"/>
  <c r="J125" i="38"/>
  <c r="J202" i="38"/>
  <c r="BK200" i="38"/>
  <c r="J193" i="38"/>
  <c r="BK190" i="38"/>
  <c r="J169" i="38"/>
  <c r="BK167" i="38"/>
  <c r="J160" i="38"/>
  <c r="J155" i="38"/>
  <c r="J153" i="38"/>
  <c r="J145" i="38"/>
  <c r="BK142" i="38"/>
  <c r="BK139" i="38"/>
  <c r="BK137" i="38"/>
  <c r="BK132" i="38"/>
  <c r="BK205" i="38"/>
  <c r="BK202" i="38"/>
  <c r="J197" i="38"/>
  <c r="BK186" i="38"/>
  <c r="J181" i="38"/>
  <c r="BK179" i="38"/>
  <c r="BK172" i="38"/>
  <c r="J170" i="38"/>
  <c r="BK165" i="38"/>
  <c r="J151" i="38"/>
  <c r="J147" i="38"/>
  <c r="BK128" i="38"/>
  <c r="BK806" i="39"/>
  <c r="BK793" i="39"/>
  <c r="J789" i="39"/>
  <c r="J776" i="39"/>
  <c r="BK757" i="39"/>
  <c r="J740" i="39"/>
  <c r="BK703" i="39"/>
  <c r="J664" i="39"/>
  <c r="BK635" i="39"/>
  <c r="BK610" i="39"/>
  <c r="BK594" i="39"/>
  <c r="BK533" i="39"/>
  <c r="J514" i="39"/>
  <c r="BK457" i="39"/>
  <c r="J430" i="39"/>
  <c r="J354" i="39"/>
  <c r="J247" i="39"/>
  <c r="J208" i="39"/>
  <c r="J176" i="39"/>
  <c r="BK776" i="39"/>
  <c r="J714" i="39"/>
  <c r="J703" i="39"/>
  <c r="BK664" i="39"/>
  <c r="J649" i="39"/>
  <c r="J628" i="39"/>
  <c r="J609" i="39"/>
  <c r="J598" i="39"/>
  <c r="J556" i="39"/>
  <c r="BK514" i="39"/>
  <c r="BK477" i="39"/>
  <c r="J440" i="39"/>
  <c r="BK430" i="39"/>
  <c r="BK360" i="39"/>
  <c r="J297" i="39"/>
  <c r="J229" i="39"/>
  <c r="BK150" i="39"/>
  <c r="J773" i="39"/>
  <c r="J761" i="39"/>
  <c r="BK751" i="39"/>
  <c r="BK722" i="39"/>
  <c r="J683" i="39"/>
  <c r="BK652" i="39"/>
  <c r="J612" i="39"/>
  <c r="BK600" i="39"/>
  <c r="BK559" i="39"/>
  <c r="J538" i="39"/>
  <c r="J517" i="39"/>
  <c r="J457" i="39"/>
  <c r="BK434" i="39"/>
  <c r="J403" i="39"/>
  <c r="J334" i="39"/>
  <c r="BK297" i="39"/>
  <c r="J212" i="39"/>
  <c r="J173" i="39"/>
  <c r="J743" i="39"/>
  <c r="J616" i="39"/>
  <c r="J608" i="39"/>
  <c r="J564" i="39"/>
  <c r="J523" i="39"/>
  <c r="BK403" i="39"/>
  <c r="BK354" i="39"/>
  <c r="BK247" i="39"/>
  <c r="J160" i="39"/>
  <c r="J258" i="40"/>
  <c r="J242" i="40"/>
  <c r="J227" i="40"/>
  <c r="BK187" i="40"/>
  <c r="J146" i="40"/>
  <c r="BK262" i="40"/>
  <c r="J202" i="40"/>
  <c r="BK149" i="40"/>
  <c r="J274" i="40"/>
  <c r="J216" i="40"/>
  <c r="BK169" i="40"/>
  <c r="BK146" i="40"/>
  <c r="J277" i="40"/>
  <c r="BK258" i="40"/>
  <c r="BK242" i="40"/>
  <c r="BK227" i="40"/>
  <c r="J196" i="40"/>
  <c r="J169" i="40"/>
  <c r="J142" i="40"/>
  <c r="BK282" i="41"/>
  <c r="J240" i="41"/>
  <c r="BK196" i="41"/>
  <c r="BK326" i="41"/>
  <c r="J300" i="41"/>
  <c r="BK275" i="41"/>
  <c r="BK257" i="41"/>
  <c r="J229" i="41"/>
  <c r="BK180" i="41"/>
  <c r="BK149" i="41"/>
  <c r="BK132" i="41"/>
  <c r="J326" i="41"/>
  <c r="J292" i="41"/>
  <c r="J254" i="41"/>
  <c r="BK177" i="41"/>
  <c r="J319" i="41"/>
  <c r="J310" i="41"/>
  <c r="J282" i="41"/>
  <c r="J257" i="41"/>
  <c r="J245" i="41"/>
  <c r="J196" i="41"/>
  <c r="BK158" i="41"/>
  <c r="BK391" i="42"/>
  <c r="J373" i="42"/>
  <c r="BK358" i="42"/>
  <c r="J338" i="42"/>
  <c r="BK322" i="42"/>
  <c r="BK310" i="42"/>
  <c r="BK287" i="42"/>
  <c r="J279" i="42"/>
  <c r="J246" i="42"/>
  <c r="BK223" i="42"/>
  <c r="J209" i="42"/>
  <c r="J201" i="42"/>
  <c r="J163" i="42"/>
  <c r="BK149" i="42"/>
  <c r="J401" i="42"/>
  <c r="J391" i="42"/>
  <c r="BK366" i="42"/>
  <c r="BK348" i="42"/>
  <c r="BK326" i="42"/>
  <c r="J318" i="42"/>
  <c r="BK301" i="42"/>
  <c r="J277" i="42"/>
  <c r="BK256" i="42"/>
  <c r="J242" i="42"/>
  <c r="BK215" i="42"/>
  <c r="J205" i="42"/>
  <c r="BK193" i="42"/>
  <c r="BK173" i="42"/>
  <c r="BK163" i="42"/>
  <c r="BK147" i="42"/>
  <c r="BK134" i="42"/>
  <c r="J126" i="42"/>
  <c r="BK389" i="42"/>
  <c r="BK381" i="42"/>
  <c r="J375" i="42"/>
  <c r="J364" i="42"/>
  <c r="J344" i="42"/>
  <c r="BK330" i="42"/>
  <c r="BK314" i="42"/>
  <c r="J304" i="42"/>
  <c r="BK293" i="42"/>
  <c r="J283" i="42"/>
  <c r="BK262" i="42"/>
  <c r="J252" i="42"/>
  <c r="BK236" i="42"/>
  <c r="J227" i="42"/>
  <c r="J219" i="42"/>
  <c r="J193" i="42"/>
  <c r="J185" i="42"/>
  <c r="J167" i="42"/>
  <c r="J134" i="42"/>
  <c r="J407" i="42"/>
  <c r="J397" i="42"/>
  <c r="BK387" i="42"/>
  <c r="J362" i="42"/>
  <c r="J354" i="42"/>
  <c r="BK340" i="42"/>
  <c r="BK304" i="42"/>
  <c r="BK277" i="42"/>
  <c r="BK269" i="42"/>
  <c r="BK258" i="42"/>
  <c r="J236" i="42"/>
  <c r="J203" i="42"/>
  <c r="J191" i="42"/>
  <c r="BK181" i="42"/>
  <c r="BK175" i="42"/>
  <c r="J157" i="42"/>
  <c r="J145" i="42"/>
  <c r="T289" i="4" l="1"/>
  <c r="T296" i="4"/>
  <c r="P154" i="2"/>
  <c r="T154" i="2"/>
  <c r="BK409" i="2"/>
  <c r="J409" i="2"/>
  <c r="J102" i="2" s="1"/>
  <c r="T409" i="2"/>
  <c r="T560" i="2"/>
  <c r="P731" i="2"/>
  <c r="R762" i="2"/>
  <c r="R1080" i="2"/>
  <c r="T1139" i="2"/>
  <c r="BK1365" i="2"/>
  <c r="J1365" i="2" s="1"/>
  <c r="J111" i="2" s="1"/>
  <c r="R1365" i="2"/>
  <c r="P1666" i="2"/>
  <c r="BK1681" i="2"/>
  <c r="J1681" i="2" s="1"/>
  <c r="J113" i="2" s="1"/>
  <c r="R1681" i="2"/>
  <c r="BK1684" i="2"/>
  <c r="J1684" i="2" s="1"/>
  <c r="J114" i="2" s="1"/>
  <c r="T1684" i="2"/>
  <c r="R1689" i="2"/>
  <c r="P1824" i="2"/>
  <c r="BK1993" i="2"/>
  <c r="J1993" i="2" s="1"/>
  <c r="J119" i="2" s="1"/>
  <c r="R1993" i="2"/>
  <c r="R2156" i="2"/>
  <c r="T2393" i="2"/>
  <c r="R2488" i="2"/>
  <c r="P2579" i="2"/>
  <c r="P2636" i="2"/>
  <c r="P2657" i="2"/>
  <c r="P2676" i="2"/>
  <c r="R2698" i="2"/>
  <c r="P2739" i="2"/>
  <c r="P2697" i="2" s="1"/>
  <c r="R170" i="4"/>
  <c r="P174" i="4"/>
  <c r="P192" i="4"/>
  <c r="P178" i="4"/>
  <c r="BK223" i="4"/>
  <c r="J223" i="4"/>
  <c r="J108" i="4" s="1"/>
  <c r="BK238" i="4"/>
  <c r="J238" i="4" s="1"/>
  <c r="J110" i="4" s="1"/>
  <c r="BK253" i="4"/>
  <c r="J253" i="4"/>
  <c r="J112" i="4" s="1"/>
  <c r="BK268" i="4"/>
  <c r="J268" i="4" s="1"/>
  <c r="J114" i="4" s="1"/>
  <c r="R278" i="4"/>
  <c r="R273" i="4" s="1"/>
  <c r="T286" i="4"/>
  <c r="T281" i="4"/>
  <c r="R311" i="4"/>
  <c r="R321" i="4"/>
  <c r="R325" i="4"/>
  <c r="P330" i="4"/>
  <c r="P329" i="4" s="1"/>
  <c r="P335" i="4"/>
  <c r="R133" i="5"/>
  <c r="BK139" i="5"/>
  <c r="J139" i="5"/>
  <c r="J102" i="5" s="1"/>
  <c r="T160" i="5"/>
  <c r="T159" i="5"/>
  <c r="T169" i="5"/>
  <c r="T168" i="5"/>
  <c r="R190" i="5"/>
  <c r="T217" i="5"/>
  <c r="T134" i="9"/>
  <c r="T145" i="9"/>
  <c r="T151" i="9"/>
  <c r="T159" i="9"/>
  <c r="P165" i="9"/>
  <c r="T136" i="10"/>
  <c r="T135" i="10" s="1"/>
  <c r="T143" i="10"/>
  <c r="T142" i="10" s="1"/>
  <c r="BK291" i="10"/>
  <c r="BK290" i="10"/>
  <c r="J290" i="10"/>
  <c r="J106" i="10" s="1"/>
  <c r="P296" i="10"/>
  <c r="T299" i="10"/>
  <c r="P131" i="11"/>
  <c r="P130" i="11" s="1"/>
  <c r="P129" i="11" s="1"/>
  <c r="AU107" i="1" s="1"/>
  <c r="P258" i="11"/>
  <c r="P257" i="11" s="1"/>
  <c r="P130" i="12"/>
  <c r="P129" i="12"/>
  <c r="P128" i="12" s="1"/>
  <c r="AU108" i="1" s="1"/>
  <c r="P130" i="13"/>
  <c r="P129" i="13" s="1"/>
  <c r="R182" i="13"/>
  <c r="R181" i="13"/>
  <c r="BK136" i="14"/>
  <c r="J136" i="14" s="1"/>
  <c r="J102" i="14" s="1"/>
  <c r="R143" i="14"/>
  <c r="R142" i="14"/>
  <c r="BK166" i="14"/>
  <c r="J166" i="14"/>
  <c r="J107" i="14" s="1"/>
  <c r="R243" i="14"/>
  <c r="R246" i="14"/>
  <c r="T136" i="15"/>
  <c r="T135" i="15" s="1"/>
  <c r="BK143" i="15"/>
  <c r="J143" i="15" s="1"/>
  <c r="J105" i="15" s="1"/>
  <c r="T152" i="15"/>
  <c r="T151" i="15"/>
  <c r="T194" i="15"/>
  <c r="T197" i="15"/>
  <c r="P136" i="16"/>
  <c r="P135" i="16"/>
  <c r="P143" i="16"/>
  <c r="P142" i="16"/>
  <c r="P162" i="16"/>
  <c r="P161" i="16" s="1"/>
  <c r="P189" i="16"/>
  <c r="P192" i="16"/>
  <c r="R136" i="17"/>
  <c r="R135" i="17"/>
  <c r="R143" i="17"/>
  <c r="R142" i="17" s="1"/>
  <c r="P147" i="17"/>
  <c r="P146" i="17"/>
  <c r="P163" i="17"/>
  <c r="R166" i="17"/>
  <c r="R162" i="17" s="1"/>
  <c r="T137" i="18"/>
  <c r="T136" i="18" s="1"/>
  <c r="T144" i="18"/>
  <c r="T143" i="18"/>
  <c r="BK157" i="18"/>
  <c r="J157" i="18"/>
  <c r="J107" i="18" s="1"/>
  <c r="BK181" i="18"/>
  <c r="J181" i="18" s="1"/>
  <c r="J108" i="18" s="1"/>
  <c r="R186" i="18"/>
  <c r="BK189" i="18"/>
  <c r="J189" i="18"/>
  <c r="J111" i="18"/>
  <c r="BK138" i="19"/>
  <c r="J138" i="19"/>
  <c r="J102" i="19" s="1"/>
  <c r="R144" i="19"/>
  <c r="R143" i="19" s="1"/>
  <c r="T153" i="19"/>
  <c r="T152" i="19" s="1"/>
  <c r="T166" i="19"/>
  <c r="T175" i="19"/>
  <c r="T180" i="19"/>
  <c r="T183" i="19"/>
  <c r="T135" i="20"/>
  <c r="R148" i="20"/>
  <c r="P158" i="20"/>
  <c r="R179" i="20"/>
  <c r="P198" i="20"/>
  <c r="BK209" i="20"/>
  <c r="J209" i="20" s="1"/>
  <c r="J107" i="20" s="1"/>
  <c r="R247" i="20"/>
  <c r="R273" i="20"/>
  <c r="T293" i="20"/>
  <c r="T304" i="20"/>
  <c r="BK136" i="21"/>
  <c r="J136" i="21" s="1"/>
  <c r="J100" i="21" s="1"/>
  <c r="BK155" i="21"/>
  <c r="J155" i="21"/>
  <c r="J101" i="21"/>
  <c r="BK168" i="21"/>
  <c r="J168" i="21" s="1"/>
  <c r="J102" i="21" s="1"/>
  <c r="BK187" i="21"/>
  <c r="J187" i="21"/>
  <c r="J103" i="21" s="1"/>
  <c r="BK208" i="21"/>
  <c r="J208" i="21" s="1"/>
  <c r="J104" i="21" s="1"/>
  <c r="R223" i="21"/>
  <c r="R234" i="21"/>
  <c r="T272" i="21"/>
  <c r="T298" i="21"/>
  <c r="R318" i="21"/>
  <c r="BK129" i="22"/>
  <c r="J129" i="22" s="1"/>
  <c r="J100" i="22"/>
  <c r="BK150" i="22"/>
  <c r="J150" i="22"/>
  <c r="J101" i="22" s="1"/>
  <c r="R160" i="22"/>
  <c r="T200" i="22"/>
  <c r="T199" i="22"/>
  <c r="T130" i="23"/>
  <c r="R143" i="23"/>
  <c r="R146" i="23"/>
  <c r="R152" i="23"/>
  <c r="P163" i="23"/>
  <c r="P162" i="23"/>
  <c r="BK126" i="24"/>
  <c r="J126" i="24"/>
  <c r="J100" i="24" s="1"/>
  <c r="P126" i="24"/>
  <c r="BK133" i="24"/>
  <c r="J133" i="24"/>
  <c r="J101" i="24"/>
  <c r="R133" i="24"/>
  <c r="R126" i="25"/>
  <c r="T133" i="25"/>
  <c r="R126" i="26"/>
  <c r="R125" i="26"/>
  <c r="R124" i="26"/>
  <c r="R128" i="27"/>
  <c r="R122" i="28"/>
  <c r="T131" i="28"/>
  <c r="BK150" i="28"/>
  <c r="J150" i="28"/>
  <c r="J100" i="28"/>
  <c r="P128" i="29"/>
  <c r="P127" i="29" s="1"/>
  <c r="P237" i="29"/>
  <c r="P243" i="29"/>
  <c r="P248" i="29"/>
  <c r="BK255" i="29"/>
  <c r="J255" i="29"/>
  <c r="J104" i="29" s="1"/>
  <c r="BK260" i="29"/>
  <c r="J260" i="29" s="1"/>
  <c r="J106" i="29"/>
  <c r="BK128" i="30"/>
  <c r="J128" i="30" s="1"/>
  <c r="J97" i="30" s="1"/>
  <c r="P136" i="30"/>
  <c r="T144" i="30"/>
  <c r="R152" i="30"/>
  <c r="BK159" i="30"/>
  <c r="J159" i="30"/>
  <c r="J103" i="30" s="1"/>
  <c r="P182" i="30"/>
  <c r="P185" i="30"/>
  <c r="BK238" i="30"/>
  <c r="J238" i="30"/>
  <c r="J106" i="30"/>
  <c r="T122" i="31"/>
  <c r="T128" i="31"/>
  <c r="R131" i="31"/>
  <c r="R134" i="31"/>
  <c r="P140" i="31"/>
  <c r="T124" i="32"/>
  <c r="T135" i="32"/>
  <c r="R140" i="32"/>
  <c r="BK148" i="32"/>
  <c r="J148" i="32"/>
  <c r="J100" i="32"/>
  <c r="R155" i="32"/>
  <c r="R161" i="32"/>
  <c r="R123" i="33"/>
  <c r="BK129" i="33"/>
  <c r="BK134" i="33"/>
  <c r="J134" i="33"/>
  <c r="J99" i="33"/>
  <c r="BK143" i="33"/>
  <c r="J143" i="33"/>
  <c r="J101" i="33" s="1"/>
  <c r="T143" i="33"/>
  <c r="T149" i="33"/>
  <c r="P126" i="34"/>
  <c r="P125" i="34" s="1"/>
  <c r="BK143" i="34"/>
  <c r="J143" i="34" s="1"/>
  <c r="J100" i="34"/>
  <c r="BK148" i="34"/>
  <c r="J148" i="34" s="1"/>
  <c r="J101" i="34" s="1"/>
  <c r="T148" i="34"/>
  <c r="P125" i="35"/>
  <c r="P124" i="35"/>
  <c r="P129" i="35"/>
  <c r="BK134" i="35"/>
  <c r="J134" i="35" s="1"/>
  <c r="J101" i="35" s="1"/>
  <c r="R134" i="35"/>
  <c r="R139" i="35"/>
  <c r="R138" i="35"/>
  <c r="BK125" i="36"/>
  <c r="J125" i="36" s="1"/>
  <c r="J98" i="36" s="1"/>
  <c r="R125" i="36"/>
  <c r="R124" i="36"/>
  <c r="BK129" i="36"/>
  <c r="J129" i="36"/>
  <c r="J100" i="36" s="1"/>
  <c r="T129" i="36"/>
  <c r="R137" i="36"/>
  <c r="BK120" i="37"/>
  <c r="R120" i="37"/>
  <c r="P135" i="37"/>
  <c r="T135" i="37"/>
  <c r="R139" i="37"/>
  <c r="P122" i="38"/>
  <c r="BK134" i="38"/>
  <c r="J134" i="38" s="1"/>
  <c r="J99" i="38" s="1"/>
  <c r="T134" i="38"/>
  <c r="T158" i="38"/>
  <c r="T195" i="38"/>
  <c r="BK211" i="39"/>
  <c r="J211" i="39" s="1"/>
  <c r="J101" i="39" s="1"/>
  <c r="P211" i="39"/>
  <c r="BK491" i="39"/>
  <c r="J491" i="39" s="1"/>
  <c r="J102" i="39"/>
  <c r="R491" i="39"/>
  <c r="P537" i="39"/>
  <c r="T537" i="39"/>
  <c r="BK607" i="39"/>
  <c r="J607" i="39" s="1"/>
  <c r="J114" i="39"/>
  <c r="T607" i="39"/>
  <c r="P615" i="39"/>
  <c r="T615" i="39"/>
  <c r="T663" i="39"/>
  <c r="R721" i="39"/>
  <c r="BK760" i="39"/>
  <c r="J760" i="39"/>
  <c r="J121" i="39"/>
  <c r="T760" i="39"/>
  <c r="BK145" i="40"/>
  <c r="J145" i="40" s="1"/>
  <c r="J101" i="40"/>
  <c r="T145" i="40"/>
  <c r="P195" i="40"/>
  <c r="BK241" i="40"/>
  <c r="J241" i="40"/>
  <c r="J107" i="40" s="1"/>
  <c r="BK261" i="40"/>
  <c r="J261" i="40"/>
  <c r="J108" i="40"/>
  <c r="P273" i="40"/>
  <c r="BK131" i="41"/>
  <c r="R188" i="41"/>
  <c r="R291" i="41"/>
  <c r="P123" i="42"/>
  <c r="T123" i="42"/>
  <c r="P142" i="42"/>
  <c r="BK235" i="42"/>
  <c r="J235" i="42" s="1"/>
  <c r="J99" i="42" s="1"/>
  <c r="T235" i="42"/>
  <c r="BK303" i="42"/>
  <c r="J303" i="42" s="1"/>
  <c r="J101" i="42" s="1"/>
  <c r="P303" i="42"/>
  <c r="BK372" i="42"/>
  <c r="J372" i="42" s="1"/>
  <c r="J102" i="42" s="1"/>
  <c r="R154" i="2"/>
  <c r="P248" i="2"/>
  <c r="R248" i="2"/>
  <c r="P409" i="2"/>
  <c r="BK560" i="2"/>
  <c r="J560" i="2" s="1"/>
  <c r="J103" i="2" s="1"/>
  <c r="BK762" i="2"/>
  <c r="J762" i="2" s="1"/>
  <c r="J105" i="2"/>
  <c r="P762" i="2"/>
  <c r="BK1080" i="2"/>
  <c r="J1080" i="2" s="1"/>
  <c r="J106" i="2" s="1"/>
  <c r="T1080" i="2"/>
  <c r="R1139" i="2"/>
  <c r="P1197" i="2"/>
  <c r="R1197" i="2"/>
  <c r="T1365" i="2"/>
  <c r="T1666" i="2"/>
  <c r="BK1689" i="2"/>
  <c r="J1689" i="2"/>
  <c r="J115" i="2" s="1"/>
  <c r="T1689" i="2"/>
  <c r="R1824" i="2"/>
  <c r="BK1915" i="2"/>
  <c r="J1915" i="2" s="1"/>
  <c r="J117" i="2" s="1"/>
  <c r="R1915" i="2"/>
  <c r="P1993" i="2"/>
  <c r="T1993" i="2"/>
  <c r="P2156" i="2"/>
  <c r="BK2393" i="2"/>
  <c r="J2393" i="2"/>
  <c r="J121" i="2" s="1"/>
  <c r="R2393" i="2"/>
  <c r="P2488" i="2"/>
  <c r="BK2579" i="2"/>
  <c r="J2579" i="2" s="1"/>
  <c r="J123" i="2"/>
  <c r="T2579" i="2"/>
  <c r="BK2636" i="2"/>
  <c r="J2636" i="2" s="1"/>
  <c r="J125" i="2" s="1"/>
  <c r="T2636" i="2"/>
  <c r="R2657" i="2"/>
  <c r="T2657" i="2"/>
  <c r="T2676" i="2"/>
  <c r="P2698" i="2"/>
  <c r="BK2739" i="2"/>
  <c r="J2739" i="2"/>
  <c r="J130" i="2"/>
  <c r="R2739" i="2"/>
  <c r="BK154" i="3"/>
  <c r="J154" i="3"/>
  <c r="J100" i="3" s="1"/>
  <c r="R154" i="3"/>
  <c r="BK167" i="3"/>
  <c r="J167" i="3"/>
  <c r="J101" i="3" s="1"/>
  <c r="T167" i="3"/>
  <c r="R170" i="3"/>
  <c r="P175" i="3"/>
  <c r="T175" i="3"/>
  <c r="R180" i="3"/>
  <c r="P185" i="3"/>
  <c r="BK188" i="3"/>
  <c r="J188" i="3" s="1"/>
  <c r="J106" i="3"/>
  <c r="R188" i="3"/>
  <c r="P191" i="3"/>
  <c r="BK194" i="3"/>
  <c r="J194" i="3"/>
  <c r="J108" i="3" s="1"/>
  <c r="T194" i="3"/>
  <c r="R200" i="3"/>
  <c r="P209" i="3"/>
  <c r="T209" i="3"/>
  <c r="R214" i="3"/>
  <c r="P219" i="3"/>
  <c r="T219" i="3"/>
  <c r="R224" i="3"/>
  <c r="P231" i="3"/>
  <c r="T231" i="3"/>
  <c r="P236" i="3"/>
  <c r="BK248" i="3"/>
  <c r="J248" i="3"/>
  <c r="J117" i="3"/>
  <c r="R248" i="3"/>
  <c r="BK262" i="3"/>
  <c r="J262" i="3"/>
  <c r="J119" i="3" s="1"/>
  <c r="T262" i="3"/>
  <c r="T261" i="3"/>
  <c r="BK268" i="3"/>
  <c r="J268" i="3" s="1"/>
  <c r="J121" i="3" s="1"/>
  <c r="R268" i="3"/>
  <c r="R267" i="3"/>
  <c r="T274" i="3"/>
  <c r="T273" i="3"/>
  <c r="P284" i="3"/>
  <c r="P283" i="3"/>
  <c r="BK293" i="3"/>
  <c r="J293" i="3"/>
  <c r="J128" i="3" s="1"/>
  <c r="R293" i="3"/>
  <c r="P307" i="3"/>
  <c r="BK316" i="3"/>
  <c r="J316" i="3" s="1"/>
  <c r="J130" i="3"/>
  <c r="T316" i="3"/>
  <c r="BK170" i="4"/>
  <c r="J170" i="4" s="1"/>
  <c r="J101" i="4" s="1"/>
  <c r="BK174" i="4"/>
  <c r="J174" i="4"/>
  <c r="J102" i="4"/>
  <c r="BK192" i="4"/>
  <c r="J192" i="4" s="1"/>
  <c r="J104" i="4" s="1"/>
  <c r="P223" i="4"/>
  <c r="P213" i="4"/>
  <c r="T238" i="4"/>
  <c r="T228" i="4"/>
  <c r="T253" i="4"/>
  <c r="T243" i="4"/>
  <c r="T268" i="4"/>
  <c r="T258" i="4"/>
  <c r="BK278" i="4"/>
  <c r="J278" i="4"/>
  <c r="J116" i="4" s="1"/>
  <c r="BK286" i="4"/>
  <c r="J286" i="4" s="1"/>
  <c r="J118" i="4"/>
  <c r="BK311" i="4"/>
  <c r="J311" i="4" s="1"/>
  <c r="J126" i="4" s="1"/>
  <c r="P321" i="4"/>
  <c r="P325" i="4"/>
  <c r="R330" i="4"/>
  <c r="R329" i="4"/>
  <c r="R335" i="4"/>
  <c r="T133" i="5"/>
  <c r="P139" i="5"/>
  <c r="BK160" i="5"/>
  <c r="J160" i="5"/>
  <c r="J105" i="5"/>
  <c r="R169" i="5"/>
  <c r="R168" i="5" s="1"/>
  <c r="T190" i="5"/>
  <c r="P217" i="5"/>
  <c r="P147" i="6"/>
  <c r="R147" i="6"/>
  <c r="P153" i="6"/>
  <c r="T153" i="6"/>
  <c r="R158" i="6"/>
  <c r="R167" i="6"/>
  <c r="BK173" i="6"/>
  <c r="J173" i="6"/>
  <c r="J107" i="6"/>
  <c r="T173" i="6"/>
  <c r="P180" i="6"/>
  <c r="BK188" i="6"/>
  <c r="J188" i="6"/>
  <c r="J110" i="6"/>
  <c r="T188" i="6"/>
  <c r="P193" i="6"/>
  <c r="BK199" i="6"/>
  <c r="J199" i="6" s="1"/>
  <c r="J113" i="6"/>
  <c r="R199" i="6"/>
  <c r="P203" i="6"/>
  <c r="T203" i="6"/>
  <c r="R207" i="6"/>
  <c r="BK213" i="6"/>
  <c r="J213" i="6"/>
  <c r="J116" i="6"/>
  <c r="R213" i="6"/>
  <c r="BK222" i="6"/>
  <c r="J222" i="6"/>
  <c r="J120" i="6" s="1"/>
  <c r="T222" i="6"/>
  <c r="P228" i="6"/>
  <c r="P217" i="6" s="1"/>
  <c r="BK143" i="7"/>
  <c r="J143" i="7"/>
  <c r="J102" i="7" s="1"/>
  <c r="BK149" i="7"/>
  <c r="J149" i="7" s="1"/>
  <c r="J103" i="7" s="1"/>
  <c r="P149" i="7"/>
  <c r="BK162" i="7"/>
  <c r="J162" i="7" s="1"/>
  <c r="J104" i="7" s="1"/>
  <c r="T162" i="7"/>
  <c r="R170" i="7"/>
  <c r="BK176" i="7"/>
  <c r="J176" i="7"/>
  <c r="J106" i="7" s="1"/>
  <c r="BK185" i="7"/>
  <c r="J185" i="7" s="1"/>
  <c r="J107" i="7" s="1"/>
  <c r="T185" i="7"/>
  <c r="P214" i="7"/>
  <c r="BK219" i="7"/>
  <c r="J219" i="7"/>
  <c r="J110" i="7" s="1"/>
  <c r="R219" i="7"/>
  <c r="P222" i="7"/>
  <c r="T222" i="7"/>
  <c r="T228" i="7"/>
  <c r="R253" i="7"/>
  <c r="BK259" i="7"/>
  <c r="J259" i="7" s="1"/>
  <c r="J117" i="7" s="1"/>
  <c r="T259" i="7"/>
  <c r="P134" i="8"/>
  <c r="T134" i="8"/>
  <c r="P148" i="8"/>
  <c r="T148" i="8"/>
  <c r="P162" i="8"/>
  <c r="R162" i="8"/>
  <c r="BK168" i="8"/>
  <c r="J168" i="8"/>
  <c r="J105" i="8"/>
  <c r="R168" i="8"/>
  <c r="BK181" i="8"/>
  <c r="J181" i="8"/>
  <c r="J106" i="8" s="1"/>
  <c r="R181" i="8"/>
  <c r="BK185" i="8"/>
  <c r="J185" i="8"/>
  <c r="J107" i="8" s="1"/>
  <c r="R185" i="8"/>
  <c r="BK191" i="8"/>
  <c r="J191" i="8"/>
  <c r="J108" i="8"/>
  <c r="R191" i="8"/>
  <c r="R134" i="9"/>
  <c r="R145" i="9"/>
  <c r="BK151" i="9"/>
  <c r="J151" i="9"/>
  <c r="J105" i="9"/>
  <c r="P159" i="9"/>
  <c r="R165" i="9"/>
  <c r="P136" i="10"/>
  <c r="P135" i="10" s="1"/>
  <c r="BK143" i="10"/>
  <c r="J143" i="10" s="1"/>
  <c r="J105" i="10" s="1"/>
  <c r="T291" i="10"/>
  <c r="T290" i="10"/>
  <c r="T296" i="10"/>
  <c r="T295" i="10"/>
  <c r="BK299" i="10"/>
  <c r="J299" i="10"/>
  <c r="J110" i="10" s="1"/>
  <c r="R131" i="11"/>
  <c r="R130" i="11" s="1"/>
  <c r="T258" i="11"/>
  <c r="T257" i="11"/>
  <c r="T130" i="12"/>
  <c r="T129" i="12" s="1"/>
  <c r="T128" i="12" s="1"/>
  <c r="T130" i="13"/>
  <c r="T129" i="13"/>
  <c r="P182" i="13"/>
  <c r="P181" i="13" s="1"/>
  <c r="P136" i="14"/>
  <c r="P135" i="14"/>
  <c r="P143" i="14"/>
  <c r="P142" i="14"/>
  <c r="P166" i="14"/>
  <c r="P165" i="14" s="1"/>
  <c r="BK243" i="14"/>
  <c r="J243" i="14"/>
  <c r="J109" i="14" s="1"/>
  <c r="T243" i="14"/>
  <c r="P246" i="14"/>
  <c r="R136" i="15"/>
  <c r="R135" i="15" s="1"/>
  <c r="R143" i="15"/>
  <c r="R142" i="15" s="1"/>
  <c r="BK152" i="15"/>
  <c r="J152" i="15" s="1"/>
  <c r="J107" i="15" s="1"/>
  <c r="R194" i="15"/>
  <c r="R197" i="15"/>
  <c r="T136" i="16"/>
  <c r="T135" i="16"/>
  <c r="R143" i="16"/>
  <c r="R142" i="16" s="1"/>
  <c r="R162" i="16"/>
  <c r="R161" i="16"/>
  <c r="R189" i="16"/>
  <c r="R192" i="16"/>
  <c r="BK136" i="17"/>
  <c r="J136" i="17" s="1"/>
  <c r="J102" i="17" s="1"/>
  <c r="P143" i="17"/>
  <c r="P142" i="17" s="1"/>
  <c r="BK147" i="17"/>
  <c r="J147" i="17"/>
  <c r="J107" i="17" s="1"/>
  <c r="BK163" i="17"/>
  <c r="J163" i="17"/>
  <c r="J109" i="17" s="1"/>
  <c r="BK166" i="17"/>
  <c r="J166" i="17"/>
  <c r="J110" i="17"/>
  <c r="BK137" i="18"/>
  <c r="J137" i="18"/>
  <c r="J102" i="18" s="1"/>
  <c r="BK144" i="18"/>
  <c r="J144" i="18"/>
  <c r="J105" i="18"/>
  <c r="P157" i="18"/>
  <c r="R181" i="18"/>
  <c r="T186" i="18"/>
  <c r="T189" i="18"/>
  <c r="T138" i="19"/>
  <c r="T137" i="19"/>
  <c r="BK144" i="19"/>
  <c r="J144" i="19"/>
  <c r="J105" i="19" s="1"/>
  <c r="P153" i="19"/>
  <c r="P166" i="19"/>
  <c r="P175" i="19"/>
  <c r="P180" i="19"/>
  <c r="R183" i="19"/>
  <c r="BK135" i="20"/>
  <c r="J135" i="20"/>
  <c r="J100" i="20" s="1"/>
  <c r="P148" i="20"/>
  <c r="BK158" i="20"/>
  <c r="J158" i="20"/>
  <c r="J102" i="20" s="1"/>
  <c r="BK179" i="20"/>
  <c r="J179" i="20" s="1"/>
  <c r="J103" i="20" s="1"/>
  <c r="T198" i="20"/>
  <c r="P209" i="20"/>
  <c r="BK247" i="20"/>
  <c r="J247" i="20"/>
  <c r="J108" i="20" s="1"/>
  <c r="BK273" i="20"/>
  <c r="J273" i="20" s="1"/>
  <c r="J109" i="20" s="1"/>
  <c r="BK293" i="20"/>
  <c r="J293" i="20"/>
  <c r="J110" i="20"/>
  <c r="BK304" i="20"/>
  <c r="J304" i="20" s="1"/>
  <c r="J111" i="20" s="1"/>
  <c r="T136" i="21"/>
  <c r="T155" i="21"/>
  <c r="T168" i="21"/>
  <c r="T187" i="21"/>
  <c r="T208" i="21"/>
  <c r="BK223" i="21"/>
  <c r="J223" i="21" s="1"/>
  <c r="J107" i="21" s="1"/>
  <c r="BK234" i="21"/>
  <c r="J234" i="21"/>
  <c r="J108" i="21" s="1"/>
  <c r="BK272" i="21"/>
  <c r="J272" i="21" s="1"/>
  <c r="J109" i="21" s="1"/>
  <c r="P298" i="21"/>
  <c r="P129" i="22"/>
  <c r="T150" i="22"/>
  <c r="T160" i="22"/>
  <c r="P200" i="22"/>
  <c r="P199" i="22"/>
  <c r="BK130" i="23"/>
  <c r="J130" i="23" s="1"/>
  <c r="J100" i="23" s="1"/>
  <c r="BK143" i="23"/>
  <c r="J143" i="23" s="1"/>
  <c r="J101" i="23"/>
  <c r="BK146" i="23"/>
  <c r="J146" i="23"/>
  <c r="J102" i="23" s="1"/>
  <c r="BK152" i="23"/>
  <c r="J152" i="23" s="1"/>
  <c r="J103" i="23" s="1"/>
  <c r="BK163" i="23"/>
  <c r="J163" i="23"/>
  <c r="J106" i="23" s="1"/>
  <c r="T126" i="24"/>
  <c r="P133" i="24"/>
  <c r="T126" i="25"/>
  <c r="T125" i="25" s="1"/>
  <c r="T124" i="25" s="1"/>
  <c r="R133" i="25"/>
  <c r="T126" i="26"/>
  <c r="T125" i="26" s="1"/>
  <c r="T124" i="26" s="1"/>
  <c r="P128" i="27"/>
  <c r="P174" i="27"/>
  <c r="P185" i="27"/>
  <c r="T206" i="27"/>
  <c r="T122" i="28"/>
  <c r="R131" i="28"/>
  <c r="P150" i="28"/>
  <c r="R128" i="29"/>
  <c r="R237" i="29"/>
  <c r="R243" i="29"/>
  <c r="R248" i="29"/>
  <c r="T255" i="29"/>
  <c r="T254" i="29" s="1"/>
  <c r="T260" i="29"/>
  <c r="R128" i="30"/>
  <c r="BK136" i="30"/>
  <c r="J136" i="30"/>
  <c r="J99" i="30" s="1"/>
  <c r="BK144" i="30"/>
  <c r="J144" i="30" s="1"/>
  <c r="J100" i="30" s="1"/>
  <c r="BK152" i="30"/>
  <c r="J152" i="30"/>
  <c r="J102" i="30"/>
  <c r="T159" i="30"/>
  <c r="R182" i="30"/>
  <c r="BK185" i="30"/>
  <c r="J185" i="30" s="1"/>
  <c r="J105" i="30" s="1"/>
  <c r="R238" i="30"/>
  <c r="P122" i="31"/>
  <c r="R128" i="31"/>
  <c r="P131" i="31"/>
  <c r="P134" i="31"/>
  <c r="R140" i="31"/>
  <c r="BK124" i="32"/>
  <c r="J124" i="32"/>
  <c r="J97" i="32" s="1"/>
  <c r="BK135" i="32"/>
  <c r="J135" i="32" s="1"/>
  <c r="J98" i="32"/>
  <c r="P140" i="32"/>
  <c r="T148" i="32"/>
  <c r="P155" i="32"/>
  <c r="BK161" i="32"/>
  <c r="J161" i="32" s="1"/>
  <c r="J103" i="32"/>
  <c r="BK123" i="33"/>
  <c r="J123" i="33" s="1"/>
  <c r="J97" i="33" s="1"/>
  <c r="R129" i="33"/>
  <c r="R134" i="33"/>
  <c r="R149" i="33"/>
  <c r="BK126" i="34"/>
  <c r="J126" i="34" s="1"/>
  <c r="J98" i="34" s="1"/>
  <c r="R126" i="34"/>
  <c r="R125" i="34" s="1"/>
  <c r="R143" i="34"/>
  <c r="R148" i="34"/>
  <c r="BK125" i="35"/>
  <c r="J125" i="35" s="1"/>
  <c r="J98" i="35" s="1"/>
  <c r="T125" i="35"/>
  <c r="T124" i="35"/>
  <c r="BK129" i="35"/>
  <c r="J129" i="35" s="1"/>
  <c r="J100" i="35" s="1"/>
  <c r="T129" i="35"/>
  <c r="T134" i="35"/>
  <c r="P139" i="35"/>
  <c r="P138" i="35"/>
  <c r="P125" i="36"/>
  <c r="P124" i="36"/>
  <c r="P129" i="36"/>
  <c r="P137" i="36"/>
  <c r="P128" i="36" s="1"/>
  <c r="P120" i="37"/>
  <c r="P119" i="37" s="1"/>
  <c r="AU135" i="1" s="1"/>
  <c r="BK135" i="37"/>
  <c r="J135" i="37"/>
  <c r="J98" i="37" s="1"/>
  <c r="P139" i="37"/>
  <c r="R122" i="38"/>
  <c r="BK158" i="38"/>
  <c r="J158" i="38" s="1"/>
  <c r="J100" i="38"/>
  <c r="BK195" i="38"/>
  <c r="J195" i="38" s="1"/>
  <c r="J101" i="38" s="1"/>
  <c r="BK149" i="39"/>
  <c r="J149" i="39" s="1"/>
  <c r="J100" i="39" s="1"/>
  <c r="R211" i="39"/>
  <c r="T491" i="39"/>
  <c r="R607" i="39"/>
  <c r="P663" i="39"/>
  <c r="BK721" i="39"/>
  <c r="J721" i="39"/>
  <c r="J120" i="39" s="1"/>
  <c r="P760" i="39"/>
  <c r="P135" i="40"/>
  <c r="T135" i="40"/>
  <c r="R145" i="40"/>
  <c r="R195" i="40"/>
  <c r="R134" i="40" s="1"/>
  <c r="R241" i="40"/>
  <c r="P261" i="40"/>
  <c r="BK273" i="40"/>
  <c r="J273" i="40" s="1"/>
  <c r="J109" i="40"/>
  <c r="R131" i="41"/>
  <c r="R130" i="41" s="1"/>
  <c r="BK188" i="41"/>
  <c r="J188" i="41" s="1"/>
  <c r="J101" i="41"/>
  <c r="P291" i="41"/>
  <c r="R328" i="41"/>
  <c r="R327" i="41" s="1"/>
  <c r="P372" i="42"/>
  <c r="P154" i="3"/>
  <c r="P167" i="3"/>
  <c r="R167" i="3"/>
  <c r="P170" i="3"/>
  <c r="BK175" i="3"/>
  <c r="J175" i="3" s="1"/>
  <c r="J103" i="3" s="1"/>
  <c r="BK180" i="3"/>
  <c r="J180" i="3"/>
  <c r="J104" i="3"/>
  <c r="T180" i="3"/>
  <c r="R185" i="3"/>
  <c r="P188" i="3"/>
  <c r="T188" i="3"/>
  <c r="R191" i="3"/>
  <c r="P194" i="3"/>
  <c r="BK200" i="3"/>
  <c r="J200" i="3"/>
  <c r="J110" i="3" s="1"/>
  <c r="P200" i="3"/>
  <c r="BK209" i="3"/>
  <c r="J209" i="3"/>
  <c r="J111" i="3"/>
  <c r="R209" i="3"/>
  <c r="P214" i="3"/>
  <c r="BK219" i="3"/>
  <c r="J219" i="3" s="1"/>
  <c r="J113" i="3" s="1"/>
  <c r="R219" i="3"/>
  <c r="P224" i="3"/>
  <c r="BK231" i="3"/>
  <c r="J231" i="3"/>
  <c r="J115" i="3" s="1"/>
  <c r="BK236" i="3"/>
  <c r="J236" i="3"/>
  <c r="J116" i="3" s="1"/>
  <c r="T248" i="3"/>
  <c r="P262" i="3"/>
  <c r="P261" i="3" s="1"/>
  <c r="P268" i="3"/>
  <c r="P267" i="3"/>
  <c r="BK274" i="3"/>
  <c r="R274" i="3"/>
  <c r="R273" i="3" s="1"/>
  <c r="R284" i="3"/>
  <c r="R283" i="3"/>
  <c r="P290" i="3"/>
  <c r="P289" i="3" s="1"/>
  <c r="T290" i="3"/>
  <c r="T289" i="3"/>
  <c r="P293" i="3"/>
  <c r="BK307" i="3"/>
  <c r="J307" i="3"/>
  <c r="J129" i="3" s="1"/>
  <c r="T307" i="3"/>
  <c r="P316" i="3"/>
  <c r="P170" i="4"/>
  <c r="P155" i="4" s="1"/>
  <c r="R174" i="4"/>
  <c r="R192" i="4"/>
  <c r="R178" i="4"/>
  <c r="R223" i="4"/>
  <c r="R213" i="4"/>
  <c r="P238" i="4"/>
  <c r="P228" i="4" s="1"/>
  <c r="P253" i="4"/>
  <c r="P243" i="4"/>
  <c r="P268" i="4"/>
  <c r="P258" i="4"/>
  <c r="T278" i="4"/>
  <c r="T273" i="4" s="1"/>
  <c r="R286" i="4"/>
  <c r="R281" i="4"/>
  <c r="T311" i="4"/>
  <c r="T321" i="4"/>
  <c r="T325" i="4"/>
  <c r="T330" i="4"/>
  <c r="T329" i="4"/>
  <c r="T310" i="4" s="1"/>
  <c r="T335" i="4"/>
  <c r="BK133" i="5"/>
  <c r="J133" i="5" s="1"/>
  <c r="J100" i="5" s="1"/>
  <c r="R139" i="5"/>
  <c r="P160" i="5"/>
  <c r="P159" i="5"/>
  <c r="P169" i="5"/>
  <c r="P168" i="5" s="1"/>
  <c r="BK190" i="5"/>
  <c r="J190" i="5" s="1"/>
  <c r="J108" i="5" s="1"/>
  <c r="BK217" i="5"/>
  <c r="J217" i="5"/>
  <c r="J109" i="5" s="1"/>
  <c r="BK147" i="6"/>
  <c r="J147" i="6" s="1"/>
  <c r="J102" i="6" s="1"/>
  <c r="T147" i="6"/>
  <c r="R153" i="6"/>
  <c r="BK158" i="6"/>
  <c r="J158" i="6"/>
  <c r="J104" i="6" s="1"/>
  <c r="T158" i="6"/>
  <c r="BK167" i="6"/>
  <c r="J167" i="6" s="1"/>
  <c r="J106" i="6" s="1"/>
  <c r="T167" i="6"/>
  <c r="P173" i="6"/>
  <c r="BK180" i="6"/>
  <c r="J180" i="6" s="1"/>
  <c r="J108" i="6" s="1"/>
  <c r="T180" i="6"/>
  <c r="P188" i="6"/>
  <c r="BK193" i="6"/>
  <c r="J193" i="6"/>
  <c r="J111" i="6" s="1"/>
  <c r="T193" i="6"/>
  <c r="P199" i="6"/>
  <c r="T199" i="6"/>
  <c r="R203" i="6"/>
  <c r="BK207" i="6"/>
  <c r="J207" i="6" s="1"/>
  <c r="J115" i="6" s="1"/>
  <c r="T207" i="6"/>
  <c r="T213" i="6"/>
  <c r="P222" i="6"/>
  <c r="BK228" i="6"/>
  <c r="J228" i="6" s="1"/>
  <c r="J121" i="6" s="1"/>
  <c r="R228" i="6"/>
  <c r="R143" i="7"/>
  <c r="T143" i="7"/>
  <c r="R149" i="7"/>
  <c r="P162" i="7"/>
  <c r="R162" i="7"/>
  <c r="P170" i="7"/>
  <c r="T170" i="7"/>
  <c r="R176" i="7"/>
  <c r="T176" i="7"/>
  <c r="P185" i="7"/>
  <c r="BK214" i="7"/>
  <c r="J214" i="7" s="1"/>
  <c r="J108" i="7" s="1"/>
  <c r="R214" i="7"/>
  <c r="P219" i="7"/>
  <c r="P218" i="7" s="1"/>
  <c r="BK222" i="7"/>
  <c r="J222" i="7"/>
  <c r="J111" i="7" s="1"/>
  <c r="R222" i="7"/>
  <c r="BK228" i="7"/>
  <c r="J228" i="7" s="1"/>
  <c r="J114" i="7" s="1"/>
  <c r="R228" i="7"/>
  <c r="P253" i="7"/>
  <c r="T253" i="7"/>
  <c r="R259" i="7"/>
  <c r="BK134" i="8"/>
  <c r="J134" i="8" s="1"/>
  <c r="J102" i="8" s="1"/>
  <c r="R134" i="8"/>
  <c r="BK148" i="8"/>
  <c r="J148" i="8"/>
  <c r="J103" i="8"/>
  <c r="R148" i="8"/>
  <c r="BK162" i="8"/>
  <c r="J162" i="8"/>
  <c r="J104" i="8"/>
  <c r="T162" i="8"/>
  <c r="P168" i="8"/>
  <c r="T168" i="8"/>
  <c r="P181" i="8"/>
  <c r="T181" i="8"/>
  <c r="P185" i="8"/>
  <c r="T185" i="8"/>
  <c r="P191" i="8"/>
  <c r="T191" i="8"/>
  <c r="P134" i="9"/>
  <c r="P145" i="9"/>
  <c r="P151" i="9"/>
  <c r="BK159" i="9"/>
  <c r="J159" i="9"/>
  <c r="J107" i="9"/>
  <c r="BK165" i="9"/>
  <c r="J165" i="9"/>
  <c r="J108" i="9" s="1"/>
  <c r="R136" i="10"/>
  <c r="R135" i="10"/>
  <c r="P143" i="10"/>
  <c r="P142" i="10" s="1"/>
  <c r="R291" i="10"/>
  <c r="R290" i="10" s="1"/>
  <c r="BK296" i="10"/>
  <c r="J296" i="10"/>
  <c r="J109" i="10"/>
  <c r="P299" i="10"/>
  <c r="T131" i="11"/>
  <c r="T130" i="11" s="1"/>
  <c r="T129" i="11" s="1"/>
  <c r="BK258" i="11"/>
  <c r="J258" i="11"/>
  <c r="J104" i="11"/>
  <c r="R130" i="12"/>
  <c r="R129" i="12"/>
  <c r="R128" i="12" s="1"/>
  <c r="BK130" i="13"/>
  <c r="J130" i="13" s="1"/>
  <c r="J102" i="13" s="1"/>
  <c r="BK182" i="13"/>
  <c r="J182" i="13"/>
  <c r="J104" i="13" s="1"/>
  <c r="T136" i="14"/>
  <c r="T135" i="14" s="1"/>
  <c r="BK143" i="14"/>
  <c r="J143" i="14" s="1"/>
  <c r="J105" i="14"/>
  <c r="R166" i="14"/>
  <c r="R165" i="14"/>
  <c r="P243" i="14"/>
  <c r="P242" i="14" s="1"/>
  <c r="BK246" i="14"/>
  <c r="J246" i="14"/>
  <c r="J110" i="14" s="1"/>
  <c r="P136" i="15"/>
  <c r="P135" i="15" s="1"/>
  <c r="P143" i="15"/>
  <c r="P142" i="15" s="1"/>
  <c r="R152" i="15"/>
  <c r="R151" i="15" s="1"/>
  <c r="P194" i="15"/>
  <c r="BK197" i="15"/>
  <c r="J197" i="15"/>
  <c r="J110" i="15" s="1"/>
  <c r="BK136" i="16"/>
  <c r="BK143" i="16"/>
  <c r="J143" i="16"/>
  <c r="J105" i="16"/>
  <c r="T162" i="16"/>
  <c r="T161" i="16" s="1"/>
  <c r="BK189" i="16"/>
  <c r="J189" i="16" s="1"/>
  <c r="J109" i="16"/>
  <c r="BK192" i="16"/>
  <c r="J192" i="16"/>
  <c r="J110" i="16"/>
  <c r="T136" i="17"/>
  <c r="T135" i="17" s="1"/>
  <c r="BK143" i="17"/>
  <c r="J143" i="17"/>
  <c r="J105" i="17"/>
  <c r="T147" i="17"/>
  <c r="T146" i="17"/>
  <c r="R163" i="17"/>
  <c r="P166" i="17"/>
  <c r="R137" i="18"/>
  <c r="R136" i="18" s="1"/>
  <c r="P144" i="18"/>
  <c r="P143" i="18" s="1"/>
  <c r="T157" i="18"/>
  <c r="T156" i="18" s="1"/>
  <c r="T181" i="18"/>
  <c r="BK186" i="18"/>
  <c r="J186" i="18" s="1"/>
  <c r="J110" i="18" s="1"/>
  <c r="R189" i="18"/>
  <c r="R138" i="19"/>
  <c r="R137" i="19" s="1"/>
  <c r="P144" i="19"/>
  <c r="P143" i="19"/>
  <c r="BK153" i="19"/>
  <c r="J153" i="19"/>
  <c r="J107" i="19" s="1"/>
  <c r="BK166" i="19"/>
  <c r="J166" i="19"/>
  <c r="J108" i="19"/>
  <c r="BK175" i="19"/>
  <c r="J175" i="19"/>
  <c r="J109" i="19" s="1"/>
  <c r="R180" i="19"/>
  <c r="R179" i="19"/>
  <c r="P183" i="19"/>
  <c r="P135" i="20"/>
  <c r="BK148" i="20"/>
  <c r="T158" i="20"/>
  <c r="T179" i="20"/>
  <c r="BK198" i="20"/>
  <c r="BK197" i="20"/>
  <c r="J197" i="20" s="1"/>
  <c r="J105" i="20" s="1"/>
  <c r="T209" i="20"/>
  <c r="P247" i="20"/>
  <c r="P273" i="20"/>
  <c r="P293" i="20"/>
  <c r="P304" i="20"/>
  <c r="P136" i="21"/>
  <c r="P155" i="21"/>
  <c r="P168" i="21"/>
  <c r="P187" i="21"/>
  <c r="P208" i="21"/>
  <c r="P223" i="21"/>
  <c r="P234" i="21"/>
  <c r="P272" i="21"/>
  <c r="BK298" i="21"/>
  <c r="J298" i="21" s="1"/>
  <c r="J110" i="21"/>
  <c r="BK318" i="21"/>
  <c r="J318" i="21" s="1"/>
  <c r="J111" i="21" s="1"/>
  <c r="T318" i="21"/>
  <c r="T129" i="22"/>
  <c r="T128" i="22"/>
  <c r="T127" i="22"/>
  <c r="R150" i="22"/>
  <c r="P160" i="22"/>
  <c r="R200" i="22"/>
  <c r="R199" i="22" s="1"/>
  <c r="P130" i="23"/>
  <c r="P143" i="23"/>
  <c r="P146" i="23"/>
  <c r="T152" i="23"/>
  <c r="R163" i="23"/>
  <c r="R162" i="23" s="1"/>
  <c r="T133" i="24"/>
  <c r="P126" i="25"/>
  <c r="P133" i="25"/>
  <c r="BK126" i="26"/>
  <c r="J126" i="26" s="1"/>
  <c r="J100" i="26" s="1"/>
  <c r="T128" i="27"/>
  <c r="R174" i="27"/>
  <c r="BK185" i="27"/>
  <c r="J185" i="27"/>
  <c r="J102" i="27"/>
  <c r="BK206" i="27"/>
  <c r="J206" i="27"/>
  <c r="J103" i="27"/>
  <c r="R206" i="27"/>
  <c r="P122" i="28"/>
  <c r="BK131" i="28"/>
  <c r="J131" i="28" s="1"/>
  <c r="J99" i="28" s="1"/>
  <c r="T150" i="28"/>
  <c r="T128" i="29"/>
  <c r="T127" i="29"/>
  <c r="T237" i="29"/>
  <c r="T243" i="29"/>
  <c r="T248" i="29"/>
  <c r="R255" i="29"/>
  <c r="R254" i="29"/>
  <c r="R260" i="29"/>
  <c r="P128" i="30"/>
  <c r="T136" i="30"/>
  <c r="R144" i="30"/>
  <c r="T152" i="30"/>
  <c r="R159" i="30"/>
  <c r="BK182" i="30"/>
  <c r="J182" i="30" s="1"/>
  <c r="J104" i="30"/>
  <c r="R185" i="30"/>
  <c r="P238" i="30"/>
  <c r="BK122" i="31"/>
  <c r="J122" i="31"/>
  <c r="J97" i="31" s="1"/>
  <c r="BK128" i="31"/>
  <c r="J128" i="31"/>
  <c r="J98" i="31" s="1"/>
  <c r="BK131" i="31"/>
  <c r="J131" i="31"/>
  <c r="J99" i="31" s="1"/>
  <c r="BK134" i="31"/>
  <c r="J134" i="31" s="1"/>
  <c r="J100" i="31" s="1"/>
  <c r="BK140" i="31"/>
  <c r="J140" i="31" s="1"/>
  <c r="J101" i="31" s="1"/>
  <c r="P124" i="32"/>
  <c r="P135" i="32"/>
  <c r="BK140" i="32"/>
  <c r="J140" i="32" s="1"/>
  <c r="J99" i="32" s="1"/>
  <c r="R148" i="32"/>
  <c r="BK155" i="32"/>
  <c r="J155" i="32"/>
  <c r="J102" i="32" s="1"/>
  <c r="P161" i="32"/>
  <c r="P123" i="33"/>
  <c r="P129" i="33"/>
  <c r="P134" i="33"/>
  <c r="P143" i="33"/>
  <c r="P149" i="33"/>
  <c r="P158" i="38"/>
  <c r="P195" i="38"/>
  <c r="P241" i="40"/>
  <c r="P230" i="40"/>
  <c r="R261" i="40"/>
  <c r="T273" i="40"/>
  <c r="T131" i="41"/>
  <c r="T188" i="41"/>
  <c r="BK291" i="41"/>
  <c r="J291" i="41"/>
  <c r="J102" i="41"/>
  <c r="BK328" i="41"/>
  <c r="J328" i="41"/>
  <c r="J105" i="41" s="1"/>
  <c r="T328" i="41"/>
  <c r="T327" i="41"/>
  <c r="BK123" i="42"/>
  <c r="J123" i="42"/>
  <c r="J97" i="42" s="1"/>
  <c r="R123" i="42"/>
  <c r="R142" i="42"/>
  <c r="P235" i="42"/>
  <c r="BK268" i="42"/>
  <c r="J268" i="42"/>
  <c r="J100" i="42" s="1"/>
  <c r="T268" i="42"/>
  <c r="R303" i="42"/>
  <c r="R372" i="42"/>
  <c r="BK154" i="2"/>
  <c r="J154" i="2"/>
  <c r="J100" i="2" s="1"/>
  <c r="BK248" i="2"/>
  <c r="J248" i="2" s="1"/>
  <c r="J101" i="2" s="1"/>
  <c r="T248" i="2"/>
  <c r="R409" i="2"/>
  <c r="P560" i="2"/>
  <c r="R560" i="2"/>
  <c r="BK731" i="2"/>
  <c r="J731" i="2" s="1"/>
  <c r="J104" i="2"/>
  <c r="R731" i="2"/>
  <c r="T731" i="2"/>
  <c r="T762" i="2"/>
  <c r="P1080" i="2"/>
  <c r="BK1139" i="2"/>
  <c r="J1139" i="2"/>
  <c r="J109" i="2" s="1"/>
  <c r="P1139" i="2"/>
  <c r="BK1197" i="2"/>
  <c r="J1197" i="2" s="1"/>
  <c r="J110" i="2" s="1"/>
  <c r="T1197" i="2"/>
  <c r="P1365" i="2"/>
  <c r="BK1666" i="2"/>
  <c r="R1666" i="2"/>
  <c r="P1681" i="2"/>
  <c r="T1681" i="2"/>
  <c r="P1684" i="2"/>
  <c r="R1684" i="2"/>
  <c r="P1689" i="2"/>
  <c r="BK1824" i="2"/>
  <c r="J1824" i="2"/>
  <c r="J116" i="2"/>
  <c r="T1824" i="2"/>
  <c r="P1915" i="2"/>
  <c r="T1915" i="2"/>
  <c r="BK1987" i="2"/>
  <c r="J1987" i="2"/>
  <c r="J118" i="2"/>
  <c r="P1987" i="2"/>
  <c r="R1987" i="2"/>
  <c r="T1987" i="2"/>
  <c r="BK2156" i="2"/>
  <c r="J2156" i="2"/>
  <c r="J120" i="2"/>
  <c r="T2156" i="2"/>
  <c r="P2393" i="2"/>
  <c r="BK2488" i="2"/>
  <c r="J2488" i="2"/>
  <c r="J122" i="2"/>
  <c r="T2488" i="2"/>
  <c r="R2579" i="2"/>
  <c r="R2636" i="2"/>
  <c r="BK2657" i="2"/>
  <c r="J2657" i="2"/>
  <c r="J126" i="2"/>
  <c r="BK2676" i="2"/>
  <c r="J2676" i="2"/>
  <c r="J127" i="2"/>
  <c r="R2676" i="2"/>
  <c r="BK2698" i="2"/>
  <c r="J2698" i="2"/>
  <c r="J129" i="2"/>
  <c r="T2698" i="2"/>
  <c r="T2739" i="2"/>
  <c r="T154" i="3"/>
  <c r="BK170" i="3"/>
  <c r="J170" i="3"/>
  <c r="J102" i="3"/>
  <c r="T170" i="3"/>
  <c r="R175" i="3"/>
  <c r="P180" i="3"/>
  <c r="BK185" i="3"/>
  <c r="J185" i="3"/>
  <c r="J105" i="3"/>
  <c r="T185" i="3"/>
  <c r="BK191" i="3"/>
  <c r="J191" i="3" s="1"/>
  <c r="J107" i="3" s="1"/>
  <c r="T191" i="3"/>
  <c r="R194" i="3"/>
  <c r="T200" i="3"/>
  <c r="BK214" i="3"/>
  <c r="J214" i="3" s="1"/>
  <c r="J112" i="3"/>
  <c r="T214" i="3"/>
  <c r="T199" i="3" s="1"/>
  <c r="BK224" i="3"/>
  <c r="J224" i="3" s="1"/>
  <c r="J114" i="3" s="1"/>
  <c r="T224" i="3"/>
  <c r="R231" i="3"/>
  <c r="R236" i="3"/>
  <c r="T236" i="3"/>
  <c r="P248" i="3"/>
  <c r="R262" i="3"/>
  <c r="R261" i="3"/>
  <c r="T268" i="3"/>
  <c r="T267" i="3" s="1"/>
  <c r="P274" i="3"/>
  <c r="P273" i="3" s="1"/>
  <c r="BK284" i="3"/>
  <c r="BK283" i="3"/>
  <c r="J283" i="3"/>
  <c r="J124" i="3"/>
  <c r="T284" i="3"/>
  <c r="T283" i="3" s="1"/>
  <c r="BK290" i="3"/>
  <c r="J290" i="3"/>
  <c r="J127" i="3"/>
  <c r="R290" i="3"/>
  <c r="R289" i="3"/>
  <c r="T293" i="3"/>
  <c r="R307" i="3"/>
  <c r="R316" i="3"/>
  <c r="T170" i="4"/>
  <c r="T174" i="4"/>
  <c r="T155" i="4" s="1"/>
  <c r="T192" i="4"/>
  <c r="T178" i="4" s="1"/>
  <c r="T223" i="4"/>
  <c r="T213" i="4"/>
  <c r="R238" i="4"/>
  <c r="R228" i="4"/>
  <c r="R253" i="4"/>
  <c r="R243" i="4" s="1"/>
  <c r="R268" i="4"/>
  <c r="R258" i="4"/>
  <c r="P278" i="4"/>
  <c r="P273" i="4"/>
  <c r="P286" i="4"/>
  <c r="P281" i="4" s="1"/>
  <c r="P311" i="4"/>
  <c r="P310" i="4"/>
  <c r="BK321" i="4"/>
  <c r="J321" i="4"/>
  <c r="J127" i="4"/>
  <c r="BK325" i="4"/>
  <c r="J325" i="4" s="1"/>
  <c r="J128" i="4"/>
  <c r="BK330" i="4"/>
  <c r="J330" i="4" s="1"/>
  <c r="J130" i="4" s="1"/>
  <c r="BK335" i="4"/>
  <c r="J335" i="4" s="1"/>
  <c r="J131" i="4"/>
  <c r="P133" i="5"/>
  <c r="P132" i="5" s="1"/>
  <c r="T139" i="5"/>
  <c r="R160" i="5"/>
  <c r="R159" i="5" s="1"/>
  <c r="BK169" i="5"/>
  <c r="J169" i="5" s="1"/>
  <c r="J107" i="5" s="1"/>
  <c r="BK168" i="5"/>
  <c r="J168" i="5" s="1"/>
  <c r="J106" i="5" s="1"/>
  <c r="P190" i="5"/>
  <c r="R217" i="5"/>
  <c r="BK153" i="6"/>
  <c r="J153" i="6" s="1"/>
  <c r="J103" i="6"/>
  <c r="P158" i="6"/>
  <c r="P167" i="6"/>
  <c r="P166" i="6"/>
  <c r="R173" i="6"/>
  <c r="R180" i="6"/>
  <c r="R188" i="6"/>
  <c r="R193" i="6"/>
  <c r="BK203" i="6"/>
  <c r="J203" i="6"/>
  <c r="J114" i="6" s="1"/>
  <c r="P207" i="6"/>
  <c r="P213" i="6"/>
  <c r="R222" i="6"/>
  <c r="R217" i="6"/>
  <c r="T228" i="6"/>
  <c r="T217" i="6" s="1"/>
  <c r="P143" i="7"/>
  <c r="T149" i="7"/>
  <c r="BK170" i="7"/>
  <c r="J170" i="7"/>
  <c r="J105" i="7"/>
  <c r="P176" i="7"/>
  <c r="R185" i="7"/>
  <c r="T214" i="7"/>
  <c r="T219" i="7"/>
  <c r="T218" i="7"/>
  <c r="P228" i="7"/>
  <c r="P227" i="7"/>
  <c r="BK253" i="7"/>
  <c r="J253" i="7" s="1"/>
  <c r="J116" i="7" s="1"/>
  <c r="P259" i="7"/>
  <c r="BK134" i="9"/>
  <c r="J134" i="9"/>
  <c r="J102" i="9" s="1"/>
  <c r="BK145" i="9"/>
  <c r="J145" i="9"/>
  <c r="J103" i="9" s="1"/>
  <c r="R151" i="9"/>
  <c r="R159" i="9"/>
  <c r="T165" i="9"/>
  <c r="BK136" i="10"/>
  <c r="J136" i="10"/>
  <c r="J102" i="10" s="1"/>
  <c r="R143" i="10"/>
  <c r="R142" i="10"/>
  <c r="P291" i="10"/>
  <c r="P290" i="10" s="1"/>
  <c r="R296" i="10"/>
  <c r="R299" i="10"/>
  <c r="BK131" i="11"/>
  <c r="J131" i="11" s="1"/>
  <c r="J102" i="11" s="1"/>
  <c r="R258" i="11"/>
  <c r="R257" i="11"/>
  <c r="BK130" i="12"/>
  <c r="J130" i="12"/>
  <c r="J102" i="12" s="1"/>
  <c r="R130" i="13"/>
  <c r="R129" i="13" s="1"/>
  <c r="R128" i="13"/>
  <c r="T182" i="13"/>
  <c r="T181" i="13"/>
  <c r="R136" i="14"/>
  <c r="R135" i="14" s="1"/>
  <c r="T143" i="14"/>
  <c r="T142" i="14"/>
  <c r="T166" i="14"/>
  <c r="T165" i="14"/>
  <c r="T246" i="14"/>
  <c r="BK136" i="15"/>
  <c r="T143" i="15"/>
  <c r="T142" i="15"/>
  <c r="P152" i="15"/>
  <c r="P151" i="15"/>
  <c r="BK194" i="15"/>
  <c r="J194" i="15" s="1"/>
  <c r="J109" i="15" s="1"/>
  <c r="P197" i="15"/>
  <c r="R136" i="16"/>
  <c r="R135" i="16" s="1"/>
  <c r="T143" i="16"/>
  <c r="T142" i="16" s="1"/>
  <c r="BK162" i="16"/>
  <c r="J162" i="16"/>
  <c r="J107" i="16"/>
  <c r="T189" i="16"/>
  <c r="T192" i="16"/>
  <c r="P136" i="17"/>
  <c r="P135" i="17" s="1"/>
  <c r="T143" i="17"/>
  <c r="T142" i="17"/>
  <c r="R147" i="17"/>
  <c r="R146" i="17" s="1"/>
  <c r="T163" i="17"/>
  <c r="T166" i="17"/>
  <c r="P137" i="18"/>
  <c r="P136" i="18" s="1"/>
  <c r="R144" i="18"/>
  <c r="R143" i="18" s="1"/>
  <c r="R157" i="18"/>
  <c r="R156" i="18" s="1"/>
  <c r="P181" i="18"/>
  <c r="P186" i="18"/>
  <c r="P189" i="18"/>
  <c r="P138" i="19"/>
  <c r="P137" i="19" s="1"/>
  <c r="T144" i="19"/>
  <c r="T143" i="19"/>
  <c r="R153" i="19"/>
  <c r="R166" i="19"/>
  <c r="R152" i="19" s="1"/>
  <c r="R175" i="19"/>
  <c r="BK180" i="19"/>
  <c r="J180" i="19"/>
  <c r="J111" i="19"/>
  <c r="BK183" i="19"/>
  <c r="J183" i="19"/>
  <c r="J112" i="19" s="1"/>
  <c r="R135" i="20"/>
  <c r="T148" i="20"/>
  <c r="R158" i="20"/>
  <c r="P179" i="20"/>
  <c r="R198" i="20"/>
  <c r="R209" i="20"/>
  <c r="T247" i="20"/>
  <c r="T273" i="20"/>
  <c r="R293" i="20"/>
  <c r="R304" i="20"/>
  <c r="R136" i="21"/>
  <c r="R155" i="21"/>
  <c r="R168" i="21"/>
  <c r="R187" i="21"/>
  <c r="R208" i="21"/>
  <c r="T223" i="21"/>
  <c r="T234" i="21"/>
  <c r="R272" i="21"/>
  <c r="R298" i="21"/>
  <c r="P318" i="21"/>
  <c r="R129" i="22"/>
  <c r="R128" i="22"/>
  <c r="R127" i="22"/>
  <c r="P150" i="22"/>
  <c r="BK160" i="22"/>
  <c r="J160" i="22"/>
  <c r="J102" i="22" s="1"/>
  <c r="BK200" i="22"/>
  <c r="J200" i="22"/>
  <c r="J105" i="22" s="1"/>
  <c r="R130" i="23"/>
  <c r="R129" i="23"/>
  <c r="R128" i="23" s="1"/>
  <c r="T143" i="23"/>
  <c r="T146" i="23"/>
  <c r="P152" i="23"/>
  <c r="T163" i="23"/>
  <c r="T162" i="23"/>
  <c r="R126" i="24"/>
  <c r="R125" i="24" s="1"/>
  <c r="R124" i="24" s="1"/>
  <c r="BK126" i="25"/>
  <c r="J126" i="25"/>
  <c r="J100" i="25"/>
  <c r="BK133" i="25"/>
  <c r="J133" i="25" s="1"/>
  <c r="J101" i="25" s="1"/>
  <c r="P126" i="26"/>
  <c r="P125" i="26" s="1"/>
  <c r="P124" i="26"/>
  <c r="AU124" i="1" s="1"/>
  <c r="BK128" i="27"/>
  <c r="J128" i="27" s="1"/>
  <c r="J100" i="27" s="1"/>
  <c r="BK174" i="27"/>
  <c r="J174" i="27"/>
  <c r="J101" i="27"/>
  <c r="T174" i="27"/>
  <c r="R185" i="27"/>
  <c r="T185" i="27"/>
  <c r="P206" i="27"/>
  <c r="BK122" i="28"/>
  <c r="J122" i="28"/>
  <c r="J98" i="28"/>
  <c r="P131" i="28"/>
  <c r="R150" i="28"/>
  <c r="BK128" i="29"/>
  <c r="BK237" i="29"/>
  <c r="J237" i="29"/>
  <c r="J99" i="29"/>
  <c r="BK243" i="29"/>
  <c r="J243" i="29" s="1"/>
  <c r="J100" i="29" s="1"/>
  <c r="BK248" i="29"/>
  <c r="J248" i="29"/>
  <c r="J101" i="29"/>
  <c r="P255" i="29"/>
  <c r="P254" i="29" s="1"/>
  <c r="P260" i="29"/>
  <c r="T128" i="30"/>
  <c r="R136" i="30"/>
  <c r="R135" i="30"/>
  <c r="P144" i="30"/>
  <c r="P152" i="30"/>
  <c r="P159" i="30"/>
  <c r="T182" i="30"/>
  <c r="T185" i="30"/>
  <c r="T238" i="30"/>
  <c r="R122" i="31"/>
  <c r="R121" i="31" s="1"/>
  <c r="P128" i="31"/>
  <c r="T131" i="31"/>
  <c r="T134" i="31"/>
  <c r="T140" i="31"/>
  <c r="R124" i="32"/>
  <c r="R123" i="32" s="1"/>
  <c r="R135" i="32"/>
  <c r="T140" i="32"/>
  <c r="P148" i="32"/>
  <c r="T155" i="32"/>
  <c r="T161" i="32"/>
  <c r="T123" i="33"/>
  <c r="T129" i="33"/>
  <c r="T134" i="33"/>
  <c r="R143" i="33"/>
  <c r="BK149" i="33"/>
  <c r="J149" i="33" s="1"/>
  <c r="J102" i="33" s="1"/>
  <c r="T126" i="34"/>
  <c r="T125" i="34"/>
  <c r="T124" i="34" s="1"/>
  <c r="P143" i="34"/>
  <c r="T143" i="34"/>
  <c r="T142" i="34" s="1"/>
  <c r="P148" i="34"/>
  <c r="R125" i="35"/>
  <c r="R124" i="35"/>
  <c r="R123" i="35" s="1"/>
  <c r="R129" i="35"/>
  <c r="R128" i="35" s="1"/>
  <c r="P134" i="35"/>
  <c r="BK139" i="35"/>
  <c r="J139" i="35"/>
  <c r="J103" i="35"/>
  <c r="T139" i="35"/>
  <c r="T138" i="35" s="1"/>
  <c r="T125" i="36"/>
  <c r="T124" i="36"/>
  <c r="R129" i="36"/>
  <c r="R128" i="36"/>
  <c r="BK137" i="36"/>
  <c r="J137" i="36" s="1"/>
  <c r="J101" i="36" s="1"/>
  <c r="T137" i="36"/>
  <c r="T120" i="37"/>
  <c r="T119" i="37" s="1"/>
  <c r="R135" i="37"/>
  <c r="BK139" i="37"/>
  <c r="J139" i="37"/>
  <c r="J99" i="37"/>
  <c r="T139" i="37"/>
  <c r="BK122" i="38"/>
  <c r="T122" i="38"/>
  <c r="T121" i="38" s="1"/>
  <c r="P134" i="38"/>
  <c r="R134" i="38"/>
  <c r="R158" i="38"/>
  <c r="R195" i="38"/>
  <c r="P149" i="39"/>
  <c r="R149" i="39"/>
  <c r="T149" i="39"/>
  <c r="T211" i="39"/>
  <c r="P491" i="39"/>
  <c r="BK537" i="39"/>
  <c r="J537" i="39" s="1"/>
  <c r="J104" i="39" s="1"/>
  <c r="R537" i="39"/>
  <c r="P607" i="39"/>
  <c r="BK615" i="39"/>
  <c r="J615" i="39"/>
  <c r="J117" i="39" s="1"/>
  <c r="R615" i="39"/>
  <c r="BK663" i="39"/>
  <c r="J663" i="39" s="1"/>
  <c r="J119" i="39" s="1"/>
  <c r="R663" i="39"/>
  <c r="P721" i="39"/>
  <c r="T721" i="39"/>
  <c r="R760" i="39"/>
  <c r="BK135" i="40"/>
  <c r="J135" i="40" s="1"/>
  <c r="J100" i="40" s="1"/>
  <c r="R135" i="40"/>
  <c r="P145" i="40"/>
  <c r="BK195" i="40"/>
  <c r="J195" i="40" s="1"/>
  <c r="J102" i="40" s="1"/>
  <c r="T195" i="40"/>
  <c r="T241" i="40"/>
  <c r="T230" i="40"/>
  <c r="T261" i="40"/>
  <c r="R273" i="40"/>
  <c r="P131" i="41"/>
  <c r="P188" i="41"/>
  <c r="T291" i="41"/>
  <c r="P328" i="41"/>
  <c r="P327" i="41" s="1"/>
  <c r="BK142" i="42"/>
  <c r="J142" i="42" s="1"/>
  <c r="J98" i="42" s="1"/>
  <c r="T142" i="42"/>
  <c r="R235" i="42"/>
  <c r="P268" i="42"/>
  <c r="R268" i="42"/>
  <c r="T303" i="42"/>
  <c r="T372" i="42"/>
  <c r="BK1136" i="2"/>
  <c r="J1136" i="2"/>
  <c r="J107" i="2"/>
  <c r="BK2610" i="2"/>
  <c r="J2610" i="2" s="1"/>
  <c r="J124" i="2" s="1"/>
  <c r="BK155" i="4"/>
  <c r="J155" i="4"/>
  <c r="J100" i="4"/>
  <c r="BK213" i="4"/>
  <c r="J213" i="4" s="1"/>
  <c r="J107" i="4" s="1"/>
  <c r="BK228" i="4"/>
  <c r="J228" i="4"/>
  <c r="J109" i="4" s="1"/>
  <c r="BK243" i="4"/>
  <c r="J243" i="4" s="1"/>
  <c r="J111" i="4" s="1"/>
  <c r="BK258" i="4"/>
  <c r="J258" i="4"/>
  <c r="J113" i="4" s="1"/>
  <c r="BK157" i="5"/>
  <c r="J157" i="5" s="1"/>
  <c r="J103" i="5" s="1"/>
  <c r="BK263" i="11"/>
  <c r="J263" i="11"/>
  <c r="J105" i="11" s="1"/>
  <c r="BK140" i="14"/>
  <c r="J140" i="14"/>
  <c r="J103" i="14"/>
  <c r="BK252" i="29"/>
  <c r="J252" i="29" s="1"/>
  <c r="J102" i="29" s="1"/>
  <c r="BK244" i="30"/>
  <c r="J244" i="30"/>
  <c r="J107" i="30" s="1"/>
  <c r="BK153" i="32"/>
  <c r="J153" i="32" s="1"/>
  <c r="J101" i="32" s="1"/>
  <c r="BK165" i="34"/>
  <c r="J165" i="34"/>
  <c r="J104" i="34"/>
  <c r="BK142" i="36"/>
  <c r="J142" i="36" s="1"/>
  <c r="J103" i="36" s="1"/>
  <c r="BK593" i="39"/>
  <c r="J593" i="39"/>
  <c r="J107" i="39"/>
  <c r="BK603" i="39"/>
  <c r="J603" i="39"/>
  <c r="J112" i="39" s="1"/>
  <c r="BK659" i="39"/>
  <c r="J659" i="39"/>
  <c r="J118" i="39"/>
  <c r="BK800" i="39"/>
  <c r="J800" i="39"/>
  <c r="J123" i="39" s="1"/>
  <c r="BK805" i="39"/>
  <c r="J805" i="39"/>
  <c r="J125" i="39"/>
  <c r="BK294" i="4"/>
  <c r="J294" i="4" s="1"/>
  <c r="J120" i="4" s="1"/>
  <c r="BK301" i="4"/>
  <c r="J301" i="4"/>
  <c r="J122" i="4"/>
  <c r="BK303" i="4"/>
  <c r="J303" i="4"/>
  <c r="J123" i="4" s="1"/>
  <c r="BK308" i="4"/>
  <c r="J308" i="4"/>
  <c r="J124" i="4"/>
  <c r="BK186" i="6"/>
  <c r="J186" i="6"/>
  <c r="J109" i="6" s="1"/>
  <c r="BK220" i="6"/>
  <c r="J220" i="6"/>
  <c r="J119" i="6"/>
  <c r="BK157" i="9"/>
  <c r="J157" i="9" s="1"/>
  <c r="J106" i="9" s="1"/>
  <c r="BK141" i="18"/>
  <c r="J141" i="18"/>
  <c r="J103" i="18"/>
  <c r="BK160" i="23"/>
  <c r="J160" i="23"/>
  <c r="J104" i="23" s="1"/>
  <c r="BK149" i="24"/>
  <c r="J149" i="24"/>
  <c r="J102" i="24"/>
  <c r="BK149" i="30"/>
  <c r="J149" i="30"/>
  <c r="J101" i="30" s="1"/>
  <c r="BK131" i="38"/>
  <c r="J131" i="38"/>
  <c r="J98" i="38"/>
  <c r="BK546" i="39"/>
  <c r="J546" i="39" s="1"/>
  <c r="J105" i="39" s="1"/>
  <c r="BK611" i="39"/>
  <c r="J611" i="39"/>
  <c r="J115" i="39"/>
  <c r="BK613" i="39"/>
  <c r="J613" i="39"/>
  <c r="J116" i="39" s="1"/>
  <c r="BK792" i="39"/>
  <c r="J792" i="39"/>
  <c r="J122" i="39"/>
  <c r="BK325" i="41"/>
  <c r="J325" i="41"/>
  <c r="J103" i="41" s="1"/>
  <c r="BK273" i="4"/>
  <c r="J273" i="4"/>
  <c r="J115" i="4"/>
  <c r="BK137" i="5"/>
  <c r="J137" i="5" s="1"/>
  <c r="J101" i="5" s="1"/>
  <c r="BK218" i="6"/>
  <c r="J218" i="6"/>
  <c r="J118" i="6"/>
  <c r="BK225" i="7"/>
  <c r="J225" i="7"/>
  <c r="J112" i="7" s="1"/>
  <c r="BK251" i="7"/>
  <c r="J251" i="7"/>
  <c r="J115" i="7"/>
  <c r="BK149" i="9"/>
  <c r="J149" i="9"/>
  <c r="J104" i="9" s="1"/>
  <c r="BK180" i="12"/>
  <c r="J180" i="12"/>
  <c r="J104" i="12"/>
  <c r="BK140" i="15"/>
  <c r="J140" i="15" s="1"/>
  <c r="J103" i="15" s="1"/>
  <c r="BK140" i="16"/>
  <c r="J140" i="16"/>
  <c r="J103" i="16"/>
  <c r="BK220" i="21"/>
  <c r="J220" i="21"/>
  <c r="J105" i="21" s="1"/>
  <c r="BK332" i="21"/>
  <c r="J332" i="21"/>
  <c r="J112" i="21"/>
  <c r="BK147" i="25"/>
  <c r="J147" i="25"/>
  <c r="J102" i="25" s="1"/>
  <c r="BK147" i="26"/>
  <c r="J147" i="26"/>
  <c r="J102" i="26"/>
  <c r="BK141" i="33"/>
  <c r="J141" i="33" s="1"/>
  <c r="J100" i="33" s="1"/>
  <c r="BK239" i="40"/>
  <c r="J239" i="40"/>
  <c r="J106" i="40"/>
  <c r="BK211" i="4"/>
  <c r="J211" i="4"/>
  <c r="J106" i="4" s="1"/>
  <c r="BK281" i="4"/>
  <c r="J281" i="4"/>
  <c r="J117" i="4"/>
  <c r="BK140" i="10"/>
  <c r="J140" i="10"/>
  <c r="J103" i="10"/>
  <c r="BK140" i="17"/>
  <c r="J140" i="17" s="1"/>
  <c r="J103" i="17" s="1"/>
  <c r="BK141" i="19"/>
  <c r="J141" i="19"/>
  <c r="J103" i="19"/>
  <c r="BK195" i="20"/>
  <c r="J195" i="20"/>
  <c r="J104" i="20" s="1"/>
  <c r="BK197" i="22"/>
  <c r="J197" i="22"/>
  <c r="J103" i="22"/>
  <c r="BK145" i="26"/>
  <c r="J145" i="26"/>
  <c r="J101" i="26" s="1"/>
  <c r="BK229" i="27"/>
  <c r="J229" i="27"/>
  <c r="J104" i="27"/>
  <c r="BK258" i="29"/>
  <c r="J258" i="29" s="1"/>
  <c r="J105" i="29" s="1"/>
  <c r="BK161" i="34"/>
  <c r="J161" i="34"/>
  <c r="J102" i="34"/>
  <c r="BK555" i="39"/>
  <c r="J555" i="39"/>
  <c r="J106" i="39" s="1"/>
  <c r="BK595" i="39"/>
  <c r="J595" i="39"/>
  <c r="J108" i="39"/>
  <c r="BK597" i="39"/>
  <c r="J597" i="39"/>
  <c r="J109" i="39" s="1"/>
  <c r="BK599" i="39"/>
  <c r="J599" i="39"/>
  <c r="J110" i="39"/>
  <c r="BK601" i="39"/>
  <c r="J601" i="39" s="1"/>
  <c r="J111" i="39" s="1"/>
  <c r="BK605" i="39"/>
  <c r="J605" i="39"/>
  <c r="J113" i="39"/>
  <c r="BK231" i="40"/>
  <c r="J231" i="40"/>
  <c r="J104" i="40" s="1"/>
  <c r="BK235" i="40"/>
  <c r="J235" i="40"/>
  <c r="J105" i="40"/>
  <c r="BK281" i="40"/>
  <c r="BK280" i="40" s="1"/>
  <c r="J280" i="40" s="1"/>
  <c r="J110" i="40" s="1"/>
  <c r="J281" i="40"/>
  <c r="J111" i="40" s="1"/>
  <c r="BK344" i="41"/>
  <c r="J344" i="41"/>
  <c r="J107" i="41"/>
  <c r="J131" i="41"/>
  <c r="J100" i="41" s="1"/>
  <c r="BE143" i="42"/>
  <c r="BE149" i="42"/>
  <c r="BE161" i="42"/>
  <c r="BE165" i="42"/>
  <c r="BE193" i="42"/>
  <c r="BE197" i="42"/>
  <c r="BE203" i="42"/>
  <c r="BE207" i="42"/>
  <c r="BE215" i="42"/>
  <c r="BE217" i="42"/>
  <c r="BE229" i="42"/>
  <c r="BE231" i="42"/>
  <c r="BE238" i="42"/>
  <c r="BE248" i="42"/>
  <c r="BE262" i="42"/>
  <c r="BE281" i="42"/>
  <c r="BE283" i="42"/>
  <c r="BE287" i="42"/>
  <c r="BE289" i="42"/>
  <c r="BE293" i="42"/>
  <c r="BE297" i="42"/>
  <c r="BE308" i="42"/>
  <c r="BE310" i="42"/>
  <c r="BE316" i="42"/>
  <c r="BE318" i="42"/>
  <c r="BE320" i="42"/>
  <c r="BE322" i="42"/>
  <c r="BE324" i="42"/>
  <c r="BE328" i="42"/>
  <c r="BE330" i="42"/>
  <c r="BE332" i="42"/>
  <c r="BE346" i="42"/>
  <c r="BE348" i="42"/>
  <c r="BE350" i="42"/>
  <c r="BE362" i="42"/>
  <c r="BE368" i="42"/>
  <c r="BE375" i="42"/>
  <c r="BE377" i="42"/>
  <c r="BE379" i="42"/>
  <c r="BE389" i="42"/>
  <c r="BE397" i="42"/>
  <c r="BE399" i="42"/>
  <c r="BE403" i="42"/>
  <c r="BE405" i="42"/>
  <c r="BE407" i="42"/>
  <c r="BK327" i="41"/>
  <c r="J327" i="41"/>
  <c r="J104" i="41" s="1"/>
  <c r="E85" i="42"/>
  <c r="F92" i="42"/>
  <c r="J116" i="42"/>
  <c r="BE124" i="42"/>
  <c r="BE130" i="42"/>
  <c r="BE134" i="42"/>
  <c r="BE138" i="42"/>
  <c r="BE140" i="42"/>
  <c r="BE145" i="42"/>
  <c r="BE153" i="42"/>
  <c r="BE157" i="42"/>
  <c r="BE183" i="42"/>
  <c r="BE199" i="42"/>
  <c r="BE201" i="42"/>
  <c r="BE205" i="42"/>
  <c r="BE209" i="42"/>
  <c r="BE213" i="42"/>
  <c r="BE244" i="42"/>
  <c r="BE246" i="42"/>
  <c r="BE264" i="42"/>
  <c r="BE266" i="42"/>
  <c r="BE273" i="42"/>
  <c r="BE275" i="42"/>
  <c r="BE277" i="42"/>
  <c r="BE279" i="42"/>
  <c r="BE326" i="42"/>
  <c r="BE352" i="42"/>
  <c r="BE358" i="42"/>
  <c r="BE360" i="42"/>
  <c r="BE391" i="42"/>
  <c r="BE393" i="42"/>
  <c r="BE128" i="42"/>
  <c r="BE155" i="42"/>
  <c r="BE171" i="42"/>
  <c r="BE181" i="42"/>
  <c r="BE185" i="42"/>
  <c r="BE189" i="42"/>
  <c r="BE219" i="42"/>
  <c r="BE221" i="42"/>
  <c r="BE223" i="42"/>
  <c r="BE225" i="42"/>
  <c r="BE227" i="42"/>
  <c r="BE233" i="42"/>
  <c r="BE236" i="42"/>
  <c r="BE252" i="42"/>
  <c r="BE258" i="42"/>
  <c r="BE260" i="42"/>
  <c r="BE285" i="42"/>
  <c r="BE291" i="42"/>
  <c r="BE295" i="42"/>
  <c r="BE306" i="42"/>
  <c r="BE314" i="42"/>
  <c r="BE334" i="42"/>
  <c r="BE336" i="42"/>
  <c r="BE338" i="42"/>
  <c r="BE340" i="42"/>
  <c r="BE344" i="42"/>
  <c r="BE370" i="42"/>
  <c r="BE383" i="42"/>
  <c r="BE385" i="42"/>
  <c r="BE387" i="42"/>
  <c r="BE126" i="42"/>
  <c r="BE132" i="42"/>
  <c r="BE136" i="42"/>
  <c r="BE147" i="42"/>
  <c r="BE151" i="42"/>
  <c r="BE159" i="42"/>
  <c r="BE163" i="42"/>
  <c r="BE167" i="42"/>
  <c r="BE169" i="42"/>
  <c r="BE173" i="42"/>
  <c r="BE175" i="42"/>
  <c r="BE177" i="42"/>
  <c r="BE179" i="42"/>
  <c r="BE187" i="42"/>
  <c r="BE191" i="42"/>
  <c r="BE195" i="42"/>
  <c r="BE211" i="42"/>
  <c r="BE240" i="42"/>
  <c r="BE242" i="42"/>
  <c r="BE250" i="42"/>
  <c r="BE254" i="42"/>
  <c r="BE256" i="42"/>
  <c r="BE269" i="42"/>
  <c r="BE271" i="42"/>
  <c r="BE299" i="42"/>
  <c r="BE301" i="42"/>
  <c r="BE304" i="42"/>
  <c r="BE312" i="42"/>
  <c r="BE342" i="42"/>
  <c r="BE354" i="42"/>
  <c r="BE356" i="42"/>
  <c r="BE364" i="42"/>
  <c r="BE366" i="42"/>
  <c r="BE373" i="42"/>
  <c r="BE381" i="42"/>
  <c r="BE395" i="42"/>
  <c r="BE401" i="42"/>
  <c r="F94" i="41"/>
  <c r="J123" i="41"/>
  <c r="BE149" i="41"/>
  <c r="BE183" i="41"/>
  <c r="BE219" i="41"/>
  <c r="BE275" i="41"/>
  <c r="BE300" i="41"/>
  <c r="BE326" i="41"/>
  <c r="BK134" i="40"/>
  <c r="J134" i="40" s="1"/>
  <c r="J99" i="40" s="1"/>
  <c r="E85" i="41"/>
  <c r="BE132" i="41"/>
  <c r="BE144" i="41"/>
  <c r="BE155" i="41"/>
  <c r="BE158" i="41"/>
  <c r="BE189" i="41"/>
  <c r="BE196" i="41"/>
  <c r="BE203" i="41"/>
  <c r="BE237" i="41"/>
  <c r="BE245" i="41"/>
  <c r="BE251" i="41"/>
  <c r="BE265" i="41"/>
  <c r="BE270" i="41"/>
  <c r="BE282" i="41"/>
  <c r="BE292" i="41"/>
  <c r="BE313" i="41"/>
  <c r="BE345" i="41"/>
  <c r="BE152" i="41"/>
  <c r="BE177" i="41"/>
  <c r="BE180" i="41"/>
  <c r="BE212" i="41"/>
  <c r="BE278" i="41"/>
  <c r="BE288" i="41"/>
  <c r="BE296" i="41"/>
  <c r="BE310" i="41"/>
  <c r="BE332" i="41"/>
  <c r="BE138" i="41"/>
  <c r="BE141" i="41"/>
  <c r="BE222" i="41"/>
  <c r="BE229" i="41"/>
  <c r="BE240" i="41"/>
  <c r="BE248" i="41"/>
  <c r="BE254" i="41"/>
  <c r="BE257" i="41"/>
  <c r="BE262" i="41"/>
  <c r="BE285" i="41"/>
  <c r="BE305" i="41"/>
  <c r="BE316" i="41"/>
  <c r="BE319" i="41"/>
  <c r="BE322" i="41"/>
  <c r="BE329" i="41"/>
  <c r="E85" i="40"/>
  <c r="BE136" i="40"/>
  <c r="BE142" i="40"/>
  <c r="BE216" i="40"/>
  <c r="BE219" i="40"/>
  <c r="BE277" i="40"/>
  <c r="J91" i="40"/>
  <c r="F94" i="40"/>
  <c r="BE175" i="40"/>
  <c r="BE181" i="40"/>
  <c r="BE187" i="40"/>
  <c r="BE196" i="40"/>
  <c r="BE224" i="40"/>
  <c r="BE240" i="40"/>
  <c r="BE242" i="40"/>
  <c r="BE262" i="40"/>
  <c r="BE274" i="40"/>
  <c r="BE161" i="40"/>
  <c r="BE164" i="40"/>
  <c r="BE178" i="40"/>
  <c r="BE227" i="40"/>
  <c r="BE232" i="40"/>
  <c r="BE236" i="40"/>
  <c r="BE245" i="40"/>
  <c r="BE250" i="40"/>
  <c r="BE253" i="40"/>
  <c r="BE258" i="40"/>
  <c r="BE270" i="40"/>
  <c r="BE282" i="40"/>
  <c r="BE139" i="40"/>
  <c r="BE146" i="40"/>
  <c r="BE149" i="40"/>
  <c r="BE154" i="40"/>
  <c r="BE169" i="40"/>
  <c r="BE172" i="40"/>
  <c r="BE202" i="40"/>
  <c r="BE210" i="40"/>
  <c r="BE211" i="40"/>
  <c r="BE267" i="40"/>
  <c r="J122" i="38"/>
  <c r="J97" i="38" s="1"/>
  <c r="E85" i="39"/>
  <c r="BE208" i="39"/>
  <c r="BE212" i="39"/>
  <c r="BE243" i="39"/>
  <c r="BE281" i="39"/>
  <c r="BE297" i="39"/>
  <c r="BE415" i="39"/>
  <c r="BE430" i="39"/>
  <c r="BE434" i="39"/>
  <c r="BE454" i="39"/>
  <c r="BE457" i="39"/>
  <c r="BE510" i="39"/>
  <c r="BE511" i="39"/>
  <c r="BE517" i="39"/>
  <c r="BE541" i="39"/>
  <c r="BE547" i="39"/>
  <c r="BE556" i="39"/>
  <c r="BE602" i="39"/>
  <c r="BE604" i="39"/>
  <c r="BE614" i="39"/>
  <c r="BE616" i="39"/>
  <c r="BE628" i="39"/>
  <c r="BE635" i="39"/>
  <c r="BE649" i="39"/>
  <c r="BE652" i="39"/>
  <c r="BE664" i="39"/>
  <c r="BE667" i="39"/>
  <c r="BE690" i="39"/>
  <c r="BE711" i="39"/>
  <c r="BE757" i="39"/>
  <c r="BE773" i="39"/>
  <c r="J91" i="39"/>
  <c r="BE150" i="39"/>
  <c r="BE360" i="39"/>
  <c r="BE367" i="39"/>
  <c r="BE477" i="39"/>
  <c r="BE526" i="39"/>
  <c r="BE594" i="39"/>
  <c r="BE610" i="39"/>
  <c r="BE612" i="39"/>
  <c r="BE660" i="39"/>
  <c r="BE703" i="39"/>
  <c r="BE776" i="39"/>
  <c r="BE779" i="39"/>
  <c r="F144" i="39"/>
  <c r="BE176" i="39"/>
  <c r="BE205" i="39"/>
  <c r="BE217" i="39"/>
  <c r="BE247" i="39"/>
  <c r="BE334" i="39"/>
  <c r="BE337" i="39"/>
  <c r="BE348" i="39"/>
  <c r="BE354" i="39"/>
  <c r="BE378" i="39"/>
  <c r="BE381" i="39"/>
  <c r="BE403" i="39"/>
  <c r="BE412" i="39"/>
  <c r="BE520" i="39"/>
  <c r="BE523" i="39"/>
  <c r="BE533" i="39"/>
  <c r="BE538" i="39"/>
  <c r="BE600" i="39"/>
  <c r="BE606" i="39"/>
  <c r="BE609" i="39"/>
  <c r="BE706" i="39"/>
  <c r="BE714" i="39"/>
  <c r="BE722" i="39"/>
  <c r="BE740" i="39"/>
  <c r="BE751" i="39"/>
  <c r="BE754" i="39"/>
  <c r="BE761" i="39"/>
  <c r="BE764" i="39"/>
  <c r="BE767" i="39"/>
  <c r="BE770" i="39"/>
  <c r="BE160" i="39"/>
  <c r="BE163" i="39"/>
  <c r="BE173" i="39"/>
  <c r="BE229" i="39"/>
  <c r="BE257" i="39"/>
  <c r="BE326" i="39"/>
  <c r="BE388" i="39"/>
  <c r="BE437" i="39"/>
  <c r="BE440" i="39"/>
  <c r="BE492" i="39"/>
  <c r="BE502" i="39"/>
  <c r="BE514" i="39"/>
  <c r="BE559" i="39"/>
  <c r="BE564" i="39"/>
  <c r="BE596" i="39"/>
  <c r="BE598" i="39"/>
  <c r="BE608" i="39"/>
  <c r="BE644" i="39"/>
  <c r="BE670" i="39"/>
  <c r="BE683" i="39"/>
  <c r="BE743" i="39"/>
  <c r="BE782" i="39"/>
  <c r="BE789" i="39"/>
  <c r="BE793" i="39"/>
  <c r="BE801" i="39"/>
  <c r="BE806" i="39"/>
  <c r="E111" i="38"/>
  <c r="BE128" i="38"/>
  <c r="BE136" i="38"/>
  <c r="BE137" i="38"/>
  <c r="BE138" i="38"/>
  <c r="BE142" i="38"/>
  <c r="BE145" i="38"/>
  <c r="BE146" i="38"/>
  <c r="BE153" i="38"/>
  <c r="BE156" i="38"/>
  <c r="BE159" i="38"/>
  <c r="BE161" i="38"/>
  <c r="BE167" i="38"/>
  <c r="BE170" i="38"/>
  <c r="BE173" i="38"/>
  <c r="BE178" i="38"/>
  <c r="BE181" i="38"/>
  <c r="BE191" i="38"/>
  <c r="BE193" i="38"/>
  <c r="BE198" i="38"/>
  <c r="BE199" i="38"/>
  <c r="BE204" i="38"/>
  <c r="BE205" i="38"/>
  <c r="J120" i="37"/>
  <c r="J97" i="37" s="1"/>
  <c r="J89" i="38"/>
  <c r="BE123" i="38"/>
  <c r="BE129" i="38"/>
  <c r="BE148" i="38"/>
  <c r="BE150" i="38"/>
  <c r="BE152" i="38"/>
  <c r="BE160" i="38"/>
  <c r="BE163" i="38"/>
  <c r="BE164" i="38"/>
  <c r="BE165" i="38"/>
  <c r="BE169" i="38"/>
  <c r="BE172" i="38"/>
  <c r="BE174" i="38"/>
  <c r="BE175" i="38"/>
  <c r="BE183" i="38"/>
  <c r="BE184" i="38"/>
  <c r="BE186" i="38"/>
  <c r="BE188" i="38"/>
  <c r="BE203" i="38"/>
  <c r="BE127" i="38"/>
  <c r="BE132" i="38"/>
  <c r="BE144" i="38"/>
  <c r="BE147" i="38"/>
  <c r="BE155" i="38"/>
  <c r="BE157" i="38"/>
  <c r="BE162" i="38"/>
  <c r="BE176" i="38"/>
  <c r="BE177" i="38"/>
  <c r="BE180" i="38"/>
  <c r="BE182" i="38"/>
  <c r="BE187" i="38"/>
  <c r="BE189" i="38"/>
  <c r="BE190" i="38"/>
  <c r="BE192" i="38"/>
  <c r="BE194" i="38"/>
  <c r="F92" i="38"/>
  <c r="BE125" i="38"/>
  <c r="BE135" i="38"/>
  <c r="BE139" i="38"/>
  <c r="BE140" i="38"/>
  <c r="BE141" i="38"/>
  <c r="BE143" i="38"/>
  <c r="BE149" i="38"/>
  <c r="BE151" i="38"/>
  <c r="BE154" i="38"/>
  <c r="BE166" i="38"/>
  <c r="BE168" i="38"/>
  <c r="BE171" i="38"/>
  <c r="BE179" i="38"/>
  <c r="BE185" i="38"/>
  <c r="BE196" i="38"/>
  <c r="BE197" i="38"/>
  <c r="BE200" i="38"/>
  <c r="BE201" i="38"/>
  <c r="BE202" i="38"/>
  <c r="E85" i="37"/>
  <c r="J89" i="37"/>
  <c r="BE122" i="37"/>
  <c r="BE130" i="37"/>
  <c r="BE131" i="37"/>
  <c r="BE133" i="37"/>
  <c r="BE136" i="37"/>
  <c r="BE137" i="37"/>
  <c r="BE141" i="37"/>
  <c r="F92" i="37"/>
  <c r="BE121" i="37"/>
  <c r="BE123" i="37"/>
  <c r="BE124" i="37"/>
  <c r="BE125" i="37"/>
  <c r="BE126" i="37"/>
  <c r="BE128" i="37"/>
  <c r="BE138" i="37"/>
  <c r="BE140" i="37"/>
  <c r="BE127" i="37"/>
  <c r="BE129" i="37"/>
  <c r="BE132" i="37"/>
  <c r="BE134" i="37"/>
  <c r="E85" i="36"/>
  <c r="F92" i="36"/>
  <c r="J117" i="36"/>
  <c r="BE133" i="36"/>
  <c r="BE140" i="36"/>
  <c r="BE143" i="36"/>
  <c r="BE127" i="36"/>
  <c r="BE139" i="36"/>
  <c r="BE126" i="36"/>
  <c r="BE130" i="36"/>
  <c r="BE131" i="36"/>
  <c r="BE136" i="36"/>
  <c r="BE138" i="36"/>
  <c r="BE135" i="36"/>
  <c r="F92" i="35"/>
  <c r="BE136" i="35"/>
  <c r="BE137" i="35"/>
  <c r="J89" i="35"/>
  <c r="BE131" i="35"/>
  <c r="BE132" i="35"/>
  <c r="BE140" i="35"/>
  <c r="E85" i="35"/>
  <c r="BE126" i="35"/>
  <c r="BE127" i="35"/>
  <c r="BE130" i="35"/>
  <c r="BE133" i="35"/>
  <c r="BE135" i="35"/>
  <c r="BE142" i="35"/>
  <c r="J129" i="33"/>
  <c r="J98" i="33" s="1"/>
  <c r="E85" i="34"/>
  <c r="J118" i="34"/>
  <c r="BE132" i="34"/>
  <c r="BE139" i="34"/>
  <c r="BE141" i="34"/>
  <c r="BE149" i="34"/>
  <c r="BE154" i="34"/>
  <c r="BE158" i="34"/>
  <c r="BE162" i="34"/>
  <c r="BE166" i="34"/>
  <c r="BE127" i="34"/>
  <c r="BE133" i="34"/>
  <c r="BE135" i="34"/>
  <c r="BE136" i="34"/>
  <c r="BE137" i="34"/>
  <c r="BE147" i="34"/>
  <c r="BE150" i="34"/>
  <c r="BE153" i="34"/>
  <c r="BE129" i="34"/>
  <c r="BE130" i="34"/>
  <c r="BE140" i="34"/>
  <c r="BE146" i="34"/>
  <c r="BE151" i="34"/>
  <c r="BE152" i="34"/>
  <c r="BE159" i="34"/>
  <c r="BE160" i="34"/>
  <c r="F92" i="34"/>
  <c r="BE128" i="34"/>
  <c r="BE138" i="34"/>
  <c r="BE144" i="34"/>
  <c r="BE155" i="34"/>
  <c r="BE156" i="34"/>
  <c r="BE157" i="34"/>
  <c r="E112" i="33"/>
  <c r="F119" i="33"/>
  <c r="BE127" i="33"/>
  <c r="BE131" i="33"/>
  <c r="BE132" i="33"/>
  <c r="BE135" i="33"/>
  <c r="BE138" i="33"/>
  <c r="J89" i="33"/>
  <c r="BE126" i="33"/>
  <c r="BE128" i="33"/>
  <c r="BE130" i="33"/>
  <c r="BE136" i="33"/>
  <c r="BE144" i="33"/>
  <c r="BE146" i="33"/>
  <c r="BE148" i="33"/>
  <c r="BE150" i="33"/>
  <c r="BE152" i="33"/>
  <c r="BE139" i="33"/>
  <c r="BE140" i="33"/>
  <c r="BE142" i="33"/>
  <c r="BE145" i="33"/>
  <c r="BE124" i="33"/>
  <c r="BE125" i="33"/>
  <c r="BE133" i="33"/>
  <c r="BE137" i="33"/>
  <c r="BE147" i="33"/>
  <c r="BE132" i="32"/>
  <c r="BE133" i="32"/>
  <c r="BE134" i="32"/>
  <c r="BE141" i="32"/>
  <c r="BE142" i="32"/>
  <c r="BE144" i="32"/>
  <c r="BE151" i="32"/>
  <c r="E85" i="32"/>
  <c r="J117" i="32"/>
  <c r="BE126" i="32"/>
  <c r="BE129" i="32"/>
  <c r="BE147" i="32"/>
  <c r="BE149" i="32"/>
  <c r="BE152" i="32"/>
  <c r="BE156" i="32"/>
  <c r="BE162" i="32"/>
  <c r="BE164" i="32"/>
  <c r="F120" i="32"/>
  <c r="BE127" i="32"/>
  <c r="BE130" i="32"/>
  <c r="BE131" i="32"/>
  <c r="BE136" i="32"/>
  <c r="BE138" i="32"/>
  <c r="BE143" i="32"/>
  <c r="BE146" i="32"/>
  <c r="BE150" i="32"/>
  <c r="BE157" i="32"/>
  <c r="BE125" i="32"/>
  <c r="BE128" i="32"/>
  <c r="BE137" i="32"/>
  <c r="BE139" i="32"/>
  <c r="BE145" i="32"/>
  <c r="BE154" i="32"/>
  <c r="BE158" i="32"/>
  <c r="BE159" i="32"/>
  <c r="BE160" i="32"/>
  <c r="E85" i="31"/>
  <c r="BE123" i="31"/>
  <c r="BE126" i="31"/>
  <c r="BE132" i="31"/>
  <c r="BE141" i="31"/>
  <c r="J89" i="31"/>
  <c r="BE125" i="31"/>
  <c r="BE127" i="31"/>
  <c r="BE138" i="31"/>
  <c r="BE139" i="31"/>
  <c r="BE143" i="31"/>
  <c r="F92" i="31"/>
  <c r="BE124" i="31"/>
  <c r="BE129" i="31"/>
  <c r="BE130" i="31"/>
  <c r="BE133" i="31"/>
  <c r="BE135" i="31"/>
  <c r="BE136" i="31"/>
  <c r="BE137" i="31"/>
  <c r="J89" i="30"/>
  <c r="E117" i="30"/>
  <c r="F124" i="30"/>
  <c r="BE138" i="30"/>
  <c r="BE140" i="30"/>
  <c r="BE147" i="30"/>
  <c r="BE160" i="30"/>
  <c r="BE168" i="30"/>
  <c r="BE173" i="30"/>
  <c r="BE179" i="30"/>
  <c r="BE190" i="30"/>
  <c r="BE193" i="30"/>
  <c r="BE199" i="30"/>
  <c r="BE209" i="30"/>
  <c r="BE213" i="30"/>
  <c r="BE227" i="30"/>
  <c r="BE239" i="30"/>
  <c r="BE241" i="30"/>
  <c r="BE242" i="30"/>
  <c r="BE131" i="30"/>
  <c r="BE137" i="30"/>
  <c r="BE153" i="30"/>
  <c r="BE155" i="30"/>
  <c r="BE164" i="30"/>
  <c r="BE166" i="30"/>
  <c r="BE170" i="30"/>
  <c r="BE191" i="30"/>
  <c r="BE201" i="30"/>
  <c r="BE205" i="30"/>
  <c r="BE211" i="30"/>
  <c r="BE215" i="30"/>
  <c r="BE219" i="30"/>
  <c r="BE220" i="30"/>
  <c r="BE234" i="30"/>
  <c r="J128" i="29"/>
  <c r="J98" i="29" s="1"/>
  <c r="BE129" i="30"/>
  <c r="BE150" i="30"/>
  <c r="BE157" i="30"/>
  <c r="BE162" i="30"/>
  <c r="BE171" i="30"/>
  <c r="BE177" i="30"/>
  <c r="BE180" i="30"/>
  <c r="BE183" i="30"/>
  <c r="BE186" i="30"/>
  <c r="BE207" i="30"/>
  <c r="BE217" i="30"/>
  <c r="BE224" i="30"/>
  <c r="BE226" i="30"/>
  <c r="BE133" i="30"/>
  <c r="BE142" i="30"/>
  <c r="BE145" i="30"/>
  <c r="BE175" i="30"/>
  <c r="BE181" i="30"/>
  <c r="BE184" i="30"/>
  <c r="BE188" i="30"/>
  <c r="BE195" i="30"/>
  <c r="BE197" i="30"/>
  <c r="BE203" i="30"/>
  <c r="BE222" i="30"/>
  <c r="BE229" i="30"/>
  <c r="BE231" i="30"/>
  <c r="BE232" i="30"/>
  <c r="BE236" i="30"/>
  <c r="BE245" i="30"/>
  <c r="E85" i="29"/>
  <c r="F92" i="29"/>
  <c r="BE136" i="29"/>
  <c r="BE141" i="29"/>
  <c r="BE142" i="29"/>
  <c r="BE146" i="29"/>
  <c r="BE149" i="29"/>
  <c r="BE153" i="29"/>
  <c r="BE154" i="29"/>
  <c r="BE157" i="29"/>
  <c r="BE162" i="29"/>
  <c r="BE168" i="29"/>
  <c r="BE171" i="29"/>
  <c r="BE173" i="29"/>
  <c r="BE174" i="29"/>
  <c r="BE176" i="29"/>
  <c r="BE182" i="29"/>
  <c r="BE183" i="29"/>
  <c r="BE185" i="29"/>
  <c r="BE187" i="29"/>
  <c r="BE193" i="29"/>
  <c r="BE195" i="29"/>
  <c r="BE196" i="29"/>
  <c r="BE197" i="29"/>
  <c r="BE202" i="29"/>
  <c r="BE209" i="29"/>
  <c r="BE210" i="29"/>
  <c r="BE211" i="29"/>
  <c r="BE217" i="29"/>
  <c r="BE225" i="29"/>
  <c r="BE226" i="29"/>
  <c r="BE230" i="29"/>
  <c r="BE242" i="29"/>
  <c r="BE244" i="29"/>
  <c r="BE245" i="29"/>
  <c r="BE250" i="29"/>
  <c r="J89" i="29"/>
  <c r="BE129" i="29"/>
  <c r="BE130" i="29"/>
  <c r="BE132" i="29"/>
  <c r="BE134" i="29"/>
  <c r="BE135" i="29"/>
  <c r="BE139" i="29"/>
  <c r="BE140" i="29"/>
  <c r="BE143" i="29"/>
  <c r="BE150" i="29"/>
  <c r="BE156" i="29"/>
  <c r="BE163" i="29"/>
  <c r="BE169" i="29"/>
  <c r="BE180" i="29"/>
  <c r="BE181" i="29"/>
  <c r="BE188" i="29"/>
  <c r="BE208" i="29"/>
  <c r="BE218" i="29"/>
  <c r="BE219" i="29"/>
  <c r="BE221" i="29"/>
  <c r="BE228" i="29"/>
  <c r="BE231" i="29"/>
  <c r="BE233" i="29"/>
  <c r="BE234" i="29"/>
  <c r="BE236" i="29"/>
  <c r="BE238" i="29"/>
  <c r="BE239" i="29"/>
  <c r="BE240" i="29"/>
  <c r="BE246" i="29"/>
  <c r="BE249" i="29"/>
  <c r="BE256" i="29"/>
  <c r="BE259" i="29"/>
  <c r="BE261" i="29"/>
  <c r="BE262" i="29"/>
  <c r="BK121" i="28"/>
  <c r="J121" i="28"/>
  <c r="J97" i="28" s="1"/>
  <c r="BE131" i="29"/>
  <c r="BE133" i="29"/>
  <c r="BE137" i="29"/>
  <c r="BE138" i="29"/>
  <c r="BE145" i="29"/>
  <c r="BE147" i="29"/>
  <c r="BE148" i="29"/>
  <c r="BE151" i="29"/>
  <c r="BE158" i="29"/>
  <c r="BE159" i="29"/>
  <c r="BE160" i="29"/>
  <c r="BE161" i="29"/>
  <c r="BE164" i="29"/>
  <c r="BE165" i="29"/>
  <c r="BE166" i="29"/>
  <c r="BE167" i="29"/>
  <c r="BE175" i="29"/>
  <c r="BE177" i="29"/>
  <c r="BE179" i="29"/>
  <c r="BE186" i="29"/>
  <c r="BE190" i="29"/>
  <c r="BE191" i="29"/>
  <c r="BE194" i="29"/>
  <c r="BE199" i="29"/>
  <c r="BE201" i="29"/>
  <c r="BE204" i="29"/>
  <c r="BE205" i="29"/>
  <c r="BE212" i="29"/>
  <c r="BE213" i="29"/>
  <c r="BE214" i="29"/>
  <c r="BE215" i="29"/>
  <c r="BE216" i="29"/>
  <c r="BE223" i="29"/>
  <c r="BE224" i="29"/>
  <c r="BE229" i="29"/>
  <c r="BE232" i="29"/>
  <c r="BE235" i="29"/>
  <c r="BE241" i="29"/>
  <c r="BE247" i="29"/>
  <c r="BE144" i="29"/>
  <c r="BE152" i="29"/>
  <c r="BE155" i="29"/>
  <c r="BE170" i="29"/>
  <c r="BE172" i="29"/>
  <c r="BE178" i="29"/>
  <c r="BE184" i="29"/>
  <c r="BE189" i="29"/>
  <c r="BE192" i="29"/>
  <c r="BE198" i="29"/>
  <c r="BE200" i="29"/>
  <c r="BE203" i="29"/>
  <c r="BE206" i="29"/>
  <c r="BE207" i="29"/>
  <c r="BE220" i="29"/>
  <c r="BE222" i="29"/>
  <c r="BE227" i="29"/>
  <c r="BE251" i="29"/>
  <c r="BE253" i="29"/>
  <c r="BE257" i="29"/>
  <c r="E110" i="28"/>
  <c r="BE127" i="28"/>
  <c r="BE134" i="28"/>
  <c r="BE136" i="28"/>
  <c r="BE146" i="28"/>
  <c r="BE148" i="28"/>
  <c r="BE153" i="28"/>
  <c r="BE159" i="28"/>
  <c r="J114" i="28"/>
  <c r="BE132" i="28"/>
  <c r="BE138" i="28"/>
  <c r="F117" i="28"/>
  <c r="BE123" i="28"/>
  <c r="BE144" i="28"/>
  <c r="BE161" i="28"/>
  <c r="BE163" i="28"/>
  <c r="BE125" i="28"/>
  <c r="BE129" i="28"/>
  <c r="BE140" i="28"/>
  <c r="BE142" i="28"/>
  <c r="BE151" i="28"/>
  <c r="BE155" i="28"/>
  <c r="BE157" i="28"/>
  <c r="BE145" i="27"/>
  <c r="BE175" i="27"/>
  <c r="BE179" i="27"/>
  <c r="BE183" i="27"/>
  <c r="BE190" i="27"/>
  <c r="BE194" i="27"/>
  <c r="BE216" i="27"/>
  <c r="BE222" i="27"/>
  <c r="BE223" i="27"/>
  <c r="BE227" i="27"/>
  <c r="E85" i="27"/>
  <c r="J91" i="27"/>
  <c r="F94" i="27"/>
  <c r="BE155" i="27"/>
  <c r="BE186" i="27"/>
  <c r="BE202" i="27"/>
  <c r="BE217" i="27"/>
  <c r="BE218" i="27"/>
  <c r="BE147" i="27"/>
  <c r="BE156" i="27"/>
  <c r="BE164" i="27"/>
  <c r="BE166" i="27"/>
  <c r="BE198" i="27"/>
  <c r="BE207" i="27"/>
  <c r="BE215" i="27"/>
  <c r="BE219" i="27"/>
  <c r="BE220" i="27"/>
  <c r="BE221" i="27"/>
  <c r="BE228" i="27"/>
  <c r="BE129" i="27"/>
  <c r="BE141" i="27"/>
  <c r="BE146" i="27"/>
  <c r="BE224" i="27"/>
  <c r="BE225" i="27"/>
  <c r="BE226" i="27"/>
  <c r="BE230" i="27"/>
  <c r="BE135" i="26"/>
  <c r="BE141" i="26"/>
  <c r="BE146" i="26"/>
  <c r="J91" i="26"/>
  <c r="E112" i="26"/>
  <c r="F121" i="26"/>
  <c r="BE148" i="26"/>
  <c r="BE127" i="26"/>
  <c r="BE131" i="26"/>
  <c r="BE139" i="26"/>
  <c r="F94" i="25"/>
  <c r="BE134" i="25"/>
  <c r="BE141" i="25"/>
  <c r="BE143" i="25"/>
  <c r="E85" i="25"/>
  <c r="BE127" i="25"/>
  <c r="BE137" i="25"/>
  <c r="BE142" i="25"/>
  <c r="BE148" i="25"/>
  <c r="J91" i="25"/>
  <c r="BE130" i="25"/>
  <c r="BE144" i="25"/>
  <c r="E85" i="24"/>
  <c r="F94" i="24"/>
  <c r="BE143" i="24"/>
  <c r="BE144" i="24"/>
  <c r="BE150" i="24"/>
  <c r="J91" i="24"/>
  <c r="BE130" i="24"/>
  <c r="BE141" i="24"/>
  <c r="BE142" i="24"/>
  <c r="BE145" i="24"/>
  <c r="BE127" i="24"/>
  <c r="BE134" i="24"/>
  <c r="BE137" i="24"/>
  <c r="BE146" i="24"/>
  <c r="E85" i="23"/>
  <c r="F125" i="23"/>
  <c r="BE138" i="23"/>
  <c r="BE144" i="23"/>
  <c r="BE151" i="23"/>
  <c r="BE164" i="23"/>
  <c r="BE168" i="23"/>
  <c r="J91" i="23"/>
  <c r="BE137" i="23"/>
  <c r="BE142" i="23"/>
  <c r="BE156" i="23"/>
  <c r="BE167" i="23"/>
  <c r="BE131" i="23"/>
  <c r="BE148" i="23"/>
  <c r="BE134" i="23"/>
  <c r="BE139" i="23"/>
  <c r="BE145" i="23"/>
  <c r="BE147" i="23"/>
  <c r="BE153" i="23"/>
  <c r="BE161" i="23"/>
  <c r="F124" i="22"/>
  <c r="BE164" i="22"/>
  <c r="BE167" i="22"/>
  <c r="BE170" i="22"/>
  <c r="BE171" i="22"/>
  <c r="BE204" i="22"/>
  <c r="E115" i="22"/>
  <c r="BE130" i="22"/>
  <c r="BE147" i="22"/>
  <c r="BE166" i="22"/>
  <c r="BE169" i="22"/>
  <c r="BE172" i="22"/>
  <c r="BE186" i="22"/>
  <c r="BE198" i="22"/>
  <c r="BE201" i="22"/>
  <c r="BE202" i="22"/>
  <c r="BE134" i="22"/>
  <c r="BE138" i="22"/>
  <c r="BE155" i="22"/>
  <c r="BE159" i="22"/>
  <c r="BE161" i="22"/>
  <c r="BE165" i="22"/>
  <c r="BE193" i="22"/>
  <c r="BE203" i="22"/>
  <c r="J91" i="22"/>
  <c r="BE142" i="22"/>
  <c r="BE146" i="22"/>
  <c r="BE151" i="22"/>
  <c r="BE168" i="22"/>
  <c r="BE179" i="22"/>
  <c r="BE194" i="22"/>
  <c r="J198" i="20"/>
  <c r="J106" i="20"/>
  <c r="J91" i="21"/>
  <c r="F131" i="21"/>
  <c r="BE137" i="21"/>
  <c r="BE156" i="21"/>
  <c r="BE177" i="21"/>
  <c r="BE180" i="21"/>
  <c r="BE184" i="21"/>
  <c r="BE188" i="21"/>
  <c r="BE193" i="21"/>
  <c r="BE199" i="21"/>
  <c r="BE204" i="21"/>
  <c r="BE209" i="21"/>
  <c r="BE218" i="21"/>
  <c r="BE254" i="21"/>
  <c r="BE259" i="21"/>
  <c r="BE263" i="21"/>
  <c r="BE283" i="21"/>
  <c r="BE285" i="21"/>
  <c r="BE305" i="21"/>
  <c r="BE316" i="21"/>
  <c r="BE319" i="21"/>
  <c r="BE325" i="21"/>
  <c r="BE326" i="21"/>
  <c r="E85" i="21"/>
  <c r="BE144" i="21"/>
  <c r="BE167" i="21"/>
  <c r="BE169" i="21"/>
  <c r="BE174" i="21"/>
  <c r="BE194" i="21"/>
  <c r="BE224" i="21"/>
  <c r="BE228" i="21"/>
  <c r="BE249" i="21"/>
  <c r="BE273" i="21"/>
  <c r="BE276" i="21"/>
  <c r="BE280" i="21"/>
  <c r="BE312" i="21"/>
  <c r="BE314" i="21"/>
  <c r="BE331" i="21"/>
  <c r="BE343" i="21"/>
  <c r="BE140" i="21"/>
  <c r="BE151" i="21"/>
  <c r="BE161" i="21"/>
  <c r="BE192" i="21"/>
  <c r="BE198" i="21"/>
  <c r="BE219" i="21"/>
  <c r="BE221" i="21"/>
  <c r="BE233" i="21"/>
  <c r="BE293" i="21"/>
  <c r="BE299" i="21"/>
  <c r="BE307" i="21"/>
  <c r="BE315" i="21"/>
  <c r="BE329" i="21"/>
  <c r="BE147" i="21"/>
  <c r="BE150" i="21"/>
  <c r="BE181" i="21"/>
  <c r="BE213" i="21"/>
  <c r="BE214" i="21"/>
  <c r="BE217" i="21"/>
  <c r="BE235" i="21"/>
  <c r="BE240" i="21"/>
  <c r="BE246" i="21"/>
  <c r="BE268" i="21"/>
  <c r="BE271" i="21"/>
  <c r="BE277" i="21"/>
  <c r="BE284" i="21"/>
  <c r="BE286" i="21"/>
  <c r="BE290" i="21"/>
  <c r="BE294" i="21"/>
  <c r="BE297" i="21"/>
  <c r="BE317" i="21"/>
  <c r="BE333" i="21"/>
  <c r="E85" i="20"/>
  <c r="F94" i="20"/>
  <c r="BE143" i="20"/>
  <c r="BE164" i="20"/>
  <c r="BE165" i="20"/>
  <c r="BE180" i="20"/>
  <c r="BE181" i="20"/>
  <c r="BE182" i="20"/>
  <c r="BE183" i="20"/>
  <c r="BE184" i="20"/>
  <c r="BE188" i="20"/>
  <c r="BE234" i="20"/>
  <c r="BE243" i="20"/>
  <c r="BE246" i="20"/>
  <c r="BE248" i="20"/>
  <c r="BE260" i="20"/>
  <c r="BE287" i="20"/>
  <c r="BE305" i="20"/>
  <c r="BE315" i="20"/>
  <c r="BK152" i="19"/>
  <c r="J152" i="19" s="1"/>
  <c r="J106" i="19" s="1"/>
  <c r="BE139" i="20"/>
  <c r="BE147" i="20"/>
  <c r="BE163" i="20"/>
  <c r="BE170" i="20"/>
  <c r="BE175" i="20"/>
  <c r="BE189" i="20"/>
  <c r="BE192" i="20"/>
  <c r="BE194" i="20"/>
  <c r="BE208" i="20"/>
  <c r="BE210" i="20"/>
  <c r="BE215" i="20"/>
  <c r="BE238" i="20"/>
  <c r="BE265" i="20"/>
  <c r="BE269" i="20"/>
  <c r="BE280" i="20"/>
  <c r="BE291" i="20"/>
  <c r="BE292" i="20"/>
  <c r="BE294" i="20"/>
  <c r="BE298" i="20"/>
  <c r="BE301" i="20"/>
  <c r="J91" i="20"/>
  <c r="BE157" i="20"/>
  <c r="BE159" i="20"/>
  <c r="BE169" i="20"/>
  <c r="BE193" i="20"/>
  <c r="BE199" i="20"/>
  <c r="BE203" i="20"/>
  <c r="BE221" i="20"/>
  <c r="BE224" i="20"/>
  <c r="BE229" i="20"/>
  <c r="BE251" i="20"/>
  <c r="BE252" i="20"/>
  <c r="BE261" i="20"/>
  <c r="BE268" i="20"/>
  <c r="BE274" i="20"/>
  <c r="BE282" i="20"/>
  <c r="BE303" i="20"/>
  <c r="BK179" i="19"/>
  <c r="J179" i="19" s="1"/>
  <c r="J110" i="19" s="1"/>
  <c r="BE136" i="20"/>
  <c r="BE144" i="20"/>
  <c r="BE149" i="20"/>
  <c r="BE153" i="20"/>
  <c r="BE196" i="20"/>
  <c r="BE255" i="20"/>
  <c r="BE258" i="20"/>
  <c r="BE259" i="20"/>
  <c r="BE272" i="20"/>
  <c r="BE289" i="20"/>
  <c r="BE290" i="20"/>
  <c r="BE297" i="20"/>
  <c r="F96" i="19"/>
  <c r="BE154" i="19"/>
  <c r="BE156" i="19"/>
  <c r="BE159" i="19"/>
  <c r="BE160" i="19"/>
  <c r="BE176" i="19"/>
  <c r="BE177" i="19"/>
  <c r="BE181" i="19"/>
  <c r="J130" i="19"/>
  <c r="BE140" i="19"/>
  <c r="BE145" i="19"/>
  <c r="BE146" i="19"/>
  <c r="BE149" i="19"/>
  <c r="BE150" i="19"/>
  <c r="BE155" i="19"/>
  <c r="BE161" i="19"/>
  <c r="BE167" i="19"/>
  <c r="BE172" i="19"/>
  <c r="BE182" i="19"/>
  <c r="BE184" i="19"/>
  <c r="BE188" i="19"/>
  <c r="BE142" i="19"/>
  <c r="BE147" i="19"/>
  <c r="BE148" i="19"/>
  <c r="BE157" i="19"/>
  <c r="BE158" i="19"/>
  <c r="BE164" i="19"/>
  <c r="BE165" i="19"/>
  <c r="BE171" i="19"/>
  <c r="BE173" i="19"/>
  <c r="BE174" i="19"/>
  <c r="E85" i="19"/>
  <c r="BE139" i="19"/>
  <c r="BE162" i="19"/>
  <c r="BE163" i="19"/>
  <c r="BE169" i="19"/>
  <c r="BE170" i="19"/>
  <c r="BE178" i="19"/>
  <c r="BE186" i="19"/>
  <c r="BK162" i="17"/>
  <c r="J162" i="17"/>
  <c r="J108" i="17" s="1"/>
  <c r="J93" i="18"/>
  <c r="BE145" i="18"/>
  <c r="BE155" i="18"/>
  <c r="BE158" i="18"/>
  <c r="BE159" i="18"/>
  <c r="BE166" i="18"/>
  <c r="BE171" i="18"/>
  <c r="BE172" i="18"/>
  <c r="BE174" i="18"/>
  <c r="BE177" i="18"/>
  <c r="BE182" i="18"/>
  <c r="BE188" i="18"/>
  <c r="E85" i="18"/>
  <c r="BE138" i="18"/>
  <c r="BE139" i="18"/>
  <c r="BE146" i="18"/>
  <c r="BE148" i="18"/>
  <c r="BE152" i="18"/>
  <c r="BE153" i="18"/>
  <c r="BE154" i="18"/>
  <c r="BE162" i="18"/>
  <c r="BE164" i="18"/>
  <c r="BE187" i="18"/>
  <c r="BE190" i="18"/>
  <c r="BE194" i="18"/>
  <c r="F132" i="18"/>
  <c r="BE142" i="18"/>
  <c r="BE147" i="18"/>
  <c r="BE150" i="18"/>
  <c r="BE160" i="18"/>
  <c r="BE163" i="18"/>
  <c r="BE165" i="18"/>
  <c r="BE167" i="18"/>
  <c r="BE168" i="18"/>
  <c r="BE169" i="18"/>
  <c r="BE170" i="18"/>
  <c r="BE173" i="18"/>
  <c r="BE183" i="18"/>
  <c r="BE184" i="18"/>
  <c r="BE140" i="18"/>
  <c r="BE149" i="18"/>
  <c r="BE161" i="18"/>
  <c r="BE175" i="18"/>
  <c r="BE176" i="18"/>
  <c r="BE178" i="18"/>
  <c r="BE180" i="18"/>
  <c r="BE192" i="18"/>
  <c r="BE138" i="17"/>
  <c r="BE152" i="17"/>
  <c r="BE153" i="17"/>
  <c r="BE157" i="17"/>
  <c r="F96" i="17"/>
  <c r="BE150" i="17"/>
  <c r="BE155" i="17"/>
  <c r="BE161" i="17"/>
  <c r="BE167" i="17"/>
  <c r="BE169" i="17"/>
  <c r="J136" i="16"/>
  <c r="J102" i="16"/>
  <c r="J128" i="17"/>
  <c r="BE137" i="17"/>
  <c r="BE139" i="17"/>
  <c r="BE145" i="17"/>
  <c r="BE148" i="17"/>
  <c r="BE159" i="17"/>
  <c r="BE164" i="17"/>
  <c r="BE165" i="17"/>
  <c r="E85" i="17"/>
  <c r="BE141" i="17"/>
  <c r="BE144" i="17"/>
  <c r="BE156" i="17"/>
  <c r="BE158" i="17"/>
  <c r="BE160" i="17"/>
  <c r="BE171" i="17"/>
  <c r="BE138" i="16"/>
  <c r="BE145" i="16"/>
  <c r="BE146" i="16"/>
  <c r="BE152" i="16"/>
  <c r="BE183" i="16"/>
  <c r="J136" i="15"/>
  <c r="J102" i="15"/>
  <c r="F96" i="16"/>
  <c r="J128" i="16"/>
  <c r="BE137" i="16"/>
  <c r="BE139" i="16"/>
  <c r="BE141" i="16"/>
  <c r="BE144" i="16"/>
  <c r="BE147" i="16"/>
  <c r="BE150" i="16"/>
  <c r="BE158" i="16"/>
  <c r="BE160" i="16"/>
  <c r="BE163" i="16"/>
  <c r="BE171" i="16"/>
  <c r="BE173" i="16"/>
  <c r="BE175" i="16"/>
  <c r="BE177" i="16"/>
  <c r="BE181" i="16"/>
  <c r="BE191" i="16"/>
  <c r="BE193" i="16"/>
  <c r="BE195" i="16"/>
  <c r="BE197" i="16"/>
  <c r="E85" i="16"/>
  <c r="BE149" i="16"/>
  <c r="BE156" i="16"/>
  <c r="BE157" i="16"/>
  <c r="BE159" i="16"/>
  <c r="BE165" i="16"/>
  <c r="BE169" i="16"/>
  <c r="BE185" i="16"/>
  <c r="BE153" i="16"/>
  <c r="BE155" i="16"/>
  <c r="BE164" i="16"/>
  <c r="BE167" i="16"/>
  <c r="BE179" i="16"/>
  <c r="BE187" i="16"/>
  <c r="BE190" i="16"/>
  <c r="J128" i="15"/>
  <c r="F131" i="15"/>
  <c r="BE139" i="15"/>
  <c r="BE141" i="15"/>
  <c r="BE144" i="15"/>
  <c r="BE157" i="15"/>
  <c r="BE181" i="15"/>
  <c r="E120" i="15"/>
  <c r="BE137" i="15"/>
  <c r="BE138" i="15"/>
  <c r="BE160" i="15"/>
  <c r="BE161" i="15"/>
  <c r="BE164" i="15"/>
  <c r="BE185" i="15"/>
  <c r="BE190" i="15"/>
  <c r="BE195" i="15"/>
  <c r="BE200" i="15"/>
  <c r="BE145" i="15"/>
  <c r="BE146" i="15"/>
  <c r="BE153" i="15"/>
  <c r="BE155" i="15"/>
  <c r="BE156" i="15"/>
  <c r="BE163" i="15"/>
  <c r="BE167" i="15"/>
  <c r="BE175" i="15"/>
  <c r="BE179" i="15"/>
  <c r="BE183" i="15"/>
  <c r="BE184" i="15"/>
  <c r="BE188" i="15"/>
  <c r="BE192" i="15"/>
  <c r="BE202" i="15"/>
  <c r="BE147" i="15"/>
  <c r="BE148" i="15"/>
  <c r="BE149" i="15"/>
  <c r="BE158" i="15"/>
  <c r="BE159" i="15"/>
  <c r="BE165" i="15"/>
  <c r="BE169" i="15"/>
  <c r="BE171" i="15"/>
  <c r="BE173" i="15"/>
  <c r="BE177" i="15"/>
  <c r="BE186" i="15"/>
  <c r="BE187" i="15"/>
  <c r="BE189" i="15"/>
  <c r="BE191" i="15"/>
  <c r="BE196" i="15"/>
  <c r="BE198" i="15"/>
  <c r="BE146" i="14"/>
  <c r="BE148" i="14"/>
  <c r="BE163" i="14"/>
  <c r="BE164" i="14"/>
  <c r="BE168" i="14"/>
  <c r="BE169" i="14"/>
  <c r="BE179" i="14"/>
  <c r="BE185" i="14"/>
  <c r="BE193" i="14"/>
  <c r="BE214" i="14"/>
  <c r="BE215" i="14"/>
  <c r="BE217" i="14"/>
  <c r="BE222" i="14"/>
  <c r="BE227" i="14"/>
  <c r="BE247" i="14"/>
  <c r="BE249" i="14"/>
  <c r="J93" i="14"/>
  <c r="E120" i="14"/>
  <c r="F131" i="14"/>
  <c r="BE137" i="14"/>
  <c r="BE139" i="14"/>
  <c r="BE141" i="14"/>
  <c r="BE144" i="14"/>
  <c r="BE145" i="14"/>
  <c r="BE147" i="14"/>
  <c r="BE151" i="14"/>
  <c r="BE157" i="14"/>
  <c r="BE162" i="14"/>
  <c r="BE177" i="14"/>
  <c r="BE189" i="14"/>
  <c r="BE191" i="14"/>
  <c r="BE194" i="14"/>
  <c r="BE196" i="14"/>
  <c r="BE199" i="14"/>
  <c r="BE200" i="14"/>
  <c r="BE201" i="14"/>
  <c r="BE203" i="14"/>
  <c r="BE210" i="14"/>
  <c r="BE212" i="14"/>
  <c r="BE213" i="14"/>
  <c r="BE220" i="14"/>
  <c r="BE230" i="14"/>
  <c r="BE232" i="14"/>
  <c r="BE240" i="14"/>
  <c r="BE138" i="14"/>
  <c r="BE149" i="14"/>
  <c r="BE158" i="14"/>
  <c r="BE160" i="14"/>
  <c r="BE161" i="14"/>
  <c r="BE171" i="14"/>
  <c r="BE172" i="14"/>
  <c r="BE173" i="14"/>
  <c r="BE175" i="14"/>
  <c r="BE181" i="14"/>
  <c r="BE187" i="14"/>
  <c r="BE198" i="14"/>
  <c r="BE205" i="14"/>
  <c r="BE207" i="14"/>
  <c r="BE208" i="14"/>
  <c r="BE216" i="14"/>
  <c r="BE219" i="14"/>
  <c r="BE223" i="14"/>
  <c r="BE228" i="14"/>
  <c r="BE236" i="14"/>
  <c r="BE238" i="14"/>
  <c r="BE244" i="14"/>
  <c r="BE153" i="14"/>
  <c r="BE155" i="14"/>
  <c r="BE167" i="14"/>
  <c r="BE183" i="14"/>
  <c r="BE218" i="14"/>
  <c r="BE221" i="14"/>
  <c r="BE224" i="14"/>
  <c r="BE225" i="14"/>
  <c r="BE226" i="14"/>
  <c r="BE234" i="14"/>
  <c r="BE245" i="14"/>
  <c r="BE251" i="14"/>
  <c r="E85" i="13"/>
  <c r="BE147" i="13"/>
  <c r="BE149" i="13"/>
  <c r="BE151" i="13"/>
  <c r="BE163" i="13"/>
  <c r="BE176" i="13"/>
  <c r="BE177" i="13"/>
  <c r="BE185" i="13"/>
  <c r="J122" i="13"/>
  <c r="BE131" i="13"/>
  <c r="BE134" i="13"/>
  <c r="BE136" i="13"/>
  <c r="BE137" i="13"/>
  <c r="BE145" i="13"/>
  <c r="BE159" i="13"/>
  <c r="BE167" i="13"/>
  <c r="BE169" i="13"/>
  <c r="BE172" i="13"/>
  <c r="BE178" i="13"/>
  <c r="BE180" i="13"/>
  <c r="BE132" i="13"/>
  <c r="BE139" i="13"/>
  <c r="BE141" i="13"/>
  <c r="BE143" i="13"/>
  <c r="BE154" i="13"/>
  <c r="BE155" i="13"/>
  <c r="BE156" i="13"/>
  <c r="BE157" i="13"/>
  <c r="BE165" i="13"/>
  <c r="BE171" i="13"/>
  <c r="BE174" i="13"/>
  <c r="BE183" i="13"/>
  <c r="F96" i="13"/>
  <c r="BE153" i="13"/>
  <c r="BE158" i="13"/>
  <c r="BE161" i="13"/>
  <c r="J93" i="12"/>
  <c r="BE135" i="12"/>
  <c r="BE142" i="12"/>
  <c r="BE144" i="12"/>
  <c r="BE145" i="12"/>
  <c r="BE146" i="12"/>
  <c r="BE150" i="12"/>
  <c r="BE151" i="12"/>
  <c r="BE153" i="12"/>
  <c r="BE154" i="12"/>
  <c r="BE155" i="12"/>
  <c r="BE164" i="12"/>
  <c r="BE178" i="12"/>
  <c r="E85" i="12"/>
  <c r="F125" i="12"/>
  <c r="BE139" i="12"/>
  <c r="BE149" i="12"/>
  <c r="BE152" i="12"/>
  <c r="BE160" i="12"/>
  <c r="BE165" i="12"/>
  <c r="BE170" i="12"/>
  <c r="BE172" i="12"/>
  <c r="BE137" i="12"/>
  <c r="BE138" i="12"/>
  <c r="BE141" i="12"/>
  <c r="BE147" i="12"/>
  <c r="BE156" i="12"/>
  <c r="BE158" i="12"/>
  <c r="BE168" i="12"/>
  <c r="BE176" i="12"/>
  <c r="BE131" i="12"/>
  <c r="BE132" i="12"/>
  <c r="BE134" i="12"/>
  <c r="BE157" i="12"/>
  <c r="BE161" i="12"/>
  <c r="BE163" i="12"/>
  <c r="BE167" i="12"/>
  <c r="BE174" i="12"/>
  <c r="BE181" i="12"/>
  <c r="J93" i="11"/>
  <c r="E115" i="11"/>
  <c r="F126" i="11"/>
  <c r="BE132" i="11"/>
  <c r="BE138" i="11"/>
  <c r="BE142" i="11"/>
  <c r="BE144" i="11"/>
  <c r="BE145" i="11"/>
  <c r="BE150" i="11"/>
  <c r="BE154" i="11"/>
  <c r="BE156" i="11"/>
  <c r="BE162" i="11"/>
  <c r="BE166" i="11"/>
  <c r="BE171" i="11"/>
  <c r="BE182" i="11"/>
  <c r="BE190" i="11"/>
  <c r="BE201" i="11"/>
  <c r="BE202" i="11"/>
  <c r="BE204" i="11"/>
  <c r="BE208" i="11"/>
  <c r="BE209" i="11"/>
  <c r="BE210" i="11"/>
  <c r="BE211" i="11"/>
  <c r="BE213" i="11"/>
  <c r="BE217" i="11"/>
  <c r="BE218" i="11"/>
  <c r="BE219" i="11"/>
  <c r="BE227" i="11"/>
  <c r="BE233" i="11"/>
  <c r="BE247" i="11"/>
  <c r="BE256" i="11"/>
  <c r="BE143" i="11"/>
  <c r="BE146" i="11"/>
  <c r="BE151" i="11"/>
  <c r="BE152" i="11"/>
  <c r="BE153" i="11"/>
  <c r="BE155" i="11"/>
  <c r="BE158" i="11"/>
  <c r="BE163" i="11"/>
  <c r="BE164" i="11"/>
  <c r="BE165" i="11"/>
  <c r="BE168" i="11"/>
  <c r="BE172" i="11"/>
  <c r="BE173" i="11"/>
  <c r="BE176" i="11"/>
  <c r="BE185" i="11"/>
  <c r="BE188" i="11"/>
  <c r="BE189" i="11"/>
  <c r="BE191" i="11"/>
  <c r="BE193" i="11"/>
  <c r="BE196" i="11"/>
  <c r="BE198" i="11"/>
  <c r="BE200" i="11"/>
  <c r="BE205" i="11"/>
  <c r="BE206" i="11"/>
  <c r="BE215" i="11"/>
  <c r="BE222" i="11"/>
  <c r="BE225" i="11"/>
  <c r="BE231" i="11"/>
  <c r="BE234" i="11"/>
  <c r="BE235" i="11"/>
  <c r="BE248" i="11"/>
  <c r="J291" i="10"/>
  <c r="J107" i="10" s="1"/>
  <c r="BE133" i="11"/>
  <c r="BE136" i="11"/>
  <c r="BE139" i="11"/>
  <c r="BE141" i="11"/>
  <c r="BE169" i="11"/>
  <c r="BE174" i="11"/>
  <c r="BE183" i="11"/>
  <c r="BE184" i="11"/>
  <c r="BE186" i="11"/>
  <c r="BE187" i="11"/>
  <c r="BE192" i="11"/>
  <c r="BE197" i="11"/>
  <c r="BE199" i="11"/>
  <c r="BE203" i="11"/>
  <c r="BE212" i="11"/>
  <c r="BE216" i="11"/>
  <c r="BE224" i="11"/>
  <c r="BE226" i="11"/>
  <c r="BE228" i="11"/>
  <c r="BE230" i="11"/>
  <c r="BE237" i="11"/>
  <c r="BE239" i="11"/>
  <c r="BE240" i="11"/>
  <c r="BE242" i="11"/>
  <c r="BE254" i="11"/>
  <c r="BE255" i="11"/>
  <c r="BE259" i="11"/>
  <c r="BE261" i="11"/>
  <c r="BE135" i="11"/>
  <c r="BE137" i="11"/>
  <c r="BE140" i="11"/>
  <c r="BE147" i="11"/>
  <c r="BE149" i="11"/>
  <c r="BE157" i="11"/>
  <c r="BE159" i="11"/>
  <c r="BE160" i="11"/>
  <c r="BE167" i="11"/>
  <c r="BE170" i="11"/>
  <c r="BE178" i="11"/>
  <c r="BE179" i="11"/>
  <c r="BE181" i="11"/>
  <c r="BE194" i="11"/>
  <c r="BE195" i="11"/>
  <c r="BE207" i="11"/>
  <c r="BE214" i="11"/>
  <c r="BE220" i="11"/>
  <c r="BE221" i="11"/>
  <c r="BE223" i="11"/>
  <c r="BE229" i="11"/>
  <c r="BE232" i="11"/>
  <c r="BE241" i="11"/>
  <c r="BE243" i="11"/>
  <c r="BE245" i="11"/>
  <c r="BE246" i="11"/>
  <c r="BE249" i="11"/>
  <c r="BE250" i="11"/>
  <c r="BE251" i="11"/>
  <c r="BE252" i="11"/>
  <c r="BE264" i="11"/>
  <c r="F96" i="10"/>
  <c r="BE137" i="10"/>
  <c r="BE138" i="10"/>
  <c r="BE144" i="10"/>
  <c r="BE145" i="10"/>
  <c r="BE149" i="10"/>
  <c r="BE152" i="10"/>
  <c r="BE155" i="10"/>
  <c r="BE156" i="10"/>
  <c r="BE158" i="10"/>
  <c r="BE163" i="10"/>
  <c r="BE164" i="10"/>
  <c r="BE170" i="10"/>
  <c r="BE171" i="10"/>
  <c r="BE179" i="10"/>
  <c r="BE197" i="10"/>
  <c r="BE202" i="10"/>
  <c r="BE207" i="10"/>
  <c r="BE224" i="10"/>
  <c r="BE226" i="10"/>
  <c r="BE230" i="10"/>
  <c r="BE238" i="10"/>
  <c r="BE242" i="10"/>
  <c r="BE243" i="10"/>
  <c r="BE244" i="10"/>
  <c r="BE247" i="10"/>
  <c r="BE253" i="10"/>
  <c r="BE263" i="10"/>
  <c r="BE264" i="10"/>
  <c r="BE265" i="10"/>
  <c r="BE266" i="10"/>
  <c r="BE278" i="10"/>
  <c r="BE285" i="10"/>
  <c r="BE286" i="10"/>
  <c r="BE294" i="10"/>
  <c r="BE298" i="10"/>
  <c r="BE302" i="10"/>
  <c r="J93" i="10"/>
  <c r="E120" i="10"/>
  <c r="BE169" i="10"/>
  <c r="BE172" i="10"/>
  <c r="BE173" i="10"/>
  <c r="BE175" i="10"/>
  <c r="BE177" i="10"/>
  <c r="BE181" i="10"/>
  <c r="BE182" i="10"/>
  <c r="BE187" i="10"/>
  <c r="BE189" i="10"/>
  <c r="BE199" i="10"/>
  <c r="BE204" i="10"/>
  <c r="BE205" i="10"/>
  <c r="BE213" i="10"/>
  <c r="BE217" i="10"/>
  <c r="BE219" i="10"/>
  <c r="BE225" i="10"/>
  <c r="BE234" i="10"/>
  <c r="BE235" i="10"/>
  <c r="BE239" i="10"/>
  <c r="BE241" i="10"/>
  <c r="BE245" i="10"/>
  <c r="BE251" i="10"/>
  <c r="BE255" i="10"/>
  <c r="BE256" i="10"/>
  <c r="BE260" i="10"/>
  <c r="BE267" i="10"/>
  <c r="BE269" i="10"/>
  <c r="BE270" i="10"/>
  <c r="BE277" i="10"/>
  <c r="BE139" i="10"/>
  <c r="BE141" i="10"/>
  <c r="BE148" i="10"/>
  <c r="BE190" i="10"/>
  <c r="BE192" i="10"/>
  <c r="BE200" i="10"/>
  <c r="BE211" i="10"/>
  <c r="BE214" i="10"/>
  <c r="BE216" i="10"/>
  <c r="BE231" i="10"/>
  <c r="BE233" i="10"/>
  <c r="BE236" i="10"/>
  <c r="BE249" i="10"/>
  <c r="BE252" i="10"/>
  <c r="BE258" i="10"/>
  <c r="BE259" i="10"/>
  <c r="BE275" i="10"/>
  <c r="BE276" i="10"/>
  <c r="BE281" i="10"/>
  <c r="BE282" i="10"/>
  <c r="BE283" i="10"/>
  <c r="BE289" i="10"/>
  <c r="BE297" i="10"/>
  <c r="BE160" i="10"/>
  <c r="BE161" i="10"/>
  <c r="BE166" i="10"/>
  <c r="BE167" i="10"/>
  <c r="BE174" i="10"/>
  <c r="BE184" i="10"/>
  <c r="BE186" i="10"/>
  <c r="BE194" i="10"/>
  <c r="BE196" i="10"/>
  <c r="BE208" i="10"/>
  <c r="BE210" i="10"/>
  <c r="BE220" i="10"/>
  <c r="BE221" i="10"/>
  <c r="BE222" i="10"/>
  <c r="BE223" i="10"/>
  <c r="BE227" i="10"/>
  <c r="BE228" i="10"/>
  <c r="BE229" i="10"/>
  <c r="BE232" i="10"/>
  <c r="BE237" i="10"/>
  <c r="BE240" i="10"/>
  <c r="BE250" i="10"/>
  <c r="BE254" i="10"/>
  <c r="BE261" i="10"/>
  <c r="BE262" i="10"/>
  <c r="BE271" i="10"/>
  <c r="BE273" i="10"/>
  <c r="BE274" i="10"/>
  <c r="BE280" i="10"/>
  <c r="BE288" i="10"/>
  <c r="BE292" i="10"/>
  <c r="BE293" i="10"/>
  <c r="BE300" i="10"/>
  <c r="BE304" i="10"/>
  <c r="J93" i="9"/>
  <c r="BE141" i="9"/>
  <c r="BE147" i="9"/>
  <c r="BE153" i="9"/>
  <c r="BE154" i="9"/>
  <c r="BE155" i="9"/>
  <c r="BE162" i="9"/>
  <c r="E85" i="9"/>
  <c r="BE136" i="9"/>
  <c r="BE143" i="9"/>
  <c r="BE144" i="9"/>
  <c r="BE158" i="9"/>
  <c r="BE160" i="9"/>
  <c r="BE146" i="9"/>
  <c r="BE161" i="9"/>
  <c r="BE164" i="9"/>
  <c r="BE166" i="9"/>
  <c r="F96" i="9"/>
  <c r="BE135" i="9"/>
  <c r="BE137" i="9"/>
  <c r="BE138" i="9"/>
  <c r="BE139" i="9"/>
  <c r="BE140" i="9"/>
  <c r="BE142" i="9"/>
  <c r="BE148" i="9"/>
  <c r="BE150" i="9"/>
  <c r="BE152" i="9"/>
  <c r="BE156" i="9"/>
  <c r="BE163" i="9"/>
  <c r="BE168" i="9"/>
  <c r="F129" i="8"/>
  <c r="BE135" i="8"/>
  <c r="BE136" i="8"/>
  <c r="BE139" i="8"/>
  <c r="BE144" i="8"/>
  <c r="BE152" i="8"/>
  <c r="BE154" i="8"/>
  <c r="BE156" i="8"/>
  <c r="BE158" i="8"/>
  <c r="BE159" i="8"/>
  <c r="BE167" i="8"/>
  <c r="BE171" i="8"/>
  <c r="BE173" i="8"/>
  <c r="BE174" i="8"/>
  <c r="BE180" i="8"/>
  <c r="BE183" i="8"/>
  <c r="BE186" i="8"/>
  <c r="BE190" i="8"/>
  <c r="BE192" i="8"/>
  <c r="J93" i="8"/>
  <c r="E118" i="8"/>
  <c r="BE140" i="8"/>
  <c r="BE155" i="8"/>
  <c r="BE160" i="8"/>
  <c r="BE169" i="8"/>
  <c r="BE170" i="8"/>
  <c r="BE172" i="8"/>
  <c r="BE179" i="8"/>
  <c r="BE184" i="8"/>
  <c r="BE187" i="8"/>
  <c r="BE142" i="8"/>
  <c r="BE143" i="8"/>
  <c r="BE145" i="8"/>
  <c r="BE147" i="8"/>
  <c r="BE151" i="8"/>
  <c r="BE157" i="8"/>
  <c r="BE165" i="8"/>
  <c r="BE166" i="8"/>
  <c r="BE176" i="8"/>
  <c r="BE177" i="8"/>
  <c r="BE182" i="8"/>
  <c r="BE137" i="8"/>
  <c r="BE138" i="8"/>
  <c r="BE141" i="8"/>
  <c r="BE146" i="8"/>
  <c r="BE149" i="8"/>
  <c r="BE150" i="8"/>
  <c r="BE153" i="8"/>
  <c r="BE161" i="8"/>
  <c r="BE163" i="8"/>
  <c r="BE164" i="8"/>
  <c r="BE175" i="8"/>
  <c r="BE178" i="8"/>
  <c r="BE188" i="8"/>
  <c r="BE189" i="8"/>
  <c r="BE194" i="8"/>
  <c r="J93" i="7"/>
  <c r="F138" i="7"/>
  <c r="BE144" i="7"/>
  <c r="BE145" i="7"/>
  <c r="BE148" i="7"/>
  <c r="BE155" i="7"/>
  <c r="BE163" i="7"/>
  <c r="BE165" i="7"/>
  <c r="BE167" i="7"/>
  <c r="BE168" i="7"/>
  <c r="BE174" i="7"/>
  <c r="BE177" i="7"/>
  <c r="BE179" i="7"/>
  <c r="BE181" i="7"/>
  <c r="BE182" i="7"/>
  <c r="BE183" i="7"/>
  <c r="BE186" i="7"/>
  <c r="BE191" i="7"/>
  <c r="BE198" i="7"/>
  <c r="BE204" i="7"/>
  <c r="BE207" i="7"/>
  <c r="BE223" i="7"/>
  <c r="BE224" i="7"/>
  <c r="BE252" i="7"/>
  <c r="BE254" i="7"/>
  <c r="BE255" i="7"/>
  <c r="BE260" i="7"/>
  <c r="BE262" i="7"/>
  <c r="BE153" i="7"/>
  <c r="BE154" i="7"/>
  <c r="BE156" i="7"/>
  <c r="BE157" i="7"/>
  <c r="BE160" i="7"/>
  <c r="BE161" i="7"/>
  <c r="BE164" i="7"/>
  <c r="BE171" i="7"/>
  <c r="BE173" i="7"/>
  <c r="BE178" i="7"/>
  <c r="BE184" i="7"/>
  <c r="BE189" i="7"/>
  <c r="BE192" i="7"/>
  <c r="BE197" i="7"/>
  <c r="BE200" i="7"/>
  <c r="BE201" i="7"/>
  <c r="BE202" i="7"/>
  <c r="BE203" i="7"/>
  <c r="BE208" i="7"/>
  <c r="BE209" i="7"/>
  <c r="BE210" i="7"/>
  <c r="BE213" i="7"/>
  <c r="BE226" i="7"/>
  <c r="BE233" i="7"/>
  <c r="BE243" i="7"/>
  <c r="BE245" i="7"/>
  <c r="E85" i="7"/>
  <c r="BE147" i="7"/>
  <c r="BE152" i="7"/>
  <c r="BE158" i="7"/>
  <c r="BE166" i="7"/>
  <c r="BE172" i="7"/>
  <c r="BE190" i="7"/>
  <c r="BE193" i="7"/>
  <c r="BE195" i="7"/>
  <c r="BE205" i="7"/>
  <c r="BE206" i="7"/>
  <c r="BE211" i="7"/>
  <c r="BE217" i="7"/>
  <c r="BE221" i="7"/>
  <c r="BE237" i="7"/>
  <c r="BE239" i="7"/>
  <c r="BE241" i="7"/>
  <c r="BE256" i="7"/>
  <c r="BE146" i="7"/>
  <c r="BE150" i="7"/>
  <c r="BE151" i="7"/>
  <c r="BE159" i="7"/>
  <c r="BE169" i="7"/>
  <c r="BE175" i="7"/>
  <c r="BE180" i="7"/>
  <c r="BE187" i="7"/>
  <c r="BE188" i="7"/>
  <c r="BE194" i="7"/>
  <c r="BE196" i="7"/>
  <c r="BE199" i="7"/>
  <c r="BE212" i="7"/>
  <c r="BE215" i="7"/>
  <c r="BE216" i="7"/>
  <c r="BE220" i="7"/>
  <c r="BE229" i="7"/>
  <c r="BE231" i="7"/>
  <c r="BE235" i="7"/>
  <c r="BE247" i="7"/>
  <c r="BE249" i="7"/>
  <c r="BE257" i="7"/>
  <c r="BE258" i="7"/>
  <c r="BE150" i="6"/>
  <c r="BE157" i="6"/>
  <c r="BE160" i="6"/>
  <c r="BE161" i="6"/>
  <c r="BE162" i="6"/>
  <c r="BE165" i="6"/>
  <c r="BE170" i="6"/>
  <c r="BE187" i="6"/>
  <c r="BE189" i="6"/>
  <c r="BE192" i="6"/>
  <c r="BE196" i="6"/>
  <c r="BE197" i="6"/>
  <c r="BE210" i="6"/>
  <c r="BE223" i="6"/>
  <c r="BE224" i="6"/>
  <c r="J93" i="6"/>
  <c r="F142" i="6"/>
  <c r="BE149" i="6"/>
  <c r="BE156" i="6"/>
  <c r="BE163" i="6"/>
  <c r="BE164" i="6"/>
  <c r="BE168" i="6"/>
  <c r="BE169" i="6"/>
  <c r="BE174" i="6"/>
  <c r="BE181" i="6"/>
  <c r="BE183" i="6"/>
  <c r="BE184" i="6"/>
  <c r="BE185" i="6"/>
  <c r="BE200" i="6"/>
  <c r="BE204" i="6"/>
  <c r="BE209" i="6"/>
  <c r="BE212" i="6"/>
  <c r="BE214" i="6"/>
  <c r="BE216" i="6"/>
  <c r="BE225" i="6"/>
  <c r="BE231" i="6"/>
  <c r="E131" i="6"/>
  <c r="BE154" i="6"/>
  <c r="BE155" i="6"/>
  <c r="BE159" i="6"/>
  <c r="BE171" i="6"/>
  <c r="BE190" i="6"/>
  <c r="BE191" i="6"/>
  <c r="BE194" i="6"/>
  <c r="BE201" i="6"/>
  <c r="BE206" i="6"/>
  <c r="BE208" i="6"/>
  <c r="BE211" i="6"/>
  <c r="BE215" i="6"/>
  <c r="BE227" i="6"/>
  <c r="BE229" i="6"/>
  <c r="BE148" i="6"/>
  <c r="BE151" i="6"/>
  <c r="BE152" i="6"/>
  <c r="BE172" i="6"/>
  <c r="BE175" i="6"/>
  <c r="BE176" i="6"/>
  <c r="BE177" i="6"/>
  <c r="BE178" i="6"/>
  <c r="BE179" i="6"/>
  <c r="BE182" i="6"/>
  <c r="BE195" i="6"/>
  <c r="BE202" i="6"/>
  <c r="BE205" i="6"/>
  <c r="BE219" i="6"/>
  <c r="BE221" i="6"/>
  <c r="BE226" i="6"/>
  <c r="J125" i="5"/>
  <c r="F128" i="5"/>
  <c r="BE134" i="5"/>
  <c r="BE140" i="5"/>
  <c r="BE152" i="5"/>
  <c r="BE155" i="5"/>
  <c r="BE172" i="5"/>
  <c r="BE185" i="5"/>
  <c r="BE187" i="5"/>
  <c r="BE195" i="5"/>
  <c r="BE205" i="5"/>
  <c r="BE208" i="5"/>
  <c r="BE210" i="5"/>
  <c r="BE220" i="5"/>
  <c r="BE221" i="5"/>
  <c r="BE144" i="5"/>
  <c r="BE145" i="5"/>
  <c r="BE164" i="5"/>
  <c r="BE175" i="5"/>
  <c r="BE178" i="5"/>
  <c r="BE188" i="5"/>
  <c r="BE189" i="5"/>
  <c r="BE191" i="5"/>
  <c r="BE199" i="5"/>
  <c r="BE209" i="5"/>
  <c r="BE213" i="5"/>
  <c r="BE225" i="5"/>
  <c r="BE227" i="5"/>
  <c r="E85" i="5"/>
  <c r="BE142" i="5"/>
  <c r="BE146" i="5"/>
  <c r="BE148" i="5"/>
  <c r="BE158" i="5"/>
  <c r="BE163" i="5"/>
  <c r="BE166" i="5"/>
  <c r="BE177" i="5"/>
  <c r="BE179" i="5"/>
  <c r="BE180" i="5"/>
  <c r="BE181" i="5"/>
  <c r="BE182" i="5"/>
  <c r="BE183" i="5"/>
  <c r="BE184" i="5"/>
  <c r="BE201" i="5"/>
  <c r="BE203" i="5"/>
  <c r="BE207" i="5"/>
  <c r="BE211" i="5"/>
  <c r="BE214" i="5"/>
  <c r="BE215" i="5"/>
  <c r="BE222" i="5"/>
  <c r="BE228" i="5"/>
  <c r="BE136" i="5"/>
  <c r="BE138" i="5"/>
  <c r="BE150" i="5"/>
  <c r="BE153" i="5"/>
  <c r="BE161" i="5"/>
  <c r="BE165" i="5"/>
  <c r="BE170" i="5"/>
  <c r="BE173" i="5"/>
  <c r="BE174" i="5"/>
  <c r="BE176" i="5"/>
  <c r="BE186" i="5"/>
  <c r="BE193" i="5"/>
  <c r="BE197" i="5"/>
  <c r="BE212" i="5"/>
  <c r="BE216" i="5"/>
  <c r="BE218" i="5"/>
  <c r="BE219" i="5"/>
  <c r="BE223" i="5"/>
  <c r="BE224" i="5"/>
  <c r="BE226" i="5"/>
  <c r="J147" i="4"/>
  <c r="BE161" i="4"/>
  <c r="BE164" i="4"/>
  <c r="BE171" i="4"/>
  <c r="BE173" i="4"/>
  <c r="BE176" i="4"/>
  <c r="BE185" i="4"/>
  <c r="BE207" i="4"/>
  <c r="BE219" i="4"/>
  <c r="BE225" i="4"/>
  <c r="BE230" i="4"/>
  <c r="BE240" i="4"/>
  <c r="BE241" i="4"/>
  <c r="BE242" i="4"/>
  <c r="BE244" i="4"/>
  <c r="BE246" i="4"/>
  <c r="BE249" i="4"/>
  <c r="BE255" i="4"/>
  <c r="BE260" i="4"/>
  <c r="BE261" i="4"/>
  <c r="BE262" i="4"/>
  <c r="BE264" i="4"/>
  <c r="BE265" i="4"/>
  <c r="BE269" i="4"/>
  <c r="BE274" i="4"/>
  <c r="BE275" i="4"/>
  <c r="BE276" i="4"/>
  <c r="BE288" i="4"/>
  <c r="BE290" i="4"/>
  <c r="BE292" i="4"/>
  <c r="BE300" i="4"/>
  <c r="BE305" i="4"/>
  <c r="BE313" i="4"/>
  <c r="BE314" i="4"/>
  <c r="BE332" i="4"/>
  <c r="BE334" i="4"/>
  <c r="BE337" i="4"/>
  <c r="BE338" i="4"/>
  <c r="BE340" i="4"/>
  <c r="BE156" i="4"/>
  <c r="BE162" i="4"/>
  <c r="BE168" i="4"/>
  <c r="BE172" i="4"/>
  <c r="BE179" i="4"/>
  <c r="BE182" i="4"/>
  <c r="BE195" i="4"/>
  <c r="BE201" i="4"/>
  <c r="BE203" i="4"/>
  <c r="BE205" i="4"/>
  <c r="BE212" i="4"/>
  <c r="BE217" i="4"/>
  <c r="BE218" i="4"/>
  <c r="BE221" i="4"/>
  <c r="BE224" i="4"/>
  <c r="BE229" i="4"/>
  <c r="BE232" i="4"/>
  <c r="BE235" i="4"/>
  <c r="BE236" i="4"/>
  <c r="BE247" i="4"/>
  <c r="BE263" i="4"/>
  <c r="BE272" i="4"/>
  <c r="BE298" i="4"/>
  <c r="BE302" i="4"/>
  <c r="BE306" i="4"/>
  <c r="BE323" i="4"/>
  <c r="BE333" i="4"/>
  <c r="J284" i="3"/>
  <c r="J125" i="3"/>
  <c r="E85" i="4"/>
  <c r="BE158" i="4"/>
  <c r="BE163" i="4"/>
  <c r="BE165" i="4"/>
  <c r="BE167" i="4"/>
  <c r="BE175" i="4"/>
  <c r="BE177" i="4"/>
  <c r="BE190" i="4"/>
  <c r="BE193" i="4"/>
  <c r="BE194" i="4"/>
  <c r="BE196" i="4"/>
  <c r="BE197" i="4"/>
  <c r="BE199" i="4"/>
  <c r="BE209" i="4"/>
  <c r="BE210" i="4"/>
  <c r="BE214" i="4"/>
  <c r="BE215" i="4"/>
  <c r="BE220" i="4"/>
  <c r="BE227" i="4"/>
  <c r="BE237" i="4"/>
  <c r="BE239" i="4"/>
  <c r="BE250" i="4"/>
  <c r="BE252" i="4"/>
  <c r="BE270" i="4"/>
  <c r="BE271" i="4"/>
  <c r="BE293" i="4"/>
  <c r="BE299" i="4"/>
  <c r="BE304" i="4"/>
  <c r="BE307" i="4"/>
  <c r="BE309" i="4"/>
  <c r="BE312" i="4"/>
  <c r="BE319" i="4"/>
  <c r="BE320" i="4"/>
  <c r="BE324" i="4"/>
  <c r="BE326" i="4"/>
  <c r="BE328" i="4"/>
  <c r="F94" i="4"/>
  <c r="BE159" i="4"/>
  <c r="BE160" i="4"/>
  <c r="BE166" i="4"/>
  <c r="BE169" i="4"/>
  <c r="BE181" i="4"/>
  <c r="BE183" i="4"/>
  <c r="BE184" i="4"/>
  <c r="BE186" i="4"/>
  <c r="BE187" i="4"/>
  <c r="BE188" i="4"/>
  <c r="BE189" i="4"/>
  <c r="BE191" i="4"/>
  <c r="BE216" i="4"/>
  <c r="BE222" i="4"/>
  <c r="BE226" i="4"/>
  <c r="BE231" i="4"/>
  <c r="BE233" i="4"/>
  <c r="BE234" i="4"/>
  <c r="BE245" i="4"/>
  <c r="BE248" i="4"/>
  <c r="BE251" i="4"/>
  <c r="BE254" i="4"/>
  <c r="BE256" i="4"/>
  <c r="BE257" i="4"/>
  <c r="BE259" i="4"/>
  <c r="BE266" i="4"/>
  <c r="BE267" i="4"/>
  <c r="BE277" i="4"/>
  <c r="BE279" i="4"/>
  <c r="BE280" i="4"/>
  <c r="BE282" i="4"/>
  <c r="BE283" i="4"/>
  <c r="BE284" i="4"/>
  <c r="BE285" i="4"/>
  <c r="BE287" i="4"/>
  <c r="BE291" i="4"/>
  <c r="BE295" i="4"/>
  <c r="BE297" i="4"/>
  <c r="BE315" i="4"/>
  <c r="BE316" i="4"/>
  <c r="BE317" i="4"/>
  <c r="BE318" i="4"/>
  <c r="BE322" i="4"/>
  <c r="BE327" i="4"/>
  <c r="BE331" i="4"/>
  <c r="BE336" i="4"/>
  <c r="BE339" i="4"/>
  <c r="J91" i="3"/>
  <c r="F94" i="3"/>
  <c r="BE163" i="3"/>
  <c r="BE173" i="3"/>
  <c r="BE187" i="3"/>
  <c r="BE193" i="3"/>
  <c r="BE197" i="3"/>
  <c r="BE202" i="3"/>
  <c r="BE211" i="3"/>
  <c r="BE212" i="3"/>
  <c r="BE221" i="3"/>
  <c r="BE222" i="3"/>
  <c r="BE226" i="3"/>
  <c r="BE234" i="3"/>
  <c r="BE240" i="3"/>
  <c r="BE241" i="3"/>
  <c r="BE242" i="3"/>
  <c r="BE247" i="3"/>
  <c r="BE253" i="3"/>
  <c r="BE257" i="3"/>
  <c r="BE259" i="3"/>
  <c r="BE277" i="3"/>
  <c r="BE294" i="3"/>
  <c r="BE296" i="3"/>
  <c r="BE297" i="3"/>
  <c r="BE299" i="3"/>
  <c r="E85" i="3"/>
  <c r="BE155" i="3"/>
  <c r="BE156" i="3"/>
  <c r="BE158" i="3"/>
  <c r="BE159" i="3"/>
  <c r="BE160" i="3"/>
  <c r="BE162" i="3"/>
  <c r="BE164" i="3"/>
  <c r="BE165" i="3"/>
  <c r="BE166" i="3"/>
  <c r="BE177" i="3"/>
  <c r="BE178" i="3"/>
  <c r="BE179" i="3"/>
  <c r="BE192" i="3"/>
  <c r="BE215" i="3"/>
  <c r="BE216" i="3"/>
  <c r="BE232" i="3"/>
  <c r="BE235" i="3"/>
  <c r="BE238" i="3"/>
  <c r="BE245" i="3"/>
  <c r="BE255" i="3"/>
  <c r="BE260" i="3"/>
  <c r="BE263" i="3"/>
  <c r="BE266" i="3"/>
  <c r="BE269" i="3"/>
  <c r="BE271" i="3"/>
  <c r="BE280" i="3"/>
  <c r="BE281" i="3"/>
  <c r="BE282" i="3"/>
  <c r="BE285" i="3"/>
  <c r="BE298" i="3"/>
  <c r="BE302" i="3"/>
  <c r="BE304" i="3"/>
  <c r="BE306" i="3"/>
  <c r="BE313" i="3"/>
  <c r="BE314" i="3"/>
  <c r="BE317" i="3"/>
  <c r="BE161" i="3"/>
  <c r="BE169" i="3"/>
  <c r="BE171" i="3"/>
  <c r="BE174" i="3"/>
  <c r="BE190" i="3"/>
  <c r="BE195" i="3"/>
  <c r="BE196" i="3"/>
  <c r="BE198" i="3"/>
  <c r="BE206" i="3"/>
  <c r="BE208" i="3"/>
  <c r="BE210" i="3"/>
  <c r="BE223" i="3"/>
  <c r="BE225" i="3"/>
  <c r="BE230" i="3"/>
  <c r="BE233" i="3"/>
  <c r="BE239" i="3"/>
  <c r="BE250" i="3"/>
  <c r="BE251" i="3"/>
  <c r="BE252" i="3"/>
  <c r="BE254" i="3"/>
  <c r="BE264" i="3"/>
  <c r="BE265" i="3"/>
  <c r="BE275" i="3"/>
  <c r="BE278" i="3"/>
  <c r="BE291" i="3"/>
  <c r="BE295" i="3"/>
  <c r="BE300" i="3"/>
  <c r="BE301" i="3"/>
  <c r="BE303" i="3"/>
  <c r="BE305" i="3"/>
  <c r="BE308" i="3"/>
  <c r="BE310" i="3"/>
  <c r="BE315" i="3"/>
  <c r="BE318" i="3"/>
  <c r="BE319" i="3"/>
  <c r="BE157" i="3"/>
  <c r="BE168" i="3"/>
  <c r="BE172" i="3"/>
  <c r="BE176" i="3"/>
  <c r="BE181" i="3"/>
  <c r="BE182" i="3"/>
  <c r="BE183" i="3"/>
  <c r="BE184" i="3"/>
  <c r="BE186" i="3"/>
  <c r="BE189" i="3"/>
  <c r="BE201" i="3"/>
  <c r="BE203" i="3"/>
  <c r="BE204" i="3"/>
  <c r="BE205" i="3"/>
  <c r="BE207" i="3"/>
  <c r="BE213" i="3"/>
  <c r="BE217" i="3"/>
  <c r="BE218" i="3"/>
  <c r="BE220" i="3"/>
  <c r="BE227" i="3"/>
  <c r="BE228" i="3"/>
  <c r="BE229" i="3"/>
  <c r="BE237" i="3"/>
  <c r="BE243" i="3"/>
  <c r="BE244" i="3"/>
  <c r="BE246" i="3"/>
  <c r="BE249" i="3"/>
  <c r="BE256" i="3"/>
  <c r="BE258" i="3"/>
  <c r="BE270" i="3"/>
  <c r="BE272" i="3"/>
  <c r="BE276" i="3"/>
  <c r="BE279" i="3"/>
  <c r="BE286" i="3"/>
  <c r="BE287" i="3"/>
  <c r="BE288" i="3"/>
  <c r="BE292" i="3"/>
  <c r="BE309" i="3"/>
  <c r="BE311" i="3"/>
  <c r="BE312" i="3"/>
  <c r="BE341" i="2"/>
  <c r="BE350" i="2"/>
  <c r="BE358" i="2"/>
  <c r="BE388" i="2"/>
  <c r="BE451" i="2"/>
  <c r="BE452" i="2"/>
  <c r="BE456" i="2"/>
  <c r="BE457" i="2"/>
  <c r="BE458" i="2"/>
  <c r="BE460" i="2"/>
  <c r="BE461" i="2"/>
  <c r="BE466" i="2"/>
  <c r="BE469" i="2"/>
  <c r="BE473" i="2"/>
  <c r="BE480" i="2"/>
  <c r="BE504" i="2"/>
  <c r="BE534" i="2"/>
  <c r="BE540" i="2"/>
  <c r="BE550" i="2"/>
  <c r="BE561" i="2"/>
  <c r="BE575" i="2"/>
  <c r="BE579" i="2"/>
  <c r="BE583" i="2"/>
  <c r="BE592" i="2"/>
  <c r="BE630" i="2"/>
  <c r="BE689" i="2"/>
  <c r="BE690" i="2"/>
  <c r="BE704" i="2"/>
  <c r="BE715" i="2"/>
  <c r="BE726" i="2"/>
  <c r="BE748" i="2"/>
  <c r="BE764" i="2"/>
  <c r="BE784" i="2"/>
  <c r="BE818" i="2"/>
  <c r="BE843" i="2"/>
  <c r="BE969" i="2"/>
  <c r="BE1029" i="2"/>
  <c r="BE1047" i="2"/>
  <c r="BE1061" i="2"/>
  <c r="BE1081" i="2"/>
  <c r="BE1095" i="2"/>
  <c r="BE1098" i="2"/>
  <c r="BE1102" i="2"/>
  <c r="BE1111" i="2"/>
  <c r="BE1112" i="2"/>
  <c r="BE1113" i="2"/>
  <c r="BE1120" i="2"/>
  <c r="BE1130" i="2"/>
  <c r="BE1133" i="2"/>
  <c r="BE1145" i="2"/>
  <c r="BE1151" i="2"/>
  <c r="BE1153" i="2"/>
  <c r="BE1166" i="2"/>
  <c r="BE1172" i="2"/>
  <c r="BE1178" i="2"/>
  <c r="BE1208" i="2"/>
  <c r="BE1210" i="2"/>
  <c r="BE1228" i="2"/>
  <c r="BE1253" i="2"/>
  <c r="BE1317" i="2"/>
  <c r="BE1487" i="2"/>
  <c r="BE1495" i="2"/>
  <c r="BE1501" i="2"/>
  <c r="BE1513" i="2"/>
  <c r="BE1597" i="2"/>
  <c r="BE1599" i="2"/>
  <c r="BE1683" i="2"/>
  <c r="BE1688" i="2"/>
  <c r="BE1739" i="2"/>
  <c r="BE1754" i="2"/>
  <c r="BE1765" i="2"/>
  <c r="BE1783" i="2"/>
  <c r="BE1789" i="2"/>
  <c r="BE1805" i="2"/>
  <c r="BE1816" i="2"/>
  <c r="BE1817" i="2"/>
  <c r="BE1835" i="2"/>
  <c r="BE1855" i="2"/>
  <c r="BE1869" i="2"/>
  <c r="BE1871" i="2"/>
  <c r="BE1914" i="2"/>
  <c r="BE1945" i="2"/>
  <c r="BE1946" i="2"/>
  <c r="BE1949" i="2"/>
  <c r="BE1950" i="2"/>
  <c r="BE1952" i="2"/>
  <c r="BE1961" i="2"/>
  <c r="BE1963" i="2"/>
  <c r="BE1977" i="2"/>
  <c r="BE1983" i="2"/>
  <c r="BE1992" i="2"/>
  <c r="BE2012" i="2"/>
  <c r="BE2031" i="2"/>
  <c r="BE2060" i="2"/>
  <c r="BE2067" i="2"/>
  <c r="BE2071" i="2"/>
  <c r="BE2076" i="2"/>
  <c r="BE2078" i="2"/>
  <c r="BE2082" i="2"/>
  <c r="BE2086" i="2"/>
  <c r="BE2088" i="2"/>
  <c r="BE2091" i="2"/>
  <c r="BE2093" i="2"/>
  <c r="BE2095" i="2"/>
  <c r="BE2097" i="2"/>
  <c r="BE2099" i="2"/>
  <c r="BE2100" i="2"/>
  <c r="BE2101" i="2"/>
  <c r="BE2102" i="2"/>
  <c r="BE2105" i="2"/>
  <c r="BE2110" i="2"/>
  <c r="BE2122" i="2"/>
  <c r="BE2175" i="2"/>
  <c r="BE2181" i="2"/>
  <c r="BE2227" i="2"/>
  <c r="BE2235" i="2"/>
  <c r="BE2252" i="2"/>
  <c r="BE2258" i="2"/>
  <c r="BE2266" i="2"/>
  <c r="BE2295" i="2"/>
  <c r="BE2303" i="2"/>
  <c r="BE2304" i="2"/>
  <c r="BE2312" i="2"/>
  <c r="BE2314" i="2"/>
  <c r="BE2321" i="2"/>
  <c r="BE2325" i="2"/>
  <c r="BE2327" i="2"/>
  <c r="BE2330" i="2"/>
  <c r="BE2342" i="2"/>
  <c r="BE2355" i="2"/>
  <c r="BE2371" i="2"/>
  <c r="BE2383" i="2"/>
  <c r="BE2394" i="2"/>
  <c r="BE2425" i="2"/>
  <c r="BE2447" i="2"/>
  <c r="BE2475" i="2"/>
  <c r="BE2546" i="2"/>
  <c r="BE2556" i="2"/>
  <c r="BE2559" i="2"/>
  <c r="BE2573" i="2"/>
  <c r="BE2578" i="2"/>
  <c r="BE2587" i="2"/>
  <c r="BE2637" i="2"/>
  <c r="BE2642" i="2"/>
  <c r="BE2653" i="2"/>
  <c r="BE2666" i="2"/>
  <c r="BE2678" i="2"/>
  <c r="BE2687" i="2"/>
  <c r="BE2690" i="2"/>
  <c r="BE2693" i="2"/>
  <c r="BE2694" i="2"/>
  <c r="BE2695" i="2"/>
  <c r="BE2696" i="2"/>
  <c r="BE2699" i="2"/>
  <c r="BE2700" i="2"/>
  <c r="BE2717" i="2"/>
  <c r="BE2734" i="2"/>
  <c r="BE2740" i="2"/>
  <c r="BE2757" i="2"/>
  <c r="BE2760" i="2"/>
  <c r="BE2764" i="2"/>
  <c r="BE2775" i="2"/>
  <c r="F94" i="2"/>
  <c r="J146" i="2"/>
  <c r="BE192" i="2"/>
  <c r="BE218" i="2"/>
  <c r="BE249" i="2"/>
  <c r="BE268" i="2"/>
  <c r="BE313" i="2"/>
  <c r="BE314" i="2"/>
  <c r="BE335" i="2"/>
  <c r="BE345" i="2"/>
  <c r="BE374" i="2"/>
  <c r="BE393" i="2"/>
  <c r="BE405" i="2"/>
  <c r="BE410" i="2"/>
  <c r="BE453" i="2"/>
  <c r="BE462" i="2"/>
  <c r="BE464" i="2"/>
  <c r="BE467" i="2"/>
  <c r="BE476" i="2"/>
  <c r="BE513" i="2"/>
  <c r="BE567" i="2"/>
  <c r="BE589" i="2"/>
  <c r="BE595" i="2"/>
  <c r="BE609" i="2"/>
  <c r="BE610" i="2"/>
  <c r="BE621" i="2"/>
  <c r="BE641" i="2"/>
  <c r="BE740" i="2"/>
  <c r="BE771" i="2"/>
  <c r="BE775" i="2"/>
  <c r="BE875" i="2"/>
  <c r="BE928" i="2"/>
  <c r="BE1060" i="2"/>
  <c r="BE1092" i="2"/>
  <c r="BE1094" i="2"/>
  <c r="BE1099" i="2"/>
  <c r="BE1105" i="2"/>
  <c r="BE1121" i="2"/>
  <c r="BE1129" i="2"/>
  <c r="BE1131" i="2"/>
  <c r="BE1132" i="2"/>
  <c r="BE1135" i="2"/>
  <c r="BE1147" i="2"/>
  <c r="BE1157" i="2"/>
  <c r="BE1198" i="2"/>
  <c r="BE1257" i="2"/>
  <c r="BE1271" i="2"/>
  <c r="BE1282" i="2"/>
  <c r="BE1339" i="2"/>
  <c r="BE1356" i="2"/>
  <c r="BE1358" i="2"/>
  <c r="BE1406" i="2"/>
  <c r="BE1454" i="2"/>
  <c r="BE1519" i="2"/>
  <c r="BE1545" i="2"/>
  <c r="BE1630" i="2"/>
  <c r="BE1667" i="2"/>
  <c r="BE1685" i="2"/>
  <c r="BE1690" i="2"/>
  <c r="BE1704" i="2"/>
  <c r="BE1769" i="2"/>
  <c r="BE1774" i="2"/>
  <c r="BE1795" i="2"/>
  <c r="BE1809" i="2"/>
  <c r="BE1821" i="2"/>
  <c r="BE1823" i="2"/>
  <c r="BE1825" i="2"/>
  <c r="BE1864" i="2"/>
  <c r="BE1896" i="2"/>
  <c r="BE1925" i="2"/>
  <c r="BE1947" i="2"/>
  <c r="BE1955" i="2"/>
  <c r="BE1962" i="2"/>
  <c r="BE1966" i="2"/>
  <c r="BE1967" i="2"/>
  <c r="BE1985" i="2"/>
  <c r="BE1988" i="2"/>
  <c r="BE1989" i="2"/>
  <c r="BE1990" i="2"/>
  <c r="BE1999" i="2"/>
  <c r="BE2003" i="2"/>
  <c r="BE2041" i="2"/>
  <c r="BE2045" i="2"/>
  <c r="BE2051" i="2"/>
  <c r="BE2056" i="2"/>
  <c r="BE2058" i="2"/>
  <c r="BE2061" i="2"/>
  <c r="BE2062" i="2"/>
  <c r="BE2066" i="2"/>
  <c r="BE2069" i="2"/>
  <c r="BE2073" i="2"/>
  <c r="BE2081" i="2"/>
  <c r="BE2096" i="2"/>
  <c r="BE2098" i="2"/>
  <c r="BE2104" i="2"/>
  <c r="BE2109" i="2"/>
  <c r="BE2145" i="2"/>
  <c r="BE2153" i="2"/>
  <c r="BE2155" i="2"/>
  <c r="BE2192" i="2"/>
  <c r="BE2243" i="2"/>
  <c r="BE2247" i="2"/>
  <c r="BE2251" i="2"/>
  <c r="BE2265" i="2"/>
  <c r="BE2269" i="2"/>
  <c r="BE2270" i="2"/>
  <c r="BE2279" i="2"/>
  <c r="BE2282" i="2"/>
  <c r="BE2283" i="2"/>
  <c r="BE2284" i="2"/>
  <c r="BE2286" i="2"/>
  <c r="BE2287" i="2"/>
  <c r="BE2296" i="2"/>
  <c r="BE2297" i="2"/>
  <c r="BE2300" i="2"/>
  <c r="BE2302" i="2"/>
  <c r="BE2307" i="2"/>
  <c r="BE2311" i="2"/>
  <c r="BE2322" i="2"/>
  <c r="BE2323" i="2"/>
  <c r="BE2332" i="2"/>
  <c r="BE2346" i="2"/>
  <c r="BE2351" i="2"/>
  <c r="BE2379" i="2"/>
  <c r="BE2387" i="2"/>
  <c r="BE2442" i="2"/>
  <c r="BE2468" i="2"/>
  <c r="BE2503" i="2"/>
  <c r="BE2567" i="2"/>
  <c r="BE2576" i="2"/>
  <c r="BE2580" i="2"/>
  <c r="BE2607" i="2"/>
  <c r="BE2648" i="2"/>
  <c r="BE2658" i="2"/>
  <c r="BE2673" i="2"/>
  <c r="BE2674" i="2"/>
  <c r="BE2675" i="2"/>
  <c r="BE2677" i="2"/>
  <c r="BE2689" i="2"/>
  <c r="E140" i="2"/>
  <c r="BE155" i="2"/>
  <c r="BE214" i="2"/>
  <c r="BE221" i="2"/>
  <c r="BE224" i="2"/>
  <c r="BE227" i="2"/>
  <c r="BE317" i="2"/>
  <c r="BE325" i="2"/>
  <c r="BE326" i="2"/>
  <c r="BE329" i="2"/>
  <c r="BE354" i="2"/>
  <c r="BE370" i="2"/>
  <c r="BE397" i="2"/>
  <c r="BE401" i="2"/>
  <c r="BE420" i="2"/>
  <c r="BE454" i="2"/>
  <c r="BE459" i="2"/>
  <c r="BE479" i="2"/>
  <c r="BE484" i="2"/>
  <c r="BE551" i="2"/>
  <c r="BE559" i="2"/>
  <c r="BE586" i="2"/>
  <c r="BE598" i="2"/>
  <c r="BE601" i="2"/>
  <c r="BE615" i="2"/>
  <c r="BE634" i="2"/>
  <c r="BE665" i="2"/>
  <c r="BE693" i="2"/>
  <c r="BE720" i="2"/>
  <c r="BE730" i="2"/>
  <c r="BE732" i="2"/>
  <c r="BE744" i="2"/>
  <c r="BE760" i="2"/>
  <c r="BE792" i="2"/>
  <c r="BE854" i="2"/>
  <c r="BE882" i="2"/>
  <c r="BE907" i="2"/>
  <c r="BE936" i="2"/>
  <c r="BE968" i="2"/>
  <c r="BE1000" i="2"/>
  <c r="BE1037" i="2"/>
  <c r="BE1048" i="2"/>
  <c r="BE1065" i="2"/>
  <c r="BE1070" i="2"/>
  <c r="BE1071" i="2"/>
  <c r="BE1075" i="2"/>
  <c r="BE1076" i="2"/>
  <c r="BE1086" i="2"/>
  <c r="BE1096" i="2"/>
  <c r="BE1119" i="2"/>
  <c r="BE1216" i="2"/>
  <c r="BE1230" i="2"/>
  <c r="BE1242" i="2"/>
  <c r="BE1246" i="2"/>
  <c r="BE1252" i="2"/>
  <c r="BE1294" i="2"/>
  <c r="BE1296" i="2"/>
  <c r="BE1328" i="2"/>
  <c r="BE1362" i="2"/>
  <c r="BE1364" i="2"/>
  <c r="BE1489" i="2"/>
  <c r="BE1507" i="2"/>
  <c r="BE1530" i="2"/>
  <c r="BE1550" i="2"/>
  <c r="BE1680" i="2"/>
  <c r="BE1682" i="2"/>
  <c r="BE1709" i="2"/>
  <c r="BE1729" i="2"/>
  <c r="BE1756" i="2"/>
  <c r="BE1779" i="2"/>
  <c r="BE1798" i="2"/>
  <c r="BE1802" i="2"/>
  <c r="BE1948" i="2"/>
  <c r="BE1964" i="2"/>
  <c r="BE1981" i="2"/>
  <c r="BE1982" i="2"/>
  <c r="BE2001" i="2"/>
  <c r="BE2022" i="2"/>
  <c r="BE2055" i="2"/>
  <c r="BE2063" i="2"/>
  <c r="BE2065" i="2"/>
  <c r="BE2075" i="2"/>
  <c r="BE2080" i="2"/>
  <c r="BE2084" i="2"/>
  <c r="BE2085" i="2"/>
  <c r="BE2087" i="2"/>
  <c r="BE2089" i="2"/>
  <c r="BE2090" i="2"/>
  <c r="BE2111" i="2"/>
  <c r="BE2112" i="2"/>
  <c r="BE2117" i="2"/>
  <c r="BE2127" i="2"/>
  <c r="BE2135" i="2"/>
  <c r="BE2141" i="2"/>
  <c r="BE2154" i="2"/>
  <c r="BE2157" i="2"/>
  <c r="BE2177" i="2"/>
  <c r="BE2180" i="2"/>
  <c r="BE2253" i="2"/>
  <c r="BE2257" i="2"/>
  <c r="BE2260" i="2"/>
  <c r="BE2277" i="2"/>
  <c r="BE2278" i="2"/>
  <c r="BE2280" i="2"/>
  <c r="BE2298" i="2"/>
  <c r="BE2306" i="2"/>
  <c r="BE2310" i="2"/>
  <c r="BE2313" i="2"/>
  <c r="BE2315" i="2"/>
  <c r="BE2324" i="2"/>
  <c r="BE2329" i="2"/>
  <c r="BE2347" i="2"/>
  <c r="BE2349" i="2"/>
  <c r="BE2352" i="2"/>
  <c r="BE2354" i="2"/>
  <c r="BE2375" i="2"/>
  <c r="BE2392" i="2"/>
  <c r="BE2408" i="2"/>
  <c r="BE2445" i="2"/>
  <c r="BE2453" i="2"/>
  <c r="BE2461" i="2"/>
  <c r="BE2470" i="2"/>
  <c r="BE2487" i="2"/>
  <c r="BE2489" i="2"/>
  <c r="BE2517" i="2"/>
  <c r="BE2531" i="2"/>
  <c r="BE2544" i="2"/>
  <c r="BE2554" i="2"/>
  <c r="BE2589" i="2"/>
  <c r="BE158" i="2"/>
  <c r="BE175" i="2"/>
  <c r="BE210" i="2"/>
  <c r="BE230" i="2"/>
  <c r="BE277" i="2"/>
  <c r="BE295" i="2"/>
  <c r="BE321" i="2"/>
  <c r="BE362" i="2"/>
  <c r="BE366" i="2"/>
  <c r="BE378" i="2"/>
  <c r="BE416" i="2"/>
  <c r="BE455" i="2"/>
  <c r="BE463" i="2"/>
  <c r="BE465" i="2"/>
  <c r="BE468" i="2"/>
  <c r="BE519" i="2"/>
  <c r="BE525" i="2"/>
  <c r="BE549" i="2"/>
  <c r="BE556" i="2"/>
  <c r="BE574" i="2"/>
  <c r="BE580" i="2"/>
  <c r="BE629" i="2"/>
  <c r="BE635" i="2"/>
  <c r="BE707" i="2"/>
  <c r="BE716" i="2"/>
  <c r="BE721" i="2"/>
  <c r="BE756" i="2"/>
  <c r="BE763" i="2"/>
  <c r="BE824" i="2"/>
  <c r="BE865" i="2"/>
  <c r="BE873" i="2"/>
  <c r="BE880" i="2"/>
  <c r="BE953" i="2"/>
  <c r="BE967" i="2"/>
  <c r="BE970" i="2"/>
  <c r="BE971" i="2"/>
  <c r="BE1006" i="2"/>
  <c r="BE1041" i="2"/>
  <c r="BE1043" i="2"/>
  <c r="BE1052" i="2"/>
  <c r="BE1056" i="2"/>
  <c r="BE1066" i="2"/>
  <c r="BE1134" i="2"/>
  <c r="BE1137" i="2"/>
  <c r="BE1140" i="2"/>
  <c r="BE1159" i="2"/>
  <c r="BE1164" i="2"/>
  <c r="BE1170" i="2"/>
  <c r="BE1192" i="2"/>
  <c r="BE1196" i="2"/>
  <c r="BE1218" i="2"/>
  <c r="BE1240" i="2"/>
  <c r="BE1251" i="2"/>
  <c r="BE1289" i="2"/>
  <c r="BE1306" i="2"/>
  <c r="BE1366" i="2"/>
  <c r="BE1374" i="2"/>
  <c r="BE1383" i="2"/>
  <c r="BE1430" i="2"/>
  <c r="BE1539" i="2"/>
  <c r="BE1552" i="2"/>
  <c r="BE1563" i="2"/>
  <c r="BE1574" i="2"/>
  <c r="BE1582" i="2"/>
  <c r="BE1587" i="2"/>
  <c r="BE1628" i="2"/>
  <c r="BE1663" i="2"/>
  <c r="BE1665" i="2"/>
  <c r="BE1678" i="2"/>
  <c r="BE1686" i="2"/>
  <c r="BE1687" i="2"/>
  <c r="BE1695" i="2"/>
  <c r="BE1714" i="2"/>
  <c r="BE1744" i="2"/>
  <c r="BE1760" i="2"/>
  <c r="BE1860" i="2"/>
  <c r="BE1878" i="2"/>
  <c r="BE1891" i="2"/>
  <c r="BE1916" i="2"/>
  <c r="BE1942" i="2"/>
  <c r="BE1951" i="2"/>
  <c r="BE1953" i="2"/>
  <c r="BE1954" i="2"/>
  <c r="BE1956" i="2"/>
  <c r="BE1957" i="2"/>
  <c r="BE1965" i="2"/>
  <c r="BE1968" i="2"/>
  <c r="BE1969" i="2"/>
  <c r="BE1984" i="2"/>
  <c r="BE1986" i="2"/>
  <c r="BE1991" i="2"/>
  <c r="BE1994" i="2"/>
  <c r="BE2000" i="2"/>
  <c r="BE2002" i="2"/>
  <c r="BE2047" i="2"/>
  <c r="BE2057" i="2"/>
  <c r="BE2059" i="2"/>
  <c r="BE2064" i="2"/>
  <c r="BE2068" i="2"/>
  <c r="BE2070" i="2"/>
  <c r="BE2072" i="2"/>
  <c r="BE2074" i="2"/>
  <c r="BE2077" i="2"/>
  <c r="BE2079" i="2"/>
  <c r="BE2083" i="2"/>
  <c r="BE2092" i="2"/>
  <c r="BE2094" i="2"/>
  <c r="BE2103" i="2"/>
  <c r="BE2106" i="2"/>
  <c r="BE2132" i="2"/>
  <c r="BE2138" i="2"/>
  <c r="BE2150" i="2"/>
  <c r="BE2187" i="2"/>
  <c r="BE2197" i="2"/>
  <c r="BE2215" i="2"/>
  <c r="BE2219" i="2"/>
  <c r="BE2223" i="2"/>
  <c r="BE2231" i="2"/>
  <c r="BE2239" i="2"/>
  <c r="BE2250" i="2"/>
  <c r="BE2259" i="2"/>
  <c r="BE2281" i="2"/>
  <c r="BE2285" i="2"/>
  <c r="BE2288" i="2"/>
  <c r="BE2299" i="2"/>
  <c r="BE2301" i="2"/>
  <c r="BE2305" i="2"/>
  <c r="BE2308" i="2"/>
  <c r="BE2309" i="2"/>
  <c r="BE2316" i="2"/>
  <c r="BE2326" i="2"/>
  <c r="BE2328" i="2"/>
  <c r="BE2331" i="2"/>
  <c r="BE2336" i="2"/>
  <c r="BE2337" i="2"/>
  <c r="BE2341" i="2"/>
  <c r="BE2348" i="2"/>
  <c r="BE2350" i="2"/>
  <c r="BE2353" i="2"/>
  <c r="BE2367" i="2"/>
  <c r="BE2455" i="2"/>
  <c r="BE2463" i="2"/>
  <c r="BE2477" i="2"/>
  <c r="BE2485" i="2"/>
  <c r="BE2562" i="2"/>
  <c r="BE2609" i="2"/>
  <c r="BE2611" i="2"/>
  <c r="BE2661" i="2"/>
  <c r="BE2679" i="2"/>
  <c r="BE2684" i="2"/>
  <c r="BE2688" i="2"/>
  <c r="F37" i="2"/>
  <c r="BB96" i="1" s="1"/>
  <c r="F39" i="3"/>
  <c r="BD97" i="1" s="1"/>
  <c r="F36" i="3"/>
  <c r="BA97" i="1"/>
  <c r="F37" i="4"/>
  <c r="BB98" i="1" s="1"/>
  <c r="F39" i="4"/>
  <c r="BD98" i="1" s="1"/>
  <c r="F37" i="5"/>
  <c r="BB99" i="1" s="1"/>
  <c r="F39" i="6"/>
  <c r="BB101" i="1" s="1"/>
  <c r="F38" i="6"/>
  <c r="BA101" i="1" s="1"/>
  <c r="F39" i="7"/>
  <c r="BB102" i="1"/>
  <c r="F38" i="7"/>
  <c r="BA102" i="1" s="1"/>
  <c r="J38" i="8"/>
  <c r="AW103" i="1" s="1"/>
  <c r="F41" i="8"/>
  <c r="BD103" i="1"/>
  <c r="F40" i="9"/>
  <c r="BC104" i="1" s="1"/>
  <c r="J38" i="10"/>
  <c r="AW106" i="1" s="1"/>
  <c r="F38" i="11"/>
  <c r="BA107" i="1" s="1"/>
  <c r="F39" i="12"/>
  <c r="BB108" i="1" s="1"/>
  <c r="J38" i="13"/>
  <c r="AW109" i="1" s="1"/>
  <c r="F39" i="14"/>
  <c r="BB111" i="1"/>
  <c r="F41" i="14"/>
  <c r="BD111" i="1" s="1"/>
  <c r="F38" i="15"/>
  <c r="BA112" i="1" s="1"/>
  <c r="F41" i="15"/>
  <c r="BD112" i="1"/>
  <c r="F38" i="16"/>
  <c r="BA113" i="1" s="1"/>
  <c r="J38" i="17"/>
  <c r="AW114" i="1" s="1"/>
  <c r="F39" i="18"/>
  <c r="BB115" i="1" s="1"/>
  <c r="F41" i="18"/>
  <c r="BD115" i="1" s="1"/>
  <c r="F39" i="19"/>
  <c r="BB116" i="1" s="1"/>
  <c r="F38" i="20"/>
  <c r="BC118" i="1"/>
  <c r="F37" i="21"/>
  <c r="BB119" i="1" s="1"/>
  <c r="F36" i="21"/>
  <c r="BA119" i="1" s="1"/>
  <c r="F39" i="22"/>
  <c r="BD120" i="1"/>
  <c r="J36" i="23"/>
  <c r="AW121" i="1" s="1"/>
  <c r="F39" i="23"/>
  <c r="BD121" i="1" s="1"/>
  <c r="F37" i="24"/>
  <c r="BB122" i="1" s="1"/>
  <c r="F36" i="25"/>
  <c r="BA123" i="1" s="1"/>
  <c r="J36" i="26"/>
  <c r="AW124" i="1" s="1"/>
  <c r="J36" i="27"/>
  <c r="AW125" i="1"/>
  <c r="F35" i="28"/>
  <c r="BB126" i="1" s="1"/>
  <c r="F35" i="29"/>
  <c r="BB127" i="1" s="1"/>
  <c r="F34" i="29"/>
  <c r="BA127" i="1"/>
  <c r="J34" i="30"/>
  <c r="AW128" i="1" s="1"/>
  <c r="F35" i="31"/>
  <c r="BB129" i="1" s="1"/>
  <c r="F37" i="31"/>
  <c r="BD129" i="1" s="1"/>
  <c r="F37" i="32"/>
  <c r="BD130" i="1" s="1"/>
  <c r="F35" i="33"/>
  <c r="BB131" i="1" s="1"/>
  <c r="F34" i="33"/>
  <c r="BA131" i="1"/>
  <c r="F36" i="34"/>
  <c r="BC132" i="1" s="1"/>
  <c r="J34" i="35"/>
  <c r="AW133" i="1" s="1"/>
  <c r="F36" i="35"/>
  <c r="BC133" i="1"/>
  <c r="F34" i="36"/>
  <c r="BA134" i="1" s="1"/>
  <c r="F37" i="37"/>
  <c r="BD135" i="1" s="1"/>
  <c r="F35" i="38"/>
  <c r="BB136" i="1" s="1"/>
  <c r="F36" i="39"/>
  <c r="BA138" i="1" s="1"/>
  <c r="J36" i="40"/>
  <c r="AW139" i="1" s="1"/>
  <c r="F39" i="40"/>
  <c r="BD139" i="1"/>
  <c r="F39" i="41"/>
  <c r="BD140" i="1" s="1"/>
  <c r="J34" i="42"/>
  <c r="AW141" i="1" s="1"/>
  <c r="F36" i="2"/>
  <c r="BA96" i="1"/>
  <c r="F39" i="2"/>
  <c r="BD96" i="1" s="1"/>
  <c r="F38" i="10"/>
  <c r="BA106" i="1" s="1"/>
  <c r="F41" i="11"/>
  <c r="BD107" i="1" s="1"/>
  <c r="F40" i="11"/>
  <c r="BC107" i="1" s="1"/>
  <c r="F41" i="13"/>
  <c r="BD109" i="1" s="1"/>
  <c r="F38" i="14"/>
  <c r="BA111" i="1"/>
  <c r="F40" i="15"/>
  <c r="BC112" i="1" s="1"/>
  <c r="J38" i="16"/>
  <c r="AW113" i="1" s="1"/>
  <c r="F39" i="17"/>
  <c r="BB114" i="1"/>
  <c r="F38" i="18"/>
  <c r="BA115" i="1" s="1"/>
  <c r="J38" i="19"/>
  <c r="AW116" i="1" s="1"/>
  <c r="F40" i="19"/>
  <c r="BC116" i="1" s="1"/>
  <c r="F36" i="20"/>
  <c r="BA118" i="1" s="1"/>
  <c r="F39" i="20"/>
  <c r="BD118" i="1" s="1"/>
  <c r="F39" i="21"/>
  <c r="BD119" i="1"/>
  <c r="F36" i="22"/>
  <c r="BA120" i="1" s="1"/>
  <c r="F38" i="22"/>
  <c r="BC120" i="1" s="1"/>
  <c r="F36" i="24"/>
  <c r="BA122" i="1"/>
  <c r="F37" i="25"/>
  <c r="BB123" i="1" s="1"/>
  <c r="F36" i="26"/>
  <c r="BA124" i="1" s="1"/>
  <c r="F39" i="26"/>
  <c r="BD124" i="1" s="1"/>
  <c r="F36" i="27"/>
  <c r="BA125" i="1" s="1"/>
  <c r="F37" i="28"/>
  <c r="BD126" i="1" s="1"/>
  <c r="F36" i="28"/>
  <c r="BC126" i="1"/>
  <c r="F37" i="29"/>
  <c r="BD127" i="1" s="1"/>
  <c r="F34" i="30"/>
  <c r="BA128" i="1" s="1"/>
  <c r="F34" i="31"/>
  <c r="BA129" i="1"/>
  <c r="F36" i="31"/>
  <c r="BC129" i="1" s="1"/>
  <c r="J34" i="32"/>
  <c r="AW130" i="1" s="1"/>
  <c r="F36" i="32"/>
  <c r="BC130" i="1" s="1"/>
  <c r="F36" i="33"/>
  <c r="BC131" i="1" s="1"/>
  <c r="J34" i="34"/>
  <c r="AW132" i="1" s="1"/>
  <c r="F34" i="35"/>
  <c r="BA133" i="1"/>
  <c r="F35" i="35"/>
  <c r="BB133" i="1" s="1"/>
  <c r="F37" i="36"/>
  <c r="BD134" i="1" s="1"/>
  <c r="J34" i="37"/>
  <c r="AW135" i="1"/>
  <c r="J34" i="38"/>
  <c r="AW136" i="1" s="1"/>
  <c r="F37" i="39"/>
  <c r="BB138" i="1" s="1"/>
  <c r="F38" i="39"/>
  <c r="BC138" i="1" s="1"/>
  <c r="F36" i="41"/>
  <c r="BA140" i="1" s="1"/>
  <c r="F35" i="42"/>
  <c r="BB141" i="1" s="1"/>
  <c r="AS95" i="1"/>
  <c r="AS94" i="1"/>
  <c r="F38" i="2"/>
  <c r="BC96" i="1" s="1"/>
  <c r="F37" i="3"/>
  <c r="BB97" i="1" s="1"/>
  <c r="F38" i="3"/>
  <c r="BC97" i="1"/>
  <c r="F38" i="4"/>
  <c r="BC98" i="1" s="1"/>
  <c r="J36" i="5"/>
  <c r="AW99" i="1" s="1"/>
  <c r="F39" i="5"/>
  <c r="BD99" i="1" s="1"/>
  <c r="F41" i="6"/>
  <c r="BD101" i="1" s="1"/>
  <c r="F40" i="6"/>
  <c r="BC101" i="1" s="1"/>
  <c r="F41" i="7"/>
  <c r="BD102" i="1"/>
  <c r="F39" i="8"/>
  <c r="BB103" i="1" s="1"/>
  <c r="F38" i="8"/>
  <c r="BA103" i="1" s="1"/>
  <c r="J38" i="9"/>
  <c r="AW104" i="1"/>
  <c r="F39" i="9"/>
  <c r="BB104" i="1" s="1"/>
  <c r="F38" i="9"/>
  <c r="BA104" i="1" s="1"/>
  <c r="F39" i="10"/>
  <c r="BB106" i="1" s="1"/>
  <c r="F40" i="10"/>
  <c r="BC106" i="1" s="1"/>
  <c r="J38" i="11"/>
  <c r="AW107" i="1" s="1"/>
  <c r="J38" i="12"/>
  <c r="AW108" i="1"/>
  <c r="F41" i="12"/>
  <c r="BD108" i="1" s="1"/>
  <c r="F38" i="13"/>
  <c r="BA109" i="1" s="1"/>
  <c r="F40" i="13"/>
  <c r="BC109" i="1"/>
  <c r="J38" i="14"/>
  <c r="AW111" i="1" s="1"/>
  <c r="J38" i="15"/>
  <c r="AW112" i="1" s="1"/>
  <c r="F39" i="16"/>
  <c r="BB113" i="1" s="1"/>
  <c r="F41" i="17"/>
  <c r="BD114" i="1" s="1"/>
  <c r="F38" i="17"/>
  <c r="BA114" i="1" s="1"/>
  <c r="J38" i="18"/>
  <c r="AW115" i="1"/>
  <c r="F38" i="19"/>
  <c r="BA116" i="1" s="1"/>
  <c r="F37" i="20"/>
  <c r="BB118" i="1" s="1"/>
  <c r="F38" i="21"/>
  <c r="BC119" i="1"/>
  <c r="J36" i="22"/>
  <c r="AW120" i="1" s="1"/>
  <c r="F37" i="23"/>
  <c r="BB121" i="1" s="1"/>
  <c r="J36" i="24"/>
  <c r="AW122" i="1" s="1"/>
  <c r="F38" i="25"/>
  <c r="BC123" i="1" s="1"/>
  <c r="J36" i="25"/>
  <c r="AW123" i="1" s="1"/>
  <c r="F38" i="26"/>
  <c r="BC124" i="1"/>
  <c r="F39" i="27"/>
  <c r="BD125" i="1" s="1"/>
  <c r="J34" i="28"/>
  <c r="AW126" i="1" s="1"/>
  <c r="F36" i="29"/>
  <c r="BC127" i="1"/>
  <c r="F36" i="30"/>
  <c r="BC128" i="1" s="1"/>
  <c r="F37" i="30"/>
  <c r="BD128" i="1" s="1"/>
  <c r="F35" i="32"/>
  <c r="BB130" i="1" s="1"/>
  <c r="F37" i="33"/>
  <c r="BD131" i="1" s="1"/>
  <c r="F35" i="34"/>
  <c r="BB132" i="1" s="1"/>
  <c r="F37" i="35"/>
  <c r="BD133" i="1"/>
  <c r="J34" i="36"/>
  <c r="AW134" i="1" s="1"/>
  <c r="F34" i="37"/>
  <c r="BA135" i="1" s="1"/>
  <c r="F35" i="37"/>
  <c r="BB135" i="1"/>
  <c r="F34" i="38"/>
  <c r="BA136" i="1" s="1"/>
  <c r="J36" i="39"/>
  <c r="AW138" i="1" s="1"/>
  <c r="F38" i="40"/>
  <c r="BC139" i="1" s="1"/>
  <c r="F37" i="40"/>
  <c r="BB139" i="1" s="1"/>
  <c r="F38" i="41"/>
  <c r="BC140" i="1" s="1"/>
  <c r="F34" i="42"/>
  <c r="BA141" i="1" s="1"/>
  <c r="F37" i="42"/>
  <c r="BD141" i="1" s="1"/>
  <c r="J36" i="2"/>
  <c r="AW96" i="1" s="1"/>
  <c r="J36" i="3"/>
  <c r="AW97" i="1"/>
  <c r="J36" i="4"/>
  <c r="AW98" i="1" s="1"/>
  <c r="F36" i="4"/>
  <c r="BA98" i="1" s="1"/>
  <c r="F36" i="5"/>
  <c r="BA99" i="1" s="1"/>
  <c r="F38" i="5"/>
  <c r="BC99" i="1" s="1"/>
  <c r="J38" i="6"/>
  <c r="AW101" i="1" s="1"/>
  <c r="J38" i="7"/>
  <c r="AW102" i="1"/>
  <c r="F40" i="7"/>
  <c r="BC102" i="1" s="1"/>
  <c r="F40" i="8"/>
  <c r="BC103" i="1" s="1"/>
  <c r="F41" i="9"/>
  <c r="BD104" i="1"/>
  <c r="F41" i="10"/>
  <c r="BD106" i="1" s="1"/>
  <c r="F39" i="11"/>
  <c r="BB107" i="1" s="1"/>
  <c r="F38" i="12"/>
  <c r="BA108" i="1" s="1"/>
  <c r="F40" i="12"/>
  <c r="BC108" i="1" s="1"/>
  <c r="F39" i="13"/>
  <c r="BB109" i="1" s="1"/>
  <c r="F40" i="14"/>
  <c r="BC111" i="1"/>
  <c r="F39" i="15"/>
  <c r="BB112" i="1" s="1"/>
  <c r="F41" i="16"/>
  <c r="BD113" i="1" s="1"/>
  <c r="F40" i="16"/>
  <c r="BC113" i="1"/>
  <c r="F40" i="17"/>
  <c r="BC114" i="1" s="1"/>
  <c r="F40" i="18"/>
  <c r="BC115" i="1" s="1"/>
  <c r="F41" i="19"/>
  <c r="BD116" i="1" s="1"/>
  <c r="J36" i="20"/>
  <c r="AW118" i="1" s="1"/>
  <c r="J36" i="21"/>
  <c r="AW119" i="1" s="1"/>
  <c r="F37" i="22"/>
  <c r="BB120" i="1"/>
  <c r="F38" i="23"/>
  <c r="BC121" i="1" s="1"/>
  <c r="F36" i="23"/>
  <c r="BA121" i="1" s="1"/>
  <c r="F39" i="24"/>
  <c r="BD122" i="1"/>
  <c r="F38" i="24"/>
  <c r="BC122" i="1" s="1"/>
  <c r="F39" i="25"/>
  <c r="BD123" i="1" s="1"/>
  <c r="F37" i="26"/>
  <c r="BB124" i="1" s="1"/>
  <c r="F37" i="27"/>
  <c r="BB125" i="1" s="1"/>
  <c r="F38" i="27"/>
  <c r="BC125" i="1" s="1"/>
  <c r="F34" i="28"/>
  <c r="BA126" i="1"/>
  <c r="J34" i="29"/>
  <c r="AW127" i="1" s="1"/>
  <c r="F35" i="30"/>
  <c r="BB128" i="1" s="1"/>
  <c r="J34" i="31"/>
  <c r="AW129" i="1"/>
  <c r="F34" i="32"/>
  <c r="BA130" i="1" s="1"/>
  <c r="J34" i="33"/>
  <c r="AW131" i="1" s="1"/>
  <c r="F34" i="34"/>
  <c r="BA132" i="1" s="1"/>
  <c r="F37" i="34"/>
  <c r="BD132" i="1" s="1"/>
  <c r="F35" i="36"/>
  <c r="BB134" i="1" s="1"/>
  <c r="F36" i="36"/>
  <c r="BC134" i="1"/>
  <c r="F36" i="37"/>
  <c r="BC135" i="1" s="1"/>
  <c r="F37" i="38"/>
  <c r="BD136" i="1" s="1"/>
  <c r="F36" i="38"/>
  <c r="BC136" i="1"/>
  <c r="F39" i="39"/>
  <c r="BD138" i="1" s="1"/>
  <c r="F36" i="40"/>
  <c r="BA139" i="1" s="1"/>
  <c r="J36" i="41"/>
  <c r="AW140" i="1" s="1"/>
  <c r="F37" i="41"/>
  <c r="BB140" i="1" s="1"/>
  <c r="F36" i="42"/>
  <c r="BC141" i="1" s="1"/>
  <c r="BK289" i="4" l="1"/>
  <c r="J289" i="4" s="1"/>
  <c r="J119" i="4" s="1"/>
  <c r="J1666" i="2"/>
  <c r="J112" i="2" s="1"/>
  <c r="BK1138" i="2"/>
  <c r="T126" i="29"/>
  <c r="BK273" i="3"/>
  <c r="J273" i="3" s="1"/>
  <c r="J122" i="3" s="1"/>
  <c r="J274" i="3"/>
  <c r="J123" i="3" s="1"/>
  <c r="J148" i="20"/>
  <c r="J101" i="20" s="1"/>
  <c r="BK134" i="20"/>
  <c r="J134" i="20" s="1"/>
  <c r="J99" i="20" s="1"/>
  <c r="R129" i="41"/>
  <c r="BK178" i="4"/>
  <c r="J178" i="4" s="1"/>
  <c r="J103" i="4" s="1"/>
  <c r="P133" i="9"/>
  <c r="P132" i="9" s="1"/>
  <c r="AU104" i="1" s="1"/>
  <c r="R230" i="40"/>
  <c r="R133" i="40" s="1"/>
  <c r="R148" i="39"/>
  <c r="R227" i="7"/>
  <c r="R155" i="4"/>
  <c r="T128" i="35"/>
  <c r="R127" i="29"/>
  <c r="P154" i="4"/>
  <c r="P153" i="4" s="1"/>
  <c r="AU98" i="1" s="1"/>
  <c r="T154" i="4"/>
  <c r="T153" i="4" s="1"/>
  <c r="R154" i="4"/>
  <c r="P148" i="39"/>
  <c r="P142" i="34"/>
  <c r="T130" i="41"/>
  <c r="T129" i="41" s="1"/>
  <c r="P222" i="21"/>
  <c r="T198" i="6"/>
  <c r="R121" i="38"/>
  <c r="P121" i="31"/>
  <c r="AU129" i="1"/>
  <c r="R127" i="30"/>
  <c r="T125" i="24"/>
  <c r="T124" i="24"/>
  <c r="T197" i="20"/>
  <c r="T133" i="20" s="1"/>
  <c r="R188" i="16"/>
  <c r="R193" i="15"/>
  <c r="R134" i="15" s="1"/>
  <c r="T242" i="14"/>
  <c r="T227" i="7"/>
  <c r="R146" i="6"/>
  <c r="R153" i="2"/>
  <c r="BK122" i="33"/>
  <c r="J122" i="33" s="1"/>
  <c r="J96" i="33" s="1"/>
  <c r="T123" i="32"/>
  <c r="T121" i="31"/>
  <c r="R121" i="28"/>
  <c r="R120" i="28"/>
  <c r="R125" i="25"/>
  <c r="R124" i="25" s="1"/>
  <c r="P197" i="20"/>
  <c r="P188" i="16"/>
  <c r="P134" i="16" s="1"/>
  <c r="AU113" i="1" s="1"/>
  <c r="T134" i="10"/>
  <c r="R132" i="5"/>
  <c r="R131" i="5"/>
  <c r="P130" i="41"/>
  <c r="P129" i="41" s="1"/>
  <c r="AU140" i="1" s="1"/>
  <c r="BK127" i="29"/>
  <c r="T222" i="21"/>
  <c r="R135" i="21"/>
  <c r="R134" i="20"/>
  <c r="P185" i="18"/>
  <c r="T188" i="16"/>
  <c r="T134" i="16" s="1"/>
  <c r="R134" i="16"/>
  <c r="T153" i="3"/>
  <c r="T152" i="3"/>
  <c r="P121" i="28"/>
  <c r="P120" i="28" s="1"/>
  <c r="AU126" i="1" s="1"/>
  <c r="P135" i="21"/>
  <c r="P134" i="21"/>
  <c r="AU119" i="1"/>
  <c r="P134" i="20"/>
  <c r="P133" i="20" s="1"/>
  <c r="AU118" i="1" s="1"/>
  <c r="T134" i="14"/>
  <c r="P198" i="6"/>
  <c r="T166" i="6"/>
  <c r="T145" i="6" s="1"/>
  <c r="P134" i="40"/>
  <c r="P133" i="40"/>
  <c r="AU139" i="1" s="1"/>
  <c r="P123" i="36"/>
  <c r="AU134" i="1"/>
  <c r="P128" i="22"/>
  <c r="P127" i="22" s="1"/>
  <c r="AU120" i="1" s="1"/>
  <c r="T135" i="21"/>
  <c r="T134" i="21"/>
  <c r="P179" i="19"/>
  <c r="P156" i="18"/>
  <c r="P135" i="18" s="1"/>
  <c r="AU115" i="1" s="1"/>
  <c r="R129" i="11"/>
  <c r="T133" i="8"/>
  <c r="T132" i="8" s="1"/>
  <c r="R218" i="7"/>
  <c r="P146" i="6"/>
  <c r="P145" i="6"/>
  <c r="AU101" i="1" s="1"/>
  <c r="R199" i="3"/>
  <c r="R153" i="3" s="1"/>
  <c r="R152" i="3" s="1"/>
  <c r="P121" i="38"/>
  <c r="AU136" i="1"/>
  <c r="T128" i="36"/>
  <c r="T123" i="36"/>
  <c r="P124" i="34"/>
  <c r="AU132" i="1"/>
  <c r="P135" i="30"/>
  <c r="P127" i="30"/>
  <c r="AU128" i="1"/>
  <c r="R127" i="27"/>
  <c r="R126" i="27" s="1"/>
  <c r="T129" i="23"/>
  <c r="T128" i="23" s="1"/>
  <c r="T134" i="20"/>
  <c r="R242" i="14"/>
  <c r="P153" i="2"/>
  <c r="T148" i="39"/>
  <c r="BK121" i="38"/>
  <c r="J121" i="38"/>
  <c r="T162" i="17"/>
  <c r="T134" i="17" s="1"/>
  <c r="BK135" i="15"/>
  <c r="J135" i="15"/>
  <c r="J101" i="15" s="1"/>
  <c r="R295" i="10"/>
  <c r="P131" i="5"/>
  <c r="AU99" i="1"/>
  <c r="P122" i="33"/>
  <c r="AU131" i="1"/>
  <c r="T135" i="30"/>
  <c r="P129" i="23"/>
  <c r="P128" i="23"/>
  <c r="AU121" i="1"/>
  <c r="R142" i="7"/>
  <c r="R141" i="7"/>
  <c r="T146" i="6"/>
  <c r="P199" i="3"/>
  <c r="P153" i="3"/>
  <c r="P152" i="3" s="1"/>
  <c r="AU97" i="1" s="1"/>
  <c r="R142" i="34"/>
  <c r="R124" i="34"/>
  <c r="R126" i="29"/>
  <c r="T121" i="28"/>
  <c r="T120" i="28" s="1"/>
  <c r="P152" i="19"/>
  <c r="P136" i="19" s="1"/>
  <c r="AU116" i="1" s="1"/>
  <c r="P133" i="8"/>
  <c r="P132" i="8"/>
  <c r="AU103" i="1" s="1"/>
  <c r="R198" i="6"/>
  <c r="T132" i="5"/>
  <c r="T131" i="5"/>
  <c r="BK130" i="41"/>
  <c r="J130" i="41"/>
  <c r="J99" i="41" s="1"/>
  <c r="P536" i="39"/>
  <c r="BK119" i="37"/>
  <c r="J119" i="37"/>
  <c r="J96" i="37"/>
  <c r="R123" i="36"/>
  <c r="P128" i="35"/>
  <c r="P123" i="35"/>
  <c r="AU133" i="1" s="1"/>
  <c r="P126" i="29"/>
  <c r="AU127" i="1"/>
  <c r="R222" i="21"/>
  <c r="R185" i="18"/>
  <c r="R135" i="18"/>
  <c r="P162" i="17"/>
  <c r="R310" i="4"/>
  <c r="R2697" i="2"/>
  <c r="T1138" i="2"/>
  <c r="T153" i="2"/>
  <c r="R536" i="39"/>
  <c r="R147" i="39" s="1"/>
  <c r="T122" i="33"/>
  <c r="T127" i="30"/>
  <c r="R197" i="20"/>
  <c r="P134" i="17"/>
  <c r="AU114" i="1"/>
  <c r="P142" i="7"/>
  <c r="P141" i="7"/>
  <c r="AU102" i="1" s="1"/>
  <c r="T2697" i="2"/>
  <c r="P1138" i="2"/>
  <c r="R122" i="42"/>
  <c r="P123" i="32"/>
  <c r="AU130" i="1"/>
  <c r="T127" i="27"/>
  <c r="T126" i="27"/>
  <c r="P125" i="25"/>
  <c r="P124" i="25" s="1"/>
  <c r="AU123" i="1" s="1"/>
  <c r="R136" i="19"/>
  <c r="BK135" i="16"/>
  <c r="P193" i="15"/>
  <c r="P134" i="15" s="1"/>
  <c r="AU112" i="1" s="1"/>
  <c r="R134" i="10"/>
  <c r="R133" i="8"/>
  <c r="R132" i="8"/>
  <c r="T142" i="7"/>
  <c r="T141" i="7" s="1"/>
  <c r="T134" i="40"/>
  <c r="T133" i="40"/>
  <c r="T123" i="35"/>
  <c r="P127" i="27"/>
  <c r="P126" i="27" s="1"/>
  <c r="AU125" i="1" s="1"/>
  <c r="T185" i="18"/>
  <c r="T135" i="18"/>
  <c r="P134" i="14"/>
  <c r="AU111" i="1"/>
  <c r="T128" i="13"/>
  <c r="R133" i="9"/>
  <c r="R132" i="9"/>
  <c r="R166" i="6"/>
  <c r="R1138" i="2"/>
  <c r="T122" i="42"/>
  <c r="P122" i="42"/>
  <c r="AU141" i="1"/>
  <c r="T536" i="39"/>
  <c r="R119" i="37"/>
  <c r="R122" i="33"/>
  <c r="P125" i="24"/>
  <c r="P124" i="24"/>
  <c r="AU122" i="1"/>
  <c r="T179" i="19"/>
  <c r="T136" i="19"/>
  <c r="R134" i="17"/>
  <c r="T193" i="15"/>
  <c r="T134" i="15"/>
  <c r="R134" i="14"/>
  <c r="P128" i="13"/>
  <c r="AU109" i="1"/>
  <c r="P295" i="10"/>
  <c r="P134" i="10" s="1"/>
  <c r="AU106" i="1" s="1"/>
  <c r="T133" i="9"/>
  <c r="T132" i="9" s="1"/>
  <c r="BK296" i="4"/>
  <c r="J296" i="4" s="1"/>
  <c r="J121" i="4" s="1"/>
  <c r="BK198" i="4"/>
  <c r="J198" i="4"/>
  <c r="J105" i="4" s="1"/>
  <c r="BK2697" i="2"/>
  <c r="J2697" i="2" s="1"/>
  <c r="J128" i="2" s="1"/>
  <c r="BK133" i="9"/>
  <c r="J133" i="9"/>
  <c r="J101" i="9" s="1"/>
  <c r="BK295" i="10"/>
  <c r="J295" i="10" s="1"/>
  <c r="J108" i="10" s="1"/>
  <c r="BK257" i="11"/>
  <c r="J257" i="11"/>
  <c r="J103" i="11" s="1"/>
  <c r="BK129" i="13"/>
  <c r="J129" i="13" s="1"/>
  <c r="J101" i="13" s="1"/>
  <c r="BK135" i="14"/>
  <c r="J135" i="14"/>
  <c r="J101" i="14" s="1"/>
  <c r="BK142" i="14"/>
  <c r="J142" i="14" s="1"/>
  <c r="J104" i="14" s="1"/>
  <c r="BK242" i="14"/>
  <c r="J242" i="14"/>
  <c r="J108" i="14" s="1"/>
  <c r="BK142" i="15"/>
  <c r="J142" i="15" s="1"/>
  <c r="J104" i="15" s="1"/>
  <c r="BK151" i="15"/>
  <c r="J151" i="15"/>
  <c r="J106" i="15" s="1"/>
  <c r="BK188" i="16"/>
  <c r="J188" i="16" s="1"/>
  <c r="J108" i="16" s="1"/>
  <c r="BK137" i="19"/>
  <c r="J137" i="19"/>
  <c r="J101" i="19" s="1"/>
  <c r="BK128" i="22"/>
  <c r="BK254" i="29"/>
  <c r="J254" i="29" s="1"/>
  <c r="J103" i="29" s="1"/>
  <c r="BK135" i="30"/>
  <c r="J135" i="30" s="1"/>
  <c r="J98" i="30" s="1"/>
  <c r="BK125" i="34"/>
  <c r="J125" i="34" s="1"/>
  <c r="J97" i="34" s="1"/>
  <c r="BK164" i="34"/>
  <c r="J164" i="34" s="1"/>
  <c r="J103" i="34" s="1"/>
  <c r="BK124" i="35"/>
  <c r="J124" i="35" s="1"/>
  <c r="J97" i="35" s="1"/>
  <c r="BK128" i="35"/>
  <c r="J128" i="35" s="1"/>
  <c r="J99" i="35" s="1"/>
  <c r="BK124" i="36"/>
  <c r="J124" i="36" s="1"/>
  <c r="J97" i="36" s="1"/>
  <c r="BK128" i="36"/>
  <c r="J128" i="36" s="1"/>
  <c r="J99" i="36" s="1"/>
  <c r="BK230" i="40"/>
  <c r="J230" i="40" s="1"/>
  <c r="J103" i="40" s="1"/>
  <c r="BK122" i="42"/>
  <c r="J122" i="42" s="1"/>
  <c r="J96" i="42" s="1"/>
  <c r="BK153" i="2"/>
  <c r="J153" i="2" s="1"/>
  <c r="J99" i="2" s="1"/>
  <c r="BK132" i="5"/>
  <c r="J132" i="5" s="1"/>
  <c r="J99" i="5" s="1"/>
  <c r="BK146" i="6"/>
  <c r="J146" i="6" s="1"/>
  <c r="J101" i="6" s="1"/>
  <c r="BK166" i="6"/>
  <c r="J166" i="6" s="1"/>
  <c r="J105" i="6" s="1"/>
  <c r="BK198" i="6"/>
  <c r="J198" i="6" s="1"/>
  <c r="J112" i="6" s="1"/>
  <c r="BK217" i="6"/>
  <c r="J217" i="6" s="1"/>
  <c r="J117" i="6" s="1"/>
  <c r="BK142" i="7"/>
  <c r="J142" i="7" s="1"/>
  <c r="J101" i="7" s="1"/>
  <c r="BK227" i="7"/>
  <c r="J227" i="7" s="1"/>
  <c r="J113" i="7" s="1"/>
  <c r="BK135" i="10"/>
  <c r="J135" i="10" s="1"/>
  <c r="J101" i="10" s="1"/>
  <c r="BK142" i="10"/>
  <c r="J142" i="10" s="1"/>
  <c r="J104" i="10" s="1"/>
  <c r="BK165" i="14"/>
  <c r="J165" i="14" s="1"/>
  <c r="J106" i="14" s="1"/>
  <c r="BK161" i="16"/>
  <c r="J161" i="16" s="1"/>
  <c r="J106" i="16" s="1"/>
  <c r="BK146" i="17"/>
  <c r="J146" i="17" s="1"/>
  <c r="J106" i="17" s="1"/>
  <c r="BK143" i="19"/>
  <c r="J143" i="19" s="1"/>
  <c r="J104" i="19" s="1"/>
  <c r="BK135" i="21"/>
  <c r="J135" i="21" s="1"/>
  <c r="J99" i="21" s="1"/>
  <c r="BK162" i="23"/>
  <c r="J162" i="23" s="1"/>
  <c r="J105" i="23" s="1"/>
  <c r="BK127" i="27"/>
  <c r="J127" i="27" s="1"/>
  <c r="J99" i="27" s="1"/>
  <c r="BK121" i="31"/>
  <c r="J121" i="31" s="1"/>
  <c r="J30" i="31" s="1"/>
  <c r="AG129" i="1" s="1"/>
  <c r="BK142" i="34"/>
  <c r="J142" i="34" s="1"/>
  <c r="J99" i="34" s="1"/>
  <c r="BK141" i="36"/>
  <c r="J141" i="36"/>
  <c r="J102" i="36" s="1"/>
  <c r="BK343" i="41"/>
  <c r="J343" i="41" s="1"/>
  <c r="J106" i="41" s="1"/>
  <c r="BK267" i="3"/>
  <c r="J267" i="3"/>
  <c r="J120" i="3" s="1"/>
  <c r="BK289" i="3"/>
  <c r="J289" i="3" s="1"/>
  <c r="J126" i="3" s="1"/>
  <c r="BK218" i="7"/>
  <c r="J218" i="7"/>
  <c r="J109" i="7" s="1"/>
  <c r="BK133" i="8"/>
  <c r="J133" i="8" s="1"/>
  <c r="J101" i="8" s="1"/>
  <c r="BK129" i="12"/>
  <c r="J129" i="12"/>
  <c r="J101" i="12" s="1"/>
  <c r="BK181" i="13"/>
  <c r="J181" i="13" s="1"/>
  <c r="J103" i="13" s="1"/>
  <c r="BK135" i="17"/>
  <c r="BK134" i="17" s="1"/>
  <c r="J134" i="17" s="1"/>
  <c r="J100" i="17" s="1"/>
  <c r="J135" i="17"/>
  <c r="J101" i="17" s="1"/>
  <c r="BK185" i="18"/>
  <c r="J185" i="18" s="1"/>
  <c r="J109" i="18" s="1"/>
  <c r="BK199" i="22"/>
  <c r="J199" i="22"/>
  <c r="J104" i="22" s="1"/>
  <c r="BK199" i="3"/>
  <c r="J199" i="3" s="1"/>
  <c r="J109" i="3" s="1"/>
  <c r="BK261" i="3"/>
  <c r="J261" i="3"/>
  <c r="J118" i="3" s="1"/>
  <c r="BK154" i="4"/>
  <c r="BK329" i="4"/>
  <c r="J329" i="4" s="1"/>
  <c r="J129" i="4" s="1"/>
  <c r="BK159" i="5"/>
  <c r="J159" i="5" s="1"/>
  <c r="J104" i="5" s="1"/>
  <c r="BK130" i="11"/>
  <c r="J130" i="11" s="1"/>
  <c r="J101" i="11" s="1"/>
  <c r="BK179" i="12"/>
  <c r="J179" i="12" s="1"/>
  <c r="J103" i="12" s="1"/>
  <c r="BK193" i="15"/>
  <c r="J193" i="15" s="1"/>
  <c r="J108" i="15" s="1"/>
  <c r="BK142" i="16"/>
  <c r="J142" i="16" s="1"/>
  <c r="J104" i="16" s="1"/>
  <c r="BK142" i="17"/>
  <c r="J142" i="17" s="1"/>
  <c r="J104" i="17" s="1"/>
  <c r="BK136" i="18"/>
  <c r="J136" i="18" s="1"/>
  <c r="J101" i="18" s="1"/>
  <c r="BK143" i="18"/>
  <c r="J143" i="18" s="1"/>
  <c r="J104" i="18" s="1"/>
  <c r="BK156" i="18"/>
  <c r="J156" i="18" s="1"/>
  <c r="J106" i="18" s="1"/>
  <c r="BK222" i="21"/>
  <c r="J222" i="21" s="1"/>
  <c r="J106" i="21" s="1"/>
  <c r="BK129" i="23"/>
  <c r="J129" i="23" s="1"/>
  <c r="J99" i="23" s="1"/>
  <c r="BK125" i="24"/>
  <c r="J125" i="24" s="1"/>
  <c r="J99" i="24" s="1"/>
  <c r="BK125" i="25"/>
  <c r="J125" i="25" s="1"/>
  <c r="J99" i="25" s="1"/>
  <c r="BK125" i="26"/>
  <c r="J125" i="26" s="1"/>
  <c r="J99" i="26" s="1"/>
  <c r="BK127" i="30"/>
  <c r="J127" i="30" s="1"/>
  <c r="J96" i="30" s="1"/>
  <c r="BK123" i="32"/>
  <c r="J123" i="32" s="1"/>
  <c r="J96" i="32" s="1"/>
  <c r="BK138" i="35"/>
  <c r="J138" i="35" s="1"/>
  <c r="J102" i="35" s="1"/>
  <c r="BK148" i="39"/>
  <c r="J148" i="39" s="1"/>
  <c r="J99" i="39" s="1"/>
  <c r="BK536" i="39"/>
  <c r="J536" i="39" s="1"/>
  <c r="J103" i="39" s="1"/>
  <c r="BK804" i="39"/>
  <c r="J804" i="39" s="1"/>
  <c r="J124" i="39" s="1"/>
  <c r="BK129" i="41"/>
  <c r="J129" i="41" s="1"/>
  <c r="J32" i="41" s="1"/>
  <c r="AG140" i="1" s="1"/>
  <c r="BK133" i="40"/>
  <c r="J133" i="40" s="1"/>
  <c r="J98" i="40" s="1"/>
  <c r="BK120" i="28"/>
  <c r="J120" i="28"/>
  <c r="J96" i="28" s="1"/>
  <c r="BK133" i="20"/>
  <c r="J133" i="20" s="1"/>
  <c r="J32" i="20" s="1"/>
  <c r="AG118" i="1" s="1"/>
  <c r="J1138" i="2"/>
  <c r="J108" i="2"/>
  <c r="J30" i="38"/>
  <c r="AG136" i="1" s="1"/>
  <c r="AN136" i="1" s="1"/>
  <c r="J35" i="2"/>
  <c r="AV96" i="1" s="1"/>
  <c r="AT96" i="1" s="1"/>
  <c r="J35" i="5"/>
  <c r="AV99" i="1"/>
  <c r="AT99" i="1" s="1"/>
  <c r="J37" i="6"/>
  <c r="AV101" i="1" s="1"/>
  <c r="AT101" i="1" s="1"/>
  <c r="J37" i="8"/>
  <c r="AV103" i="1"/>
  <c r="AT103" i="1" s="1"/>
  <c r="F37" i="8"/>
  <c r="AZ103" i="1" s="1"/>
  <c r="F37" i="9"/>
  <c r="AZ104" i="1"/>
  <c r="BC100" i="1"/>
  <c r="AY100" i="1" s="1"/>
  <c r="J37" i="10"/>
  <c r="AV106" i="1" s="1"/>
  <c r="AT106" i="1" s="1"/>
  <c r="F37" i="11"/>
  <c r="AZ107" i="1"/>
  <c r="F37" i="13"/>
  <c r="AZ109" i="1"/>
  <c r="BB105" i="1"/>
  <c r="AX105" i="1" s="1"/>
  <c r="J37" i="13"/>
  <c r="AV109" i="1"/>
  <c r="AT109" i="1" s="1"/>
  <c r="J37" i="14"/>
  <c r="AV111" i="1" s="1"/>
  <c r="AT111" i="1" s="1"/>
  <c r="F37" i="16"/>
  <c r="AZ113" i="1"/>
  <c r="F37" i="18"/>
  <c r="AZ115" i="1"/>
  <c r="J37" i="19"/>
  <c r="AV116" i="1" s="1"/>
  <c r="AT116" i="1" s="1"/>
  <c r="BA110" i="1"/>
  <c r="AW110" i="1" s="1"/>
  <c r="J35" i="21"/>
  <c r="AV119" i="1"/>
  <c r="AT119" i="1"/>
  <c r="J35" i="22"/>
  <c r="AV120" i="1"/>
  <c r="AT120" i="1" s="1"/>
  <c r="F35" i="24"/>
  <c r="AZ122" i="1"/>
  <c r="J35" i="25"/>
  <c r="AV123" i="1" s="1"/>
  <c r="AT123" i="1" s="1"/>
  <c r="J35" i="27"/>
  <c r="AV125" i="1" s="1"/>
  <c r="AT125" i="1" s="1"/>
  <c r="J33" i="28"/>
  <c r="AV126" i="1" s="1"/>
  <c r="AT126" i="1" s="1"/>
  <c r="F33" i="30"/>
  <c r="AZ128" i="1" s="1"/>
  <c r="J33" i="30"/>
  <c r="AV128" i="1"/>
  <c r="AT128" i="1" s="1"/>
  <c r="J33" i="31"/>
  <c r="AV129" i="1" s="1"/>
  <c r="AT129" i="1" s="1"/>
  <c r="F33" i="32"/>
  <c r="AZ130" i="1"/>
  <c r="J33" i="34"/>
  <c r="AV132" i="1"/>
  <c r="AT132" i="1" s="1"/>
  <c r="F33" i="38"/>
  <c r="AZ136" i="1"/>
  <c r="J35" i="40"/>
  <c r="AV139" i="1" s="1"/>
  <c r="AT139" i="1" s="1"/>
  <c r="BC137" i="1"/>
  <c r="AY137" i="1" s="1"/>
  <c r="BD137" i="1"/>
  <c r="F35" i="41"/>
  <c r="AZ140" i="1" s="1"/>
  <c r="J35" i="3"/>
  <c r="AV97" i="1"/>
  <c r="AT97" i="1"/>
  <c r="F35" i="3"/>
  <c r="AZ97" i="1"/>
  <c r="J35" i="4"/>
  <c r="AV98" i="1" s="1"/>
  <c r="AT98" i="1" s="1"/>
  <c r="F35" i="5"/>
  <c r="AZ99" i="1" s="1"/>
  <c r="F37" i="7"/>
  <c r="AZ102" i="1" s="1"/>
  <c r="J37" i="9"/>
  <c r="AV104" i="1"/>
  <c r="AT104" i="1"/>
  <c r="F37" i="10"/>
  <c r="AZ106" i="1"/>
  <c r="F37" i="12"/>
  <c r="AZ108" i="1" s="1"/>
  <c r="BC105" i="1"/>
  <c r="AY105" i="1"/>
  <c r="F37" i="14"/>
  <c r="AZ111" i="1"/>
  <c r="J37" i="17"/>
  <c r="AV114" i="1" s="1"/>
  <c r="AT114" i="1" s="1"/>
  <c r="F37" i="17"/>
  <c r="AZ114" i="1" s="1"/>
  <c r="F37" i="19"/>
  <c r="AZ116" i="1" s="1"/>
  <c r="BD110" i="1"/>
  <c r="F35" i="20"/>
  <c r="AZ118" i="1"/>
  <c r="F35" i="22"/>
  <c r="AZ120" i="1"/>
  <c r="F35" i="25"/>
  <c r="AZ123" i="1" s="1"/>
  <c r="F35" i="26"/>
  <c r="AZ124" i="1"/>
  <c r="F35" i="27"/>
  <c r="AZ125" i="1"/>
  <c r="J33" i="29"/>
  <c r="AV127" i="1" s="1"/>
  <c r="AT127" i="1" s="1"/>
  <c r="F33" i="31"/>
  <c r="AZ129" i="1" s="1"/>
  <c r="J33" i="32"/>
  <c r="AV130" i="1" s="1"/>
  <c r="AT130" i="1" s="1"/>
  <c r="F33" i="34"/>
  <c r="AZ132" i="1"/>
  <c r="J33" i="35"/>
  <c r="AV133" i="1"/>
  <c r="AT133" i="1" s="1"/>
  <c r="J33" i="36"/>
  <c r="AV134" i="1"/>
  <c r="AT134" i="1"/>
  <c r="F33" i="37"/>
  <c r="AZ135" i="1"/>
  <c r="J33" i="38"/>
  <c r="AV136" i="1" s="1"/>
  <c r="AT136" i="1" s="1"/>
  <c r="F35" i="39"/>
  <c r="AZ138" i="1"/>
  <c r="BB137" i="1"/>
  <c r="AX137" i="1" s="1"/>
  <c r="F33" i="42"/>
  <c r="AZ141" i="1" s="1"/>
  <c r="F35" i="2"/>
  <c r="AZ96" i="1" s="1"/>
  <c r="F35" i="4"/>
  <c r="AZ98" i="1"/>
  <c r="F37" i="6"/>
  <c r="AZ101" i="1"/>
  <c r="J37" i="7"/>
  <c r="AV102" i="1" s="1"/>
  <c r="AT102" i="1" s="1"/>
  <c r="BD100" i="1"/>
  <c r="BB100" i="1"/>
  <c r="AX100" i="1"/>
  <c r="BA100" i="1"/>
  <c r="AW100" i="1" s="1"/>
  <c r="J37" i="11"/>
  <c r="AV107" i="1"/>
  <c r="AT107" i="1" s="1"/>
  <c r="J37" i="12"/>
  <c r="AV108" i="1" s="1"/>
  <c r="AT108" i="1" s="1"/>
  <c r="BA105" i="1"/>
  <c r="AW105" i="1"/>
  <c r="BD105" i="1"/>
  <c r="F37" i="15"/>
  <c r="AZ112" i="1" s="1"/>
  <c r="J37" i="15"/>
  <c r="AV112" i="1"/>
  <c r="AT112" i="1"/>
  <c r="J37" i="16"/>
  <c r="AV113" i="1"/>
  <c r="AT113" i="1" s="1"/>
  <c r="J37" i="18"/>
  <c r="AV115" i="1"/>
  <c r="AT115" i="1"/>
  <c r="BB110" i="1"/>
  <c r="AX110" i="1"/>
  <c r="BC110" i="1"/>
  <c r="AY110" i="1" s="1"/>
  <c r="J35" i="20"/>
  <c r="AV118" i="1"/>
  <c r="AT118" i="1" s="1"/>
  <c r="F35" i="21"/>
  <c r="AZ119" i="1" s="1"/>
  <c r="J35" i="23"/>
  <c r="AV121" i="1"/>
  <c r="AT121" i="1"/>
  <c r="F35" i="23"/>
  <c r="AZ121" i="1"/>
  <c r="J35" i="24"/>
  <c r="AV122" i="1" s="1"/>
  <c r="AT122" i="1" s="1"/>
  <c r="J35" i="26"/>
  <c r="AV124" i="1" s="1"/>
  <c r="AT124" i="1" s="1"/>
  <c r="BB117" i="1"/>
  <c r="AX117" i="1" s="1"/>
  <c r="BC117" i="1"/>
  <c r="AY117" i="1"/>
  <c r="BA117" i="1"/>
  <c r="AW117" i="1"/>
  <c r="BD117" i="1"/>
  <c r="F33" i="28"/>
  <c r="AZ126" i="1"/>
  <c r="F33" i="29"/>
  <c r="AZ127" i="1" s="1"/>
  <c r="F33" i="33"/>
  <c r="AZ131" i="1" s="1"/>
  <c r="J33" i="33"/>
  <c r="AV131" i="1"/>
  <c r="AT131" i="1"/>
  <c r="F33" i="35"/>
  <c r="AZ133" i="1"/>
  <c r="F33" i="36"/>
  <c r="AZ134" i="1" s="1"/>
  <c r="J33" i="37"/>
  <c r="AV135" i="1"/>
  <c r="AT135" i="1" s="1"/>
  <c r="J35" i="39"/>
  <c r="AV138" i="1" s="1"/>
  <c r="AT138" i="1" s="1"/>
  <c r="BA137" i="1"/>
  <c r="AW137" i="1"/>
  <c r="J33" i="42"/>
  <c r="AV141" i="1" s="1"/>
  <c r="AT141" i="1" s="1"/>
  <c r="F35" i="40"/>
  <c r="AZ139" i="1"/>
  <c r="J35" i="41"/>
  <c r="AV140" i="1" s="1"/>
  <c r="AT140" i="1" s="1"/>
  <c r="BK136" i="19" l="1"/>
  <c r="J136" i="19" s="1"/>
  <c r="J100" i="19" s="1"/>
  <c r="BK134" i="16"/>
  <c r="J134" i="16"/>
  <c r="J100" i="16" s="1"/>
  <c r="T147" i="39"/>
  <c r="R134" i="21"/>
  <c r="BK126" i="29"/>
  <c r="J126" i="29"/>
  <c r="J96" i="29"/>
  <c r="R145" i="6"/>
  <c r="P152" i="2"/>
  <c r="AU96" i="1"/>
  <c r="R153" i="4"/>
  <c r="BK127" i="22"/>
  <c r="J127" i="22"/>
  <c r="J98" i="22" s="1"/>
  <c r="T152" i="2"/>
  <c r="R133" i="20"/>
  <c r="R152" i="2"/>
  <c r="P147" i="39"/>
  <c r="AU138" i="1"/>
  <c r="AU137" i="1" s="1"/>
  <c r="BK310" i="4"/>
  <c r="J310" i="4"/>
  <c r="J125" i="4"/>
  <c r="BK153" i="3"/>
  <c r="J153" i="3"/>
  <c r="J99" i="3"/>
  <c r="BK128" i="12"/>
  <c r="J128" i="12"/>
  <c r="BK124" i="24"/>
  <c r="J124" i="24"/>
  <c r="J98" i="24"/>
  <c r="J154" i="4"/>
  <c r="J99" i="4" s="1"/>
  <c r="J128" i="22"/>
  <c r="J99" i="22"/>
  <c r="J96" i="38"/>
  <c r="BK132" i="8"/>
  <c r="J132" i="8"/>
  <c r="J100" i="8" s="1"/>
  <c r="BK123" i="35"/>
  <c r="J123" i="35"/>
  <c r="J96" i="35"/>
  <c r="BK131" i="5"/>
  <c r="J131" i="5"/>
  <c r="J32" i="5" s="1"/>
  <c r="AG99" i="1" s="1"/>
  <c r="BK123" i="36"/>
  <c r="J123" i="36"/>
  <c r="J96" i="36"/>
  <c r="BK134" i="10"/>
  <c r="J134" i="10"/>
  <c r="J34" i="10" s="1"/>
  <c r="AG106" i="1" s="1"/>
  <c r="BK129" i="11"/>
  <c r="J129" i="11" s="1"/>
  <c r="J100" i="11" s="1"/>
  <c r="BK124" i="25"/>
  <c r="J124" i="25"/>
  <c r="J98" i="25"/>
  <c r="BK126" i="27"/>
  <c r="J126" i="27" s="1"/>
  <c r="J32" i="27" s="1"/>
  <c r="AG125" i="1" s="1"/>
  <c r="BK124" i="34"/>
  <c r="J124" i="34"/>
  <c r="BK141" i="7"/>
  <c r="J141" i="7"/>
  <c r="J100" i="7"/>
  <c r="BK128" i="13"/>
  <c r="J128" i="13"/>
  <c r="J100" i="13"/>
  <c r="BK134" i="14"/>
  <c r="J134" i="14"/>
  <c r="BK124" i="26"/>
  <c r="J124" i="26" s="1"/>
  <c r="J98" i="26" s="1"/>
  <c r="BK134" i="21"/>
  <c r="J134" i="21"/>
  <c r="J98" i="21"/>
  <c r="J127" i="29"/>
  <c r="J97" i="29" s="1"/>
  <c r="BK145" i="6"/>
  <c r="J145" i="6"/>
  <c r="J135" i="16"/>
  <c r="J101" i="16"/>
  <c r="BK135" i="18"/>
  <c r="J135" i="18" s="1"/>
  <c r="J34" i="18" s="1"/>
  <c r="AG115" i="1" s="1"/>
  <c r="BK128" i="23"/>
  <c r="J128" i="23"/>
  <c r="BK134" i="15"/>
  <c r="J134" i="15"/>
  <c r="J100" i="15"/>
  <c r="BK132" i="9"/>
  <c r="J132" i="9"/>
  <c r="J100" i="9"/>
  <c r="BK152" i="2"/>
  <c r="J152" i="2"/>
  <c r="J98" i="2"/>
  <c r="J96" i="31"/>
  <c r="BK147" i="39"/>
  <c r="J147" i="39"/>
  <c r="J98" i="39"/>
  <c r="AN140" i="1"/>
  <c r="J98" i="41"/>
  <c r="J41" i="41"/>
  <c r="J39" i="38"/>
  <c r="J39" i="31"/>
  <c r="AN118" i="1"/>
  <c r="J98" i="20"/>
  <c r="J41" i="20"/>
  <c r="AN129" i="1"/>
  <c r="AU105" i="1"/>
  <c r="J34" i="12"/>
  <c r="AG108" i="1"/>
  <c r="J30" i="42"/>
  <c r="AG141" i="1" s="1"/>
  <c r="J30" i="34"/>
  <c r="AG132" i="1"/>
  <c r="J34" i="14"/>
  <c r="AG111" i="1" s="1"/>
  <c r="J30" i="37"/>
  <c r="AG135" i="1"/>
  <c r="J34" i="17"/>
  <c r="AG114" i="1" s="1"/>
  <c r="BA95" i="1"/>
  <c r="AW95" i="1"/>
  <c r="J34" i="19"/>
  <c r="AG116" i="1"/>
  <c r="AN116" i="1"/>
  <c r="AZ117" i="1"/>
  <c r="AV117" i="1"/>
  <c r="AT117" i="1"/>
  <c r="AZ137" i="1"/>
  <c r="AV137" i="1"/>
  <c r="AT137" i="1"/>
  <c r="AU117" i="1"/>
  <c r="AU110" i="1"/>
  <c r="J30" i="30"/>
  <c r="AG128" i="1"/>
  <c r="J30" i="32"/>
  <c r="AG130" i="1"/>
  <c r="J30" i="33"/>
  <c r="AG131" i="1"/>
  <c r="J34" i="6"/>
  <c r="AG101" i="1"/>
  <c r="AZ100" i="1"/>
  <c r="AV100" i="1"/>
  <c r="AT100" i="1" s="1"/>
  <c r="AZ105" i="1"/>
  <c r="AV105" i="1"/>
  <c r="AT105" i="1"/>
  <c r="BB95" i="1"/>
  <c r="BD95" i="1"/>
  <c r="J30" i="28"/>
  <c r="AG126" i="1"/>
  <c r="AN126" i="1"/>
  <c r="J32" i="40"/>
  <c r="AG139" i="1"/>
  <c r="AU100" i="1"/>
  <c r="J32" i="23"/>
  <c r="AG121" i="1"/>
  <c r="AZ110" i="1"/>
  <c r="AV110" i="1"/>
  <c r="AT110" i="1"/>
  <c r="BC95" i="1"/>
  <c r="AY95" i="1"/>
  <c r="J43" i="6" l="1"/>
  <c r="J43" i="10"/>
  <c r="J39" i="32"/>
  <c r="J43" i="14"/>
  <c r="J41" i="27"/>
  <c r="J43" i="12"/>
  <c r="J41" i="23"/>
  <c r="J41" i="5"/>
  <c r="J39" i="37"/>
  <c r="J39" i="30"/>
  <c r="J39" i="42"/>
  <c r="J39" i="33"/>
  <c r="J43" i="18"/>
  <c r="J39" i="34"/>
  <c r="J98" i="27"/>
  <c r="J100" i="12"/>
  <c r="J98" i="23"/>
  <c r="J96" i="34"/>
  <c r="J98" i="5"/>
  <c r="J100" i="6"/>
  <c r="BK153" i="4"/>
  <c r="J153" i="4"/>
  <c r="J98" i="4"/>
  <c r="J100" i="14"/>
  <c r="J100" i="10"/>
  <c r="J100" i="18"/>
  <c r="BK152" i="3"/>
  <c r="J152" i="3"/>
  <c r="J41" i="40"/>
  <c r="AN139" i="1"/>
  <c r="J39" i="28"/>
  <c r="J43" i="19"/>
  <c r="J43" i="17"/>
  <c r="AN114" i="1"/>
  <c r="AN99" i="1"/>
  <c r="AN101" i="1"/>
  <c r="AN106" i="1"/>
  <c r="AN111" i="1"/>
  <c r="AN125" i="1"/>
  <c r="AN128" i="1"/>
  <c r="AN132" i="1"/>
  <c r="AN130" i="1"/>
  <c r="AN108" i="1"/>
  <c r="AN115" i="1"/>
  <c r="AN121" i="1"/>
  <c r="AN131" i="1"/>
  <c r="AN135" i="1"/>
  <c r="AN141" i="1"/>
  <c r="AU95" i="1"/>
  <c r="AU94" i="1"/>
  <c r="BB94" i="1"/>
  <c r="W31" i="1" s="1"/>
  <c r="J30" i="36"/>
  <c r="AG134" i="1"/>
  <c r="J32" i="25"/>
  <c r="AG123" i="1"/>
  <c r="J34" i="9"/>
  <c r="AG104" i="1"/>
  <c r="AN104" i="1"/>
  <c r="J32" i="21"/>
  <c r="AG119" i="1"/>
  <c r="AN119" i="1"/>
  <c r="J34" i="11"/>
  <c r="AG107" i="1"/>
  <c r="J32" i="26"/>
  <c r="AG124" i="1"/>
  <c r="J34" i="16"/>
  <c r="AG113" i="1"/>
  <c r="J34" i="7"/>
  <c r="AG102" i="1"/>
  <c r="J34" i="8"/>
  <c r="AG103" i="1"/>
  <c r="AN103" i="1"/>
  <c r="AZ95" i="1"/>
  <c r="AV95" i="1" s="1"/>
  <c r="AT95" i="1" s="1"/>
  <c r="BC94" i="1"/>
  <c r="AY94" i="1" s="1"/>
  <c r="BD94" i="1"/>
  <c r="W33" i="1" s="1"/>
  <c r="J32" i="39"/>
  <c r="AG138" i="1"/>
  <c r="AG137" i="1"/>
  <c r="AN137" i="1"/>
  <c r="J32" i="2"/>
  <c r="AG96" i="1"/>
  <c r="AN96" i="1" s="1"/>
  <c r="J30" i="35"/>
  <c r="AG133" i="1"/>
  <c r="J32" i="24"/>
  <c r="AG122" i="1"/>
  <c r="J30" i="29"/>
  <c r="AG127" i="1" s="1"/>
  <c r="J32" i="22"/>
  <c r="AG120" i="1"/>
  <c r="J34" i="13"/>
  <c r="AG109" i="1"/>
  <c r="J34" i="15"/>
  <c r="AG112" i="1" s="1"/>
  <c r="AN112" i="1" s="1"/>
  <c r="J32" i="3"/>
  <c r="AG97" i="1"/>
  <c r="AX95" i="1"/>
  <c r="BA94" i="1"/>
  <c r="W30" i="1" s="1"/>
  <c r="J43" i="11" l="1"/>
  <c r="J41" i="21"/>
  <c r="J43" i="16"/>
  <c r="J41" i="2"/>
  <c r="J41" i="25"/>
  <c r="J43" i="13"/>
  <c r="J41" i="26"/>
  <c r="J41" i="3"/>
  <c r="J39" i="29"/>
  <c r="J43" i="7"/>
  <c r="J43" i="15"/>
  <c r="J41" i="39"/>
  <c r="J98" i="3"/>
  <c r="J39" i="36"/>
  <c r="J39" i="35"/>
  <c r="J43" i="9"/>
  <c r="J41" i="22"/>
  <c r="J41" i="24"/>
  <c r="J43" i="8"/>
  <c r="AN109" i="1"/>
  <c r="AN120" i="1"/>
  <c r="AN123" i="1"/>
  <c r="AN97" i="1"/>
  <c r="AN127" i="1"/>
  <c r="AN133" i="1"/>
  <c r="AN134" i="1"/>
  <c r="AN102" i="1"/>
  <c r="AN107" i="1"/>
  <c r="AN113" i="1"/>
  <c r="AN122" i="1"/>
  <c r="AN124" i="1"/>
  <c r="AN138" i="1"/>
  <c r="AG110" i="1"/>
  <c r="AZ94" i="1"/>
  <c r="AV94" i="1" s="1"/>
  <c r="AK29" i="1" s="1"/>
  <c r="AG105" i="1"/>
  <c r="AG117" i="1"/>
  <c r="AN117" i="1"/>
  <c r="W32" i="1"/>
  <c r="AW94" i="1"/>
  <c r="AK30" i="1" s="1"/>
  <c r="AX94" i="1"/>
  <c r="J32" i="4"/>
  <c r="AG98" i="1"/>
  <c r="AG100" i="1"/>
  <c r="AN100" i="1"/>
  <c r="AN110" i="1" l="1"/>
  <c r="J41" i="4"/>
  <c r="AN98" i="1"/>
  <c r="AN105" i="1"/>
  <c r="AG95" i="1"/>
  <c r="AG94" i="1"/>
  <c r="AK26" i="1" s="1"/>
  <c r="AK35" i="1" s="1"/>
  <c r="W29" i="1"/>
  <c r="AT94" i="1"/>
  <c r="AN94" i="1" l="1"/>
  <c r="AN95" i="1"/>
</calcChain>
</file>

<file path=xl/sharedStrings.xml><?xml version="1.0" encoding="utf-8"?>
<sst xmlns="http://schemas.openxmlformats.org/spreadsheetml/2006/main" count="78223" uniqueCount="9263">
  <si>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</si>
  <si>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</si>
  <si>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</si>
  <si>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</si>
  <si>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</si>
  <si>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</si>
  <si>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</si>
  <si>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</si>
  <si>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</si>
  <si>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</si>
  <si>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</si>
  <si>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</si>
  <si>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</si>
  <si>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</si>
  <si>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</si>
  <si>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</si>
  <si>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</si>
  <si>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</si>
  <si>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</si>
  <si>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</si>
  <si>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</si>
  <si>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</si>
  <si>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</si>
  <si>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</si>
  <si>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</si>
  <si>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</si>
  <si>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</si>
  <si>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</si>
  <si>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</si>
  <si>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</si>
  <si>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</si>
  <si>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</si>
  <si>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</si>
  <si>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</si>
  <si>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</si>
  <si>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</si>
  <si>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</si>
  <si>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</si>
  <si>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</si>
  <si>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</si>
  <si>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</si>
  <si>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</si>
  <si>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</si>
  <si>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</si>
  <si>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</si>
  <si>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</si>
  <si>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</si>
  <si>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</si>
  <si>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</si>
  <si>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</si>
  <si>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</si>
  <si>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</si>
  <si>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</si>
  <si>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</si>
  <si>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</si>
  <si>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</si>
  <si>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</si>
  <si>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</si>
  <si>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</si>
  <si>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</si>
  <si>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</si>
  <si>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</si>
  <si>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</si>
  <si>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</si>
  <si>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</si>
  <si>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</si>
  <si>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</si>
  <si>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</si>
  <si>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</si>
  <si>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</si>
  <si>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</si>
  <si>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</si>
  <si>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</si>
  <si>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</si>
  <si>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</si>
  <si>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</si>
  <si>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</si>
  <si>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</si>
  <si>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</si>
  <si>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</si>
  <si>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</si>
  <si>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</si>
  <si>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</si>
  <si>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</si>
  <si>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</si>
  <si>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</si>
  <si>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</si>
  <si>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</si>
  <si>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</si>
  <si>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</si>
  <si>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</si>
  <si>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</si>
  <si>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</si>
  <si>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</si>
  <si>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</si>
  <si>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</si>
  <si>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</si>
  <si>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</si>
  <si>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</si>
  <si>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</si>
  <si>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</si>
  <si>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</si>
  <si>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</si>
  <si>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</si>
  <si>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</si>
  <si>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</si>
  <si>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</si>
  <si>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</si>
  <si>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</si>
  <si>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</si>
  <si>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</si>
  <si>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</si>
  <si>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</si>
  <si>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</si>
  <si>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</si>
  <si>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</si>
  <si>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</si>
  <si>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</si>
  <si>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</si>
  <si>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</si>
  <si>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</si>
  <si>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</si>
  <si>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</si>
  <si>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</si>
  <si>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</si>
  <si>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</si>
  <si>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</si>
  <si>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</si>
  <si>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</si>
  <si>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</si>
  <si>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</si>
  <si>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</si>
  <si>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</si>
  <si>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</si>
  <si>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</si>
  <si>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</si>
  <si>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</si>
  <si>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</si>
  <si>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</si>
  <si>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</si>
  <si>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</si>
  <si>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</si>
  <si>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</si>
  <si>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</si>
  <si>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</si>
  <si>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</si>
  <si>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</si>
  <si>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</si>
  <si>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</si>
  <si>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</si>
  <si>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</si>
  <si>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</si>
  <si>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</si>
  <si>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</si>
  <si>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</si>
  <si>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</si>
  <si>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</si>
  <si>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</si>
  <si>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</si>
  <si>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</si>
  <si>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</si>
  <si>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</si>
  <si>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</si>
  <si>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</si>
  <si>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</si>
  <si>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</si>
  <si>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</si>
  <si>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</si>
  <si>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</si>
  <si>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</si>
  <si>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</si>
  <si>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</si>
  <si>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</si>
  <si>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</si>
  <si>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</si>
  <si>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</si>
  <si>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</si>
  <si>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</si>
  <si>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</si>
  <si>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</si>
  <si>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</si>
  <si>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</si>
  <si>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</si>
  <si>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</si>
  <si>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</si>
  <si>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</si>
  <si>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</si>
  <si>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</si>
  <si>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</si>
  <si>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</si>
  <si>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</si>
  <si>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</si>
  <si>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</si>
  <si>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</si>
  <si>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</si>
  <si>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</si>
  <si>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</si>
  <si>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</si>
  <si>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</si>
  <si>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</si>
  <si>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</si>
  <si>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</si>
  <si>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</si>
  <si>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</si>
  <si>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</si>
  <si>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</si>
  <si>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</si>
  <si>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</si>
  <si>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</si>
  <si>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</si>
  <si>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</si>
  <si>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</si>
  <si>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</si>
  <si>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</si>
  <si>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</si>
  <si>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</si>
  <si>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</si>
  <si>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</si>
  <si>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</si>
  <si>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</si>
  <si>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</si>
  <si>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</si>
  <si>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</si>
  <si>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</si>
  <si>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</si>
  <si>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</si>
  <si>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</si>
  <si>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</si>
  <si>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</si>
  <si>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</si>
  <si>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</si>
  <si>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</si>
  <si>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</si>
  <si>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</si>
  <si>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</si>
  <si>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</si>
  <si>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</si>
  <si>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</si>
  <si>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</si>
  <si>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</si>
  <si>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</si>
  <si>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</si>
  <si>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</si>
  <si>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</si>
  <si>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</si>
  <si>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</si>
  <si>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</si>
  <si>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</si>
  <si>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</si>
  <si>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</si>
  <si>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</si>
  <si>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</si>
  <si>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</si>
  <si>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</si>
  <si>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</si>
  <si>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</si>
  <si>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</si>
  <si>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</si>
  <si>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</si>
  <si>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</si>
  <si>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</si>
  <si>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</si>
  <si>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</si>
  <si>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</si>
  <si>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</si>
  <si>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</si>
  <si>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</si>
  <si>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</si>
  <si>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</si>
  <si>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</si>
  <si>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</si>
  <si>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</si>
  <si>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</si>
  <si>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</si>
  <si>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</si>
  <si>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</si>
  <si>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</si>
  <si>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</si>
  <si>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</si>
  <si>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</si>
  <si>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</si>
  <si>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</si>
  <si>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</si>
  <si>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</si>
  <si>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</si>
  <si>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</si>
  <si>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</si>
  <si>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</si>
  <si>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</si>
  <si>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</si>
  <si>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</si>
  <si>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</si>
  <si>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</si>
  <si>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</si>
  <si>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</si>
  <si>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</si>
  <si>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</si>
  <si>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</si>
  <si>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</si>
  <si>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</si>
  <si>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</si>
  <si>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</si>
  <si>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</si>
  <si>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</si>
  <si>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</si>
  <si>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</si>
  <si>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</si>
  <si>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</si>
  <si>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</si>
  <si>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</si>
  <si>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</si>
  <si>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</si>
  <si>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</si>
  <si>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</si>
  <si>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</si>
  <si>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</si>
  <si>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</si>
  <si>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</si>
  <si>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</si>
  <si>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</si>
  <si>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</si>
  <si>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</si>
  <si>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</si>
  <si>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</si>
  <si>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</si>
  <si>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</si>
  <si>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</si>
  <si>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</si>
  <si>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</si>
  <si>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</si>
  <si>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</si>
  <si>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</si>
  <si>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</si>
  <si>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</si>
  <si>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898,135</t>
  </si>
  <si>
    <t>1293,964</t>
  </si>
  <si>
    <t>6</t>
  </si>
  <si>
    <t>162251122</t>
  </si>
  <si>
    <t>Vodorovné přemístění přes 20 do 50 m výkopku/sypaniny z horniny třídy těžitelnosti II skupiny 4 a 5</t>
  </si>
  <si>
    <t>-227438895</t>
  </si>
  <si>
    <t>384,915+47,131</t>
  </si>
  <si>
    <t>554,556</t>
  </si>
  <si>
    <t>7</t>
  </si>
  <si>
    <t>167151111</t>
  </si>
  <si>
    <t>Nakládání výkopku z hornin třídy těžitelnosti I skupiny 1 až 3 přes 100 m3</t>
  </si>
  <si>
    <t>-1978206563</t>
  </si>
  <si>
    <t>1848,52*0,7</t>
  </si>
  <si>
    <t>8</t>
  </si>
  <si>
    <t>167151112</t>
  </si>
  <si>
    <t>Nakládání výkopku z hornin třídy těžitelnosti II skupiny 4 a 5 přes 100 m3</t>
  </si>
  <si>
    <t>-1103176206</t>
  </si>
  <si>
    <t>1848,52*0,3</t>
  </si>
  <si>
    <t>9</t>
  </si>
  <si>
    <t>171152501</t>
  </si>
  <si>
    <t>Zhutnění podloží z hornin soudržných nebo nesoudržných pod násypy</t>
  </si>
  <si>
    <t>397236606</t>
  </si>
  <si>
    <t>1257,513</t>
  </si>
  <si>
    <t>10</t>
  </si>
  <si>
    <t>171251201</t>
  </si>
  <si>
    <t>Uložení sypaniny na skládky nebo meziskládky</t>
  </si>
  <si>
    <t>1584586916</t>
  </si>
  <si>
    <t>898,135+432,046</t>
  </si>
  <si>
    <t>174151101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</si>
  <si>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</si>
  <si>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</si>
  <si>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</si>
  <si>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</si>
  <si>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</si>
  <si>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</si>
  <si>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</si>
  <si>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</si>
  <si>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</si>
  <si>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</si>
  <si>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</si>
  <si>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</si>
  <si>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</si>
  <si>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</si>
  <si>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</si>
  <si>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Zakládání</t>
  </si>
  <si>
    <t>2733138101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</si>
  <si>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</si>
  <si>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</si>
  <si>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</si>
  <si>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</si>
  <si>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</si>
  <si>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</si>
  <si>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</si>
  <si>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</si>
  <si>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</si>
  <si>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</si>
  <si>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</si>
  <si>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</si>
  <si>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</si>
  <si>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</si>
  <si>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</si>
  <si>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</si>
  <si>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</si>
  <si>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</si>
  <si>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</si>
  <si>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</si>
  <si>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</si>
  <si>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</si>
  <si>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</si>
  <si>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</si>
  <si>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</si>
  <si>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</si>
  <si>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</si>
  <si>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</si>
  <si>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</si>
  <si>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</si>
  <si>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</si>
  <si>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</si>
  <si>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</si>
  <si>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</si>
  <si>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</si>
  <si>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</si>
  <si>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</si>
  <si>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</si>
  <si>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t</t>
  </si>
  <si>
    <t>-1245978846</t>
  </si>
  <si>
    <t>17,628-0,401-0,635</t>
  </si>
  <si>
    <t>275321511</t>
  </si>
  <si>
    <t>Základové patky ze ŽB bez zvýšených nároků na prostředí tř. C 25/30 XC2</t>
  </si>
  <si>
    <t>1189962114</t>
  </si>
  <si>
    <t>1,8*1,8*0,9</t>
  </si>
  <si>
    <t>4*1,2*1,2*0,9</t>
  </si>
  <si>
    <t>19</t>
  </si>
  <si>
    <t>275351121</t>
  </si>
  <si>
    <t>Zřízení bednění základových patek</t>
  </si>
  <si>
    <t>-1401773788</t>
  </si>
  <si>
    <t>4*1,8*0,9</t>
  </si>
  <si>
    <t>4*4*1,2*0,9</t>
  </si>
  <si>
    <t>275351122</t>
  </si>
  <si>
    <t>Odstranění bednění základových patek</t>
  </si>
  <si>
    <t>1980456898</t>
  </si>
  <si>
    <t>275361821</t>
  </si>
  <si>
    <t>Výztuž základových patek betonářskou ocelí B 500 B</t>
  </si>
  <si>
    <t>2082357837</t>
  </si>
  <si>
    <t>257,6*2,466/1000</t>
  </si>
  <si>
    <t>277512852</t>
  </si>
  <si>
    <t>Prostup základem D 150 mm</t>
  </si>
  <si>
    <t>m</t>
  </si>
  <si>
    <t>612094962</t>
  </si>
  <si>
    <t>3*0,3</t>
  </si>
  <si>
    <t>4*0,4</t>
  </si>
  <si>
    <t>32*0,5</t>
  </si>
  <si>
    <t>23</t>
  </si>
  <si>
    <t>277512853</t>
  </si>
  <si>
    <t>Prostup základem D 200 mm</t>
  </si>
  <si>
    <t>1976236002</t>
  </si>
  <si>
    <t>10*0,4</t>
  </si>
  <si>
    <t>15*0,5</t>
  </si>
  <si>
    <t>24</t>
  </si>
  <si>
    <t>277512854</t>
  </si>
  <si>
    <t>Prostup základem D 250 mm</t>
  </si>
  <si>
    <t>-1930482121</t>
  </si>
  <si>
    <t>7*0,3</t>
  </si>
  <si>
    <t>25</t>
  </si>
  <si>
    <t>277512860</t>
  </si>
  <si>
    <t>Prostup základem 200x200 mm</t>
  </si>
  <si>
    <t>113874644</t>
  </si>
  <si>
    <t>4*0,5</t>
  </si>
  <si>
    <t>1*0,4</t>
  </si>
  <si>
    <t>26</t>
  </si>
  <si>
    <t>277512860.1</t>
  </si>
  <si>
    <t>Prostup základem 200x220 mm</t>
  </si>
  <si>
    <t>379429188</t>
  </si>
  <si>
    <t>1*0,5</t>
  </si>
  <si>
    <t>27</t>
  </si>
  <si>
    <t>277512861</t>
  </si>
  <si>
    <t>Prostup základem 200x350 mm</t>
  </si>
  <si>
    <t>-549470345</t>
  </si>
  <si>
    <t>6*0,5</t>
  </si>
  <si>
    <t>28</t>
  </si>
  <si>
    <t>277512863</t>
  </si>
  <si>
    <t>Prostup základem 150x350 mm</t>
  </si>
  <si>
    <t>896790424</t>
  </si>
  <si>
    <t>2*0,5</t>
  </si>
  <si>
    <t>29</t>
  </si>
  <si>
    <t>277512952</t>
  </si>
  <si>
    <t>Prostup podlahou D 150 mm</t>
  </si>
  <si>
    <t>-451611215</t>
  </si>
  <si>
    <t>26*0,2</t>
  </si>
  <si>
    <t>30</t>
  </si>
  <si>
    <t>277512981</t>
  </si>
  <si>
    <t>Drážka v základu D 125 mm</t>
  </si>
  <si>
    <t>817153903</t>
  </si>
  <si>
    <t>0,65*2</t>
  </si>
  <si>
    <t>31</t>
  </si>
  <si>
    <t>277512998</t>
  </si>
  <si>
    <t>Drážka v základu 150x150 mm</t>
  </si>
  <si>
    <t>1363091613</t>
  </si>
  <si>
    <t>1,195+1,325</t>
  </si>
  <si>
    <t>32</t>
  </si>
  <si>
    <t>277512999</t>
  </si>
  <si>
    <t>Drážka v základu 200x185 mm</t>
  </si>
  <si>
    <t>908080475</t>
  </si>
  <si>
    <t>1,14</t>
  </si>
  <si>
    <t>33</t>
  </si>
  <si>
    <t>277513000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</si>
  <si>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</si>
  <si>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</si>
  <si>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</si>
  <si>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</si>
  <si>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</si>
  <si>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</si>
  <si>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</si>
  <si>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</si>
  <si>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</si>
  <si>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34</t>
  </si>
  <si>
    <t>277513001</t>
  </si>
  <si>
    <t>Drážka v základu 200x200 mm</t>
  </si>
  <si>
    <t>-319816112</t>
  </si>
  <si>
    <t>2*1,1</t>
  </si>
  <si>
    <t>1,23+0,855</t>
  </si>
  <si>
    <t>35</t>
  </si>
  <si>
    <t>277513001.1</t>
  </si>
  <si>
    <t>Drážka v základu 200x220 mm</t>
  </si>
  <si>
    <t>1423574826</t>
  </si>
  <si>
    <t>0,855</t>
  </si>
  <si>
    <t>36</t>
  </si>
  <si>
    <t>277513002</t>
  </si>
  <si>
    <t>Drážka v základu 200x250 mm</t>
  </si>
  <si>
    <t>1770926452</t>
  </si>
  <si>
    <t>2,335</t>
  </si>
  <si>
    <t>37</t>
  </si>
  <si>
    <t>277513003</t>
  </si>
  <si>
    <t>Drážka v základu 200x280 mm</t>
  </si>
  <si>
    <t>1066665761</t>
  </si>
  <si>
    <t>0,9</t>
  </si>
  <si>
    <t>38</t>
  </si>
  <si>
    <t>277513004</t>
  </si>
  <si>
    <t>Drážka v základu 200x300 mm</t>
  </si>
  <si>
    <t>-95025474</t>
  </si>
  <si>
    <t>0,95+0,81</t>
  </si>
  <si>
    <t>Svislé a kompletní konstrukce</t>
  </si>
  <si>
    <t>39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</si>
  <si>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</si>
  <si>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</si>
  <si>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</si>
  <si>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</si>
  <si>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</si>
  <si>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</si>
  <si>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</si>
  <si>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40</t>
  </si>
  <si>
    <t>311231139</t>
  </si>
  <si>
    <t>Zdivo nosné z cihel plných dl 150 mm, 250 mm</t>
  </si>
  <si>
    <t>1916953352</t>
  </si>
  <si>
    <t>DT10</t>
  </si>
  <si>
    <t>(1,67+1,05+5,05*4+1,8*6)*(0,25*0,3+0,15*0,133)</t>
  </si>
  <si>
    <t>41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</si>
  <si>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</si>
  <si>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</si>
  <si>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</si>
  <si>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</si>
  <si>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</si>
  <si>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</si>
  <si>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</si>
  <si>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</si>
  <si>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</si>
  <si>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</si>
  <si>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</si>
  <si>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</si>
  <si>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</si>
  <si>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</si>
  <si>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</si>
  <si>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</si>
  <si>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</si>
  <si>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</si>
  <si>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</si>
  <si>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</si>
  <si>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</si>
  <si>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</si>
  <si>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</si>
  <si>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</si>
  <si>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</si>
  <si>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</si>
  <si>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</si>
  <si>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</si>
  <si>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</si>
  <si>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42</t>
  </si>
  <si>
    <t>317168011</t>
  </si>
  <si>
    <t>a1 - Systémový keramický překlad - 71x115x1000 mm</t>
  </si>
  <si>
    <t>kus</t>
  </si>
  <si>
    <t>886038449</t>
  </si>
  <si>
    <t>43</t>
  </si>
  <si>
    <t>317168011.1</t>
  </si>
  <si>
    <t>a2 - Systémový keramický překlad - 115x71x1000 mm</t>
  </si>
  <si>
    <t>407041777</t>
  </si>
  <si>
    <t>44</t>
  </si>
  <si>
    <t>317168012</t>
  </si>
  <si>
    <t>b1 - Systémový keramický překlad - 71x115x1250 mm</t>
  </si>
  <si>
    <t>1036996304</t>
  </si>
  <si>
    <t>45</t>
  </si>
  <si>
    <t>317168014</t>
  </si>
  <si>
    <t>c1 - Systémový keramický překlad - 71x115x1750 mm</t>
  </si>
  <si>
    <t>-481355888</t>
  </si>
  <si>
    <t>46</t>
  </si>
  <si>
    <t>317168014.1</t>
  </si>
  <si>
    <t>l1 - Systémový keramický překlad - 71x115x1750 mm</t>
  </si>
  <si>
    <t>-803001775</t>
  </si>
  <si>
    <t>47</t>
  </si>
  <si>
    <t>317168016</t>
  </si>
  <si>
    <t>d1 - Systémový keramický překlad - 71x115x2250 mm</t>
  </si>
  <si>
    <t>1312999588</t>
  </si>
  <si>
    <t>48</t>
  </si>
  <si>
    <t>317168051</t>
  </si>
  <si>
    <t>n1 - Systémový keramický překlad - 70x238x1000 mm</t>
  </si>
  <si>
    <t>808261220</t>
  </si>
  <si>
    <t>49</t>
  </si>
  <si>
    <t>317168051.1</t>
  </si>
  <si>
    <t>n2 - Systémový keramický překlad - 70x238x1000 mm</t>
  </si>
  <si>
    <t>-535162702</t>
  </si>
  <si>
    <t>50</t>
  </si>
  <si>
    <t>317168052</t>
  </si>
  <si>
    <t>f1 - Systémový keramický překlad - 70x238x1250 mm</t>
  </si>
  <si>
    <t>-1422524414</t>
  </si>
  <si>
    <t>51</t>
  </si>
  <si>
    <t>317168052.1</t>
  </si>
  <si>
    <t>f2 - Systémový keramický překlad - 70x238x1250 mm</t>
  </si>
  <si>
    <t>1780574795</t>
  </si>
  <si>
    <t>52</t>
  </si>
  <si>
    <t>317168053</t>
  </si>
  <si>
    <t>j1 - Systémový keramický překlad - 70x238x1500 mm</t>
  </si>
  <si>
    <t>1566325757</t>
  </si>
  <si>
    <t>53</t>
  </si>
  <si>
    <t>317168054</t>
  </si>
  <si>
    <t>g1 - Systémový keramický překlad - 70x238x1750 mm</t>
  </si>
  <si>
    <t>2023994901</t>
  </si>
  <si>
    <t>54</t>
  </si>
  <si>
    <t>317168055</t>
  </si>
  <si>
    <t>g1 - Systémový keramický překlad - 70x238x2000 mm</t>
  </si>
  <si>
    <t>203808143</t>
  </si>
  <si>
    <t>55</t>
  </si>
  <si>
    <t>317168055.1</t>
  </si>
  <si>
    <t>k1 - Systémový keramický překlad - 70x238x2000 mm</t>
  </si>
  <si>
    <t>181151368</t>
  </si>
  <si>
    <t>56</t>
  </si>
  <si>
    <t>317168055.2</t>
  </si>
  <si>
    <t>m1 - Systémový keramický překlad - 70x238x2000 mm</t>
  </si>
  <si>
    <t>1099211471</t>
  </si>
  <si>
    <t>57</t>
  </si>
  <si>
    <t>317168056</t>
  </si>
  <si>
    <t>h1 - Systémový keramický překlad - 70x238x2250 mm</t>
  </si>
  <si>
    <t>1180783526</t>
  </si>
  <si>
    <t>58</t>
  </si>
  <si>
    <t>317168057</t>
  </si>
  <si>
    <t>i1 - Systémový keramický překlad - 70x238x2500 mm</t>
  </si>
  <si>
    <t>-280149343</t>
  </si>
  <si>
    <t>59</t>
  </si>
  <si>
    <t>317168061</t>
  </si>
  <si>
    <t>e1 - Systémový keramický překlad - 70x238x3500 mm</t>
  </si>
  <si>
    <t>-106489832</t>
  </si>
  <si>
    <t>60</t>
  </si>
  <si>
    <t>317998135.1</t>
  </si>
  <si>
    <t>Tepelná izolace na atiky z XPS tl 100 mm</t>
  </si>
  <si>
    <t>719031260</t>
  </si>
  <si>
    <t>DT02 atika</t>
  </si>
  <si>
    <t>15,15*0,25</t>
  </si>
  <si>
    <t>61</t>
  </si>
  <si>
    <t>330321410</t>
  </si>
  <si>
    <t>Sloupy nebo pilíře ze ŽB tř. C 25/30 XC1 bez výztuže</t>
  </si>
  <si>
    <t>670081034</t>
  </si>
  <si>
    <t>0,35*0,5*3,9</t>
  </si>
  <si>
    <t>62</t>
  </si>
  <si>
    <t>331351125</t>
  </si>
  <si>
    <t>Zřízení bednění čtyřúhelníkových sloupů v do 4 m průřezu přes 0,16 do 0,36 m2</t>
  </si>
  <si>
    <t>1126447746</t>
  </si>
  <si>
    <t>(0,35*2+2*0,5)*3,9</t>
  </si>
  <si>
    <t>63</t>
  </si>
  <si>
    <t>331351126</t>
  </si>
  <si>
    <t>Odstranění bednění čtyřúhelníkových sloupů v do 4 m průřezu přes 0,16 do 0,36 m2</t>
  </si>
  <si>
    <t>1258996543</t>
  </si>
  <si>
    <t>64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</si>
  <si>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</si>
  <si>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</si>
  <si>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</si>
  <si>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</si>
  <si>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</si>
  <si>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65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</si>
  <si>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</si>
  <si>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</si>
  <si>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</si>
  <si>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</si>
  <si>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</si>
  <si>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</si>
  <si>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</si>
  <si>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</si>
  <si>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</si>
  <si>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</si>
  <si>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</si>
  <si>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</si>
  <si>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</si>
  <si>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</si>
  <si>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</si>
  <si>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</si>
  <si>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</si>
  <si>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66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</si>
  <si>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</si>
  <si>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</si>
  <si>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</si>
  <si>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</si>
  <si>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</si>
  <si>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</si>
  <si>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</si>
  <si>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</si>
  <si>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67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</si>
  <si>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</si>
  <si>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</si>
  <si>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</si>
  <si>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</si>
  <si>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</si>
  <si>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68</t>
  </si>
  <si>
    <t>345321515</t>
  </si>
  <si>
    <t>Zídky atikové, parapetní, schodišťové a zábradelní ze ŽB tř. C 25/30 XC1</t>
  </si>
  <si>
    <t>17422289</t>
  </si>
  <si>
    <t>(9,5+5,9+9,5+9,5+4,0)*0,286*0,106</t>
  </si>
  <si>
    <t>(3,85*2+6,75*2)*2*0,29*0,15</t>
  </si>
  <si>
    <t>6,75*0,3*0,3</t>
  </si>
  <si>
    <t>69</t>
  </si>
  <si>
    <t>345321515.1</t>
  </si>
  <si>
    <t>Zídky atikové, parapetní, schodišťové a zábradelní ze ŽB tř. C 25/30</t>
  </si>
  <si>
    <t>-1569481411</t>
  </si>
  <si>
    <t>15,515*0,25*0,1</t>
  </si>
  <si>
    <t>DT11</t>
  </si>
  <si>
    <t>(15,6*2+24,575*2)*0,25*0,1</t>
  </si>
  <si>
    <t>DT13</t>
  </si>
  <si>
    <t>2*7,25*0,25*0,1</t>
  </si>
  <si>
    <t>70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</si>
  <si>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</si>
  <si>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</si>
  <si>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</si>
  <si>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</si>
  <si>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</si>
  <si>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</si>
  <si>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71</t>
  </si>
  <si>
    <t>345351005.1</t>
  </si>
  <si>
    <t>1899917758</t>
  </si>
  <si>
    <t>15,515*0,1*2</t>
  </si>
  <si>
    <t>(15,6*2+24,575*2)*0,1*2</t>
  </si>
  <si>
    <t>2*7,25*0,1*2</t>
  </si>
  <si>
    <t>72</t>
  </si>
  <si>
    <t>345351006</t>
  </si>
  <si>
    <t>Odstranění bednění plnostěnných zídek atikových, parapetních, zábradelních</t>
  </si>
  <si>
    <t>394689972</t>
  </si>
  <si>
    <t>73</t>
  </si>
  <si>
    <t>345351006.1</t>
  </si>
  <si>
    <t>-1397779156</t>
  </si>
  <si>
    <t>74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</si>
  <si>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</si>
  <si>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</si>
  <si>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</si>
  <si>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</si>
  <si>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</si>
  <si>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75</t>
  </si>
  <si>
    <t>388381132.3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</si>
  <si>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</si>
  <si>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</si>
  <si>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</si>
  <si>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76</t>
  </si>
  <si>
    <t>389842404.1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</si>
  <si>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</si>
  <si>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</si>
  <si>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</si>
  <si>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</si>
  <si>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77</t>
  </si>
  <si>
    <t>411321414</t>
  </si>
  <si>
    <t>Stropy deskové ze ŽB tř. C 25/30 XC1</t>
  </si>
  <si>
    <t>1333684912</t>
  </si>
  <si>
    <t>32,75*32,75*0,22</t>
  </si>
  <si>
    <t>-(6,25*4,1+9,75*9,75+6,25*4,1+9,75*9,75+9,5*4,1+3,0*5,9+9,75*9,75+6,25*4,1+2*3,0*6,25)*0,22</t>
  </si>
  <si>
    <t>(13,1*2+13,1*2)*0,25*0,35</t>
  </si>
  <si>
    <t>78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</si>
  <si>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</si>
  <si>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</si>
  <si>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</si>
  <si>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</si>
  <si>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</si>
  <si>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</si>
  <si>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79</t>
  </si>
  <si>
    <t>411351012</t>
  </si>
  <si>
    <t>Odstranění bednění stropů deskových tl přes 5 do 25 cm bez podpěrné kce</t>
  </si>
  <si>
    <t>1769244547</t>
  </si>
  <si>
    <t>80</t>
  </si>
  <si>
    <t>411354313</t>
  </si>
  <si>
    <t>Zřízení podpěrné konstrukce stropů výšky do 4 m tl přes 15 do 25 cm</t>
  </si>
  <si>
    <t>-1408019316</t>
  </si>
  <si>
    <t>81</t>
  </si>
  <si>
    <t>411354314</t>
  </si>
  <si>
    <t>Odstranění podpěrné konstrukce stropů výšky do 4 m tl přes 15 do 25 cm</t>
  </si>
  <si>
    <t>2120794721</t>
  </si>
  <si>
    <t>82</t>
  </si>
  <si>
    <t>411354318.1</t>
  </si>
  <si>
    <t>Prostup stropem D 125 mm</t>
  </si>
  <si>
    <t>-747574626</t>
  </si>
  <si>
    <t>12*0,22</t>
  </si>
  <si>
    <t>83</t>
  </si>
  <si>
    <t>411354319</t>
  </si>
  <si>
    <t>Prostup stropem D 150 mm</t>
  </si>
  <si>
    <t>-580634012</t>
  </si>
  <si>
    <t>13*0,22</t>
  </si>
  <si>
    <t>84</t>
  </si>
  <si>
    <t>411354320</t>
  </si>
  <si>
    <t>Prostup stropem D 200 mm</t>
  </si>
  <si>
    <t>-1933466277</t>
  </si>
  <si>
    <t>1*0,22</t>
  </si>
  <si>
    <t>85</t>
  </si>
  <si>
    <t>411354320.1</t>
  </si>
  <si>
    <t>Prostup stropem D 250 mm</t>
  </si>
  <si>
    <t>205150350</t>
  </si>
  <si>
    <t>86</t>
  </si>
  <si>
    <t>411354321</t>
  </si>
  <si>
    <t>Prostup stropem D 300 mm</t>
  </si>
  <si>
    <t>1808590811</t>
  </si>
  <si>
    <t>8*0,22</t>
  </si>
  <si>
    <t>87</t>
  </si>
  <si>
    <t>411354323</t>
  </si>
  <si>
    <t>Prostup stropem D 350 mm</t>
  </si>
  <si>
    <t>-252214842</t>
  </si>
  <si>
    <t>4*0,22</t>
  </si>
  <si>
    <t>88</t>
  </si>
  <si>
    <t>411354324</t>
  </si>
  <si>
    <t>Prostup stropem D 400 mm</t>
  </si>
  <si>
    <t>-1711208723</t>
  </si>
  <si>
    <t>2*0,22</t>
  </si>
  <si>
    <t>89</t>
  </si>
  <si>
    <t>411354330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</si>
  <si>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</si>
  <si>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</si>
  <si>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</si>
  <si>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</si>
  <si>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</si>
  <si>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</si>
  <si>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</si>
  <si>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90</t>
  </si>
  <si>
    <t>411354340</t>
  </si>
  <si>
    <t>Odstranění bednění - prostup stropem</t>
  </si>
  <si>
    <t>1110783559</t>
  </si>
  <si>
    <t>91</t>
  </si>
  <si>
    <t>411361821</t>
  </si>
  <si>
    <t>Výztuž stropů betonářskou ocelí B 500 B</t>
  </si>
  <si>
    <t>-699321617</t>
  </si>
  <si>
    <t>13208,8/1000</t>
  </si>
  <si>
    <t>-(0,154+0,287)</t>
  </si>
  <si>
    <t>92</t>
  </si>
  <si>
    <t>413321414</t>
  </si>
  <si>
    <t>Průvlak ze ŽB tř. C 25/30 XC1</t>
  </si>
  <si>
    <t>-2064114623</t>
  </si>
  <si>
    <t>6,75*0,52*0,25</t>
  </si>
  <si>
    <t>2*(6,25+2*3,25)*0,52*0,25</t>
  </si>
  <si>
    <t>2*(6,25+2*3,25)*0,29*0,15</t>
  </si>
  <si>
    <t>93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</si>
  <si>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</si>
  <si>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</si>
  <si>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</si>
  <si>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</si>
  <si>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</si>
  <si>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</si>
  <si>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</si>
  <si>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94</t>
  </si>
  <si>
    <t>413351112</t>
  </si>
  <si>
    <t>Odstranění bednění nosníků a průvlaků bez podpěrné kce výšky do 100 cm</t>
  </si>
  <si>
    <t>206168087</t>
  </si>
  <si>
    <t>95</t>
  </si>
  <si>
    <t>413352111</t>
  </si>
  <si>
    <t>Zřízení podpěrné konstrukce nosníků výšky podepření do 4 m pro nosník výšky do 100 cm</t>
  </si>
  <si>
    <t>-506792092</t>
  </si>
  <si>
    <t>96</t>
  </si>
  <si>
    <t>413352112</t>
  </si>
  <si>
    <t>Odstranění podpěrné konstrukce nosníků výšky podepření do 4 m pro nosník výšky do 100 cm</t>
  </si>
  <si>
    <t>-1433799475</t>
  </si>
  <si>
    <t>97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</si>
  <si>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</si>
  <si>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</si>
  <si>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</si>
  <si>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</si>
  <si>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</si>
  <si>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</si>
  <si>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98</t>
  </si>
  <si>
    <t>417321515</t>
  </si>
  <si>
    <t>Ztužující pásy a věnce ze ŽB tř. C 25/30 XC1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</si>
  <si>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</si>
  <si>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</si>
  <si>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</si>
  <si>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</si>
  <si>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</si>
  <si>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</si>
  <si>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</si>
  <si>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</si>
  <si>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</si>
  <si>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</si>
  <si>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</si>
  <si>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99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</si>
  <si>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</si>
  <si>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</si>
  <si>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</si>
  <si>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</si>
  <si>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</si>
  <si>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</si>
  <si>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</si>
  <si>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</si>
  <si>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100</t>
  </si>
  <si>
    <t>417351116</t>
  </si>
  <si>
    <t>Odstranění bednění ztužujících věnců</t>
  </si>
  <si>
    <t>1746754778</t>
  </si>
  <si>
    <t>101</t>
  </si>
  <si>
    <t>417361821</t>
  </si>
  <si>
    <t>Výztuž ztužujících pásů a věnců betonářskou ocelí B 500 B</t>
  </si>
  <si>
    <t>-203911737</t>
  </si>
  <si>
    <t>856,2/1000</t>
  </si>
  <si>
    <t>102</t>
  </si>
  <si>
    <t>430321414</t>
  </si>
  <si>
    <t>Schodišťová konstrukce a rampa ze ŽB tř. C 25/30 XC1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</si>
  <si>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</si>
  <si>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</si>
  <si>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</si>
  <si>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</si>
  <si>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</si>
  <si>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</si>
  <si>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</si>
  <si>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</si>
  <si>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103</t>
  </si>
  <si>
    <t>430361821</t>
  </si>
  <si>
    <t>Výztuž schodišťové konstrukce a rampy betonářskou ocelí B 500 B</t>
  </si>
  <si>
    <t>744291658</t>
  </si>
  <si>
    <t>638,4/1000</t>
  </si>
  <si>
    <t>104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</si>
  <si>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</si>
  <si>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</si>
  <si>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</si>
  <si>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</si>
  <si>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</si>
  <si>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</si>
  <si>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</si>
  <si>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105</t>
  </si>
  <si>
    <t>431351122</t>
  </si>
  <si>
    <t>Odstranění bednění podest schodišť a ramp přímočarých v do 4 m</t>
  </si>
  <si>
    <t>-921209320</t>
  </si>
  <si>
    <t>106</t>
  </si>
  <si>
    <t>434141228</t>
  </si>
  <si>
    <t xml:space="preserve">Vyrovnávací stupeň terasy, betonová dlažba na terčích </t>
  </si>
  <si>
    <t>916002385</t>
  </si>
  <si>
    <t>2.n.p. terasa</t>
  </si>
  <si>
    <t>107</t>
  </si>
  <si>
    <t>434141229</t>
  </si>
  <si>
    <t>Schodiště z pórobetonových tvárnic s nabetonávkou a vinylovou nášlapnou vrstvou, š. 1050 mm, dl. 1500 mm</t>
  </si>
  <si>
    <t>-1085773381</t>
  </si>
  <si>
    <t>108</t>
  </si>
  <si>
    <t>434141242</t>
  </si>
  <si>
    <t>Schodiště z pórobetonových tvárnic s nabetonávkou a keramickýmu dlaždicemi, š. 1800 mm, dl. 1500 mm</t>
  </si>
  <si>
    <t>1083181794</t>
  </si>
  <si>
    <t>109</t>
  </si>
  <si>
    <t>434351141</t>
  </si>
  <si>
    <t>Zřízení bednění stupňů přímočarých schodišť</t>
  </si>
  <si>
    <t>-134667612</t>
  </si>
  <si>
    <t>3*18*0,9*0,16</t>
  </si>
  <si>
    <t>19*0,9*0,16</t>
  </si>
  <si>
    <t>110</t>
  </si>
  <si>
    <t>434351142</t>
  </si>
  <si>
    <t>Odstranění bednění stupňů přímočarých schodišť</t>
  </si>
  <si>
    <t>-190797267</t>
  </si>
  <si>
    <t>Komunikace pozemní</t>
  </si>
  <si>
    <t>111</t>
  </si>
  <si>
    <t>564710010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</si>
  <si>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</si>
  <si>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</si>
  <si>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</si>
  <si>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</si>
  <si>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</si>
  <si>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</si>
  <si>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</si>
  <si>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112</t>
  </si>
  <si>
    <t>564710011</t>
  </si>
  <si>
    <t>Podklad z kameniva hrubého drceného vel. 8-16 mm tl 50 mm</t>
  </si>
  <si>
    <t>-1031515583</t>
  </si>
  <si>
    <t>V3</t>
  </si>
  <si>
    <t>3,357</t>
  </si>
  <si>
    <t>113</t>
  </si>
  <si>
    <t>564731111.1</t>
  </si>
  <si>
    <t>Podklad z kameniva hrubého drceného vel. 0-63 mm tl 100 mm</t>
  </si>
  <si>
    <t>2114647181</t>
  </si>
  <si>
    <t>114</t>
  </si>
  <si>
    <t>564750111</t>
  </si>
  <si>
    <t>Podklad z kameniva hrubého drceného vel. 16-32 mm tl 150 mm</t>
  </si>
  <si>
    <t>-397698263</t>
  </si>
  <si>
    <t>115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</si>
  <si>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</si>
  <si>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</si>
  <si>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</si>
  <si>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116</t>
  </si>
  <si>
    <t>M</t>
  </si>
  <si>
    <t>59246006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</si>
  <si>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</si>
  <si>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</si>
  <si>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</si>
  <si>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</si>
  <si>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117</t>
  </si>
  <si>
    <t>611131101</t>
  </si>
  <si>
    <t>Cementový postřik vnitřních stropů nanášený celoplošně ručně</t>
  </si>
  <si>
    <t>-1089452185</t>
  </si>
  <si>
    <t>118</t>
  </si>
  <si>
    <t>611321141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</si>
  <si>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</si>
  <si>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</si>
  <si>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</si>
  <si>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</si>
  <si>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</si>
  <si>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119</t>
  </si>
  <si>
    <t>612131100</t>
  </si>
  <si>
    <t>Vápenný postřik vnitřních stěn nanášený ručně</t>
  </si>
  <si>
    <t>820878980</t>
  </si>
  <si>
    <t>1136,823</t>
  </si>
  <si>
    <t>120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</si>
  <si>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</si>
  <si>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</si>
  <si>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</si>
  <si>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</si>
  <si>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</si>
  <si>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</si>
  <si>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</si>
  <si>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</si>
  <si>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121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</si>
  <si>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</si>
  <si>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</si>
  <si>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</si>
  <si>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</si>
  <si>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</si>
  <si>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</si>
  <si>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</si>
  <si>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</si>
  <si>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122</t>
  </si>
  <si>
    <t>612311158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</si>
  <si>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</si>
  <si>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</si>
  <si>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</si>
  <si>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</si>
  <si>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</si>
  <si>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</si>
  <si>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</si>
  <si>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</si>
  <si>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</si>
  <si>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</si>
  <si>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</si>
  <si>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</si>
  <si>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</si>
  <si>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</si>
  <si>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</si>
  <si>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</si>
  <si>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</si>
  <si>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</si>
  <si>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</si>
  <si>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</si>
  <si>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</si>
  <si>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</si>
  <si>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123</t>
  </si>
  <si>
    <t>612321111</t>
  </si>
  <si>
    <t>Vápenocementová omítka hrubá jednovrstvá zatřená vnitřních stěn nanášená ručně</t>
  </si>
  <si>
    <t>-1337456674</t>
  </si>
  <si>
    <t>124</t>
  </si>
  <si>
    <t>612321141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</si>
  <si>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</si>
  <si>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</si>
  <si>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</si>
  <si>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</si>
  <si>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</si>
  <si>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</si>
  <si>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</si>
  <si>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</si>
  <si>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</si>
  <si>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</si>
  <si>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</si>
  <si>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</si>
  <si>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</si>
  <si>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125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</si>
  <si>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</si>
  <si>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</si>
  <si>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</si>
  <si>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</si>
  <si>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</si>
  <si>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</si>
  <si>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</si>
  <si>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</si>
  <si>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</si>
  <si>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</si>
  <si>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126</t>
  </si>
  <si>
    <t>622142001</t>
  </si>
  <si>
    <t>Potažení vnějších stěn sklovláknitým pletivem vtlačeným do tenkovrstvé hmoty</t>
  </si>
  <si>
    <t>-60809727</t>
  </si>
  <si>
    <t>127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</si>
  <si>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</si>
  <si>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</si>
  <si>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</si>
  <si>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128</t>
  </si>
  <si>
    <t>63151518</t>
  </si>
  <si>
    <t>tepelná izolace - desky z minerálních vláken tl. 40 mm</t>
  </si>
  <si>
    <t>2004569843</t>
  </si>
  <si>
    <t>33,635*1,05 'Přepočtené koeficientem množství</t>
  </si>
  <si>
    <t>129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</si>
  <si>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</si>
  <si>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</si>
  <si>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</si>
  <si>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130</t>
  </si>
  <si>
    <t>63151529</t>
  </si>
  <si>
    <t>tepelná izolace - desky z minerálních vláken tl. 120 mm</t>
  </si>
  <si>
    <t>1999306899</t>
  </si>
  <si>
    <t>21,28*1,05 'Přepočtené koeficientem množství</t>
  </si>
  <si>
    <t>131</t>
  </si>
  <si>
    <t>622253111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</si>
  <si>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</si>
  <si>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</si>
  <si>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</si>
  <si>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</si>
  <si>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</si>
  <si>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</si>
  <si>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</si>
  <si>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</si>
  <si>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</si>
  <si>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</si>
  <si>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</si>
  <si>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</si>
  <si>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</si>
  <si>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</si>
  <si>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</si>
  <si>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</si>
  <si>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</si>
  <si>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132</t>
  </si>
  <si>
    <t>63148165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</si>
  <si>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</si>
  <si>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</si>
  <si>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</si>
  <si>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133</t>
  </si>
  <si>
    <t>28376450</t>
  </si>
  <si>
    <t>tepelná izolace z desek z XPS - pro provětrávané fasády, U=min.0,035W/(m2.K), tl. 173 mm</t>
  </si>
  <si>
    <t>-1448341043</t>
  </si>
  <si>
    <t>32,34*1,03 'Přepočtené koeficientem množství</t>
  </si>
  <si>
    <t>134</t>
  </si>
  <si>
    <t>631311114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</si>
  <si>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</si>
  <si>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</si>
  <si>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</si>
  <si>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</si>
  <si>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</si>
  <si>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</si>
  <si>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</si>
  <si>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</si>
  <si>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</si>
  <si>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</si>
  <si>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</si>
  <si>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</si>
  <si>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135</t>
  </si>
  <si>
    <t>631311124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</si>
  <si>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</si>
  <si>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</si>
  <si>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</si>
  <si>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</si>
  <si>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</si>
  <si>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</si>
  <si>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</si>
  <si>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</si>
  <si>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</si>
  <si>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</si>
  <si>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136</t>
  </si>
  <si>
    <t>631319011</t>
  </si>
  <si>
    <t>Příplatek k mazanině tl přes 50 do 80 mm za přehlazení povrchu</t>
  </si>
  <si>
    <t>-556144814</t>
  </si>
  <si>
    <t>137</t>
  </si>
  <si>
    <t>631319012</t>
  </si>
  <si>
    <t>Příplatek k mazanině tl přes 80 do 120 mm za přehlazení povrchu</t>
  </si>
  <si>
    <t>-510486917</t>
  </si>
  <si>
    <t>138</t>
  </si>
  <si>
    <t>631319171</t>
  </si>
  <si>
    <t>Příplatek k mazanině tl přes 50 do 80 mm za stržení povrchu spodní vrstvy před vložením výztuže</t>
  </si>
  <si>
    <t>-1303390438</t>
  </si>
  <si>
    <t>139</t>
  </si>
  <si>
    <t>631319173</t>
  </si>
  <si>
    <t>Příplatek k mazanině tl přes 80 do 120 mm za stržení povrchu spodní vrstvy před vložením výztuže</t>
  </si>
  <si>
    <t>1284487566</t>
  </si>
  <si>
    <t>140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</si>
  <si>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</si>
  <si>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</si>
  <si>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</si>
  <si>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</si>
  <si>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</si>
  <si>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</si>
  <si>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</si>
  <si>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</si>
  <si>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</si>
  <si>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</si>
  <si>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</si>
  <si>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</si>
  <si>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141</t>
  </si>
  <si>
    <t>631391117</t>
  </si>
  <si>
    <t>Sokl betonový výšky 150 mm</t>
  </si>
  <si>
    <t>1134226738</t>
  </si>
  <si>
    <t>4,4*2+0,7*2</t>
  </si>
  <si>
    <t>0,6*2+2,9*2+8,45+3,4*2+9,4</t>
  </si>
  <si>
    <t>142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</si>
  <si>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</si>
  <si>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</si>
  <si>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</si>
  <si>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</si>
  <si>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</si>
  <si>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</si>
  <si>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</si>
  <si>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</si>
  <si>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</si>
  <si>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</si>
  <si>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143</t>
  </si>
  <si>
    <t>635111242</t>
  </si>
  <si>
    <t>Násyp pod podlahy z hrubého kameniva 16-32 se zhutněním</t>
  </si>
  <si>
    <t>1397581346</t>
  </si>
  <si>
    <t>144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</si>
  <si>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</si>
  <si>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</si>
  <si>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</si>
  <si>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</si>
  <si>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</si>
  <si>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145</t>
  </si>
  <si>
    <t>-704706733</t>
  </si>
  <si>
    <t>160,65*1,02 'Přepočtené koeficientem množství</t>
  </si>
  <si>
    <t>146</t>
  </si>
  <si>
    <t>637211198</t>
  </si>
  <si>
    <t>Roznášecí vrstva - betonové dlaždice 300x300x30mm</t>
  </si>
  <si>
    <t>1005135601</t>
  </si>
  <si>
    <t>224,29</t>
  </si>
  <si>
    <t>147</t>
  </si>
  <si>
    <t>642942111</t>
  </si>
  <si>
    <t>Osazování zárubní nebo rámů dveřních kovových do 2,5 m2 (podrobnější specifikace a příslušenství výrobků dle tabulky dveří a prosklenných stěn)</t>
  </si>
  <si>
    <t>-407600153</t>
  </si>
  <si>
    <t>148</t>
  </si>
  <si>
    <t>553314310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</si>
  <si>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</si>
  <si>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</si>
  <si>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</si>
  <si>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</si>
  <si>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149</t>
  </si>
  <si>
    <t>553314312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</si>
  <si>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</si>
  <si>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</si>
  <si>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</si>
  <si>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</si>
  <si>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150</t>
  </si>
  <si>
    <t>553314311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</si>
  <si>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</si>
  <si>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</si>
  <si>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</si>
  <si>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151</t>
  </si>
  <si>
    <t>642942221</t>
  </si>
  <si>
    <t>Osazování zárubní nebo rámů dveřních kovových přes 2,5 do 4,5 m2 (podrobnější specifikace a příslušenství výrobků dle tabulky dveří a prosklenných stěn)</t>
  </si>
  <si>
    <t>-1960104220</t>
  </si>
  <si>
    <t>152</t>
  </si>
  <si>
    <t>553317801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</si>
  <si>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</si>
  <si>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</si>
  <si>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</si>
  <si>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153</t>
  </si>
  <si>
    <t>642945111</t>
  </si>
  <si>
    <t>Osazování protipožárních zárubní dveří jednokřídlových do 2,5 m2 (podrobnější specifikace a příslušenství výrobků dle tabulky dveří a prosklenných stěn)</t>
  </si>
  <si>
    <t>851820685</t>
  </si>
  <si>
    <t>154</t>
  </si>
  <si>
    <t>553315650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</si>
  <si>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</si>
  <si>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</si>
  <si>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</si>
  <si>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</si>
  <si>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155</t>
  </si>
  <si>
    <t>642945112</t>
  </si>
  <si>
    <t>Osazování protipožárních zárubní dveří dvoukřídlových přes 2,5 do 6,5 m2 (podrobnější specifikace a příslušenství výrobků dle tabulky dveří a prosklenných stěn)</t>
  </si>
  <si>
    <t>-1969150383</t>
  </si>
  <si>
    <t>156</t>
  </si>
  <si>
    <t>553314350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</si>
  <si>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</si>
  <si>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</si>
  <si>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</si>
  <si>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</si>
  <si>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157</t>
  </si>
  <si>
    <t>642946111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</si>
  <si>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</si>
  <si>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</si>
  <si>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158</t>
  </si>
  <si>
    <t>553316221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</si>
  <si>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</si>
  <si>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</si>
  <si>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</si>
  <si>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</si>
  <si>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</si>
  <si>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159</t>
  </si>
  <si>
    <t>936009129</t>
  </si>
  <si>
    <t>Venkovní plocha - vegetační vrstva / kačírek, pěstební substrát - tl. 500 mm</t>
  </si>
  <si>
    <t>2092222694</t>
  </si>
  <si>
    <t>V2</t>
  </si>
  <si>
    <t>16,43+17,65</t>
  </si>
  <si>
    <t>-3,357</t>
  </si>
  <si>
    <t>160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</si>
  <si>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</si>
  <si>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</si>
  <si>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</si>
  <si>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</si>
  <si>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</si>
  <si>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</si>
  <si>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161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</si>
  <si>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</si>
  <si>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</si>
  <si>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</si>
  <si>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</si>
  <si>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162</t>
  </si>
  <si>
    <t>941211811</t>
  </si>
  <si>
    <t>Demontáž lešení řadového rámového lehkého zatížení do 200 kg/m2 š přes 0,6 do 0,9 m v do 10 m</t>
  </si>
  <si>
    <t>11701839</t>
  </si>
  <si>
    <t>163</t>
  </si>
  <si>
    <t>944511111</t>
  </si>
  <si>
    <t>Montáž ochranné sítě z textilie z umělých vláken</t>
  </si>
  <si>
    <t>-816527963</t>
  </si>
  <si>
    <t>164</t>
  </si>
  <si>
    <t>944511211</t>
  </si>
  <si>
    <t>Příplatek k ochranné síti za první a ZKD den použití</t>
  </si>
  <si>
    <t>-1286282052</t>
  </si>
  <si>
    <t>165</t>
  </si>
  <si>
    <t>944511811</t>
  </si>
  <si>
    <t>Demontáž ochranné sítě z textilie z umělých vláken</t>
  </si>
  <si>
    <t>677773061</t>
  </si>
  <si>
    <t>166</t>
  </si>
  <si>
    <t>949101111</t>
  </si>
  <si>
    <t>Lešení pomocné pro objekty pozemních staveb s lešeňovou podlahou v do 1,9 m zatížení do 150 kg/m2</t>
  </si>
  <si>
    <t>487990160</t>
  </si>
  <si>
    <t>1192,64+497,81</t>
  </si>
  <si>
    <t>167</t>
  </si>
  <si>
    <t>952901111</t>
  </si>
  <si>
    <t>Vyčištění budov bytové a občanské výstavby při výšce podlaží do 4 m</t>
  </si>
  <si>
    <t>350281461</t>
  </si>
  <si>
    <t>168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</si>
  <si>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</si>
  <si>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</si>
  <si>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</si>
  <si>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</si>
  <si>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</si>
  <si>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169</t>
  </si>
  <si>
    <t>953611126</t>
  </si>
  <si>
    <t>Schodišťový nosný a zvukově-izolační prvek mezi podestou a ramenem T-V6</t>
  </si>
  <si>
    <t>764807853</t>
  </si>
  <si>
    <t>170</t>
  </si>
  <si>
    <t>953611127</t>
  </si>
  <si>
    <t>Schodišťový nosný a zvukově-izolační prvek mezi podestou a ramenem T-V8</t>
  </si>
  <si>
    <t>1466433943</t>
  </si>
  <si>
    <t>171</t>
  </si>
  <si>
    <t>953611211</t>
  </si>
  <si>
    <t>Schodišťový zvukově-izolační prvek tlumícií pásek mezi schody a stěnou</t>
  </si>
  <si>
    <t>179529508</t>
  </si>
  <si>
    <t>3*6,2</t>
  </si>
  <si>
    <t>(5,2+1,25)</t>
  </si>
  <si>
    <t>6*0,9</t>
  </si>
  <si>
    <t>172</t>
  </si>
  <si>
    <t>953731311</t>
  </si>
  <si>
    <t>Odvětrání svislé - montáž větrací hlavice DN do 160 mm</t>
  </si>
  <si>
    <t>-1657475022</t>
  </si>
  <si>
    <t>173</t>
  </si>
  <si>
    <t>553495869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</si>
  <si>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</si>
  <si>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</si>
  <si>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174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</si>
  <si>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</si>
  <si>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</si>
  <si>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</si>
  <si>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</si>
  <si>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</si>
  <si>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</si>
  <si>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</si>
  <si>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175</t>
  </si>
  <si>
    <t>953941209</t>
  </si>
  <si>
    <t>Osazování kovových komínových dvířek</t>
  </si>
  <si>
    <t>-454540151</t>
  </si>
  <si>
    <t>176</t>
  </si>
  <si>
    <t>59882761</t>
  </si>
  <si>
    <t>X8 - komínová revizní dvířka, protipožární, uzamykatelná, rozměr 300x300 mm, hloubka 20 mm, z ocelového plechu s práškovým nástřikem, PO EW15</t>
  </si>
  <si>
    <t>-507140016</t>
  </si>
  <si>
    <t>177</t>
  </si>
  <si>
    <t>953942429</t>
  </si>
  <si>
    <t xml:space="preserve">Osazování rámů nerezových poklopů </t>
  </si>
  <si>
    <t>-1565743304</t>
  </si>
  <si>
    <t>178</t>
  </si>
  <si>
    <t>55241498</t>
  </si>
  <si>
    <t>X19 - Poklop pro napojení mlžícího zařízení, rozměr 500x500, poklop s otvorem pro otevírání/ protažení hadice mlhoviště, nerezová ocel</t>
  </si>
  <si>
    <t>1950267684</t>
  </si>
  <si>
    <t>179</t>
  </si>
  <si>
    <t>953942430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</si>
  <si>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</si>
  <si>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</si>
  <si>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180</t>
  </si>
  <si>
    <t>953943126</t>
  </si>
  <si>
    <t>Osazování - hasící přístroje</t>
  </si>
  <si>
    <t>5500604</t>
  </si>
  <si>
    <t>181</t>
  </si>
  <si>
    <t>44932112</t>
  </si>
  <si>
    <t>X10 - Práškový hasicí přístroj s minimální hasicí schopností 21A, PG6</t>
  </si>
  <si>
    <t>1653342257</t>
  </si>
  <si>
    <t>998</t>
  </si>
  <si>
    <t>Přesun hmot</t>
  </si>
  <si>
    <t>182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</si>
  <si>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</si>
  <si>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</si>
  <si>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</si>
  <si>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</si>
  <si>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</si>
  <si>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</si>
  <si>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</si>
  <si>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183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</si>
  <si>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</si>
  <si>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</si>
  <si>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</si>
  <si>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</si>
  <si>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</si>
  <si>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184</t>
  </si>
  <si>
    <t>11163150</t>
  </si>
  <si>
    <t>lak penetrační asfaltový</t>
  </si>
  <si>
    <t>-1474580713</t>
  </si>
  <si>
    <t>1049,41*0,00033 'Přepočtené koeficientem množství</t>
  </si>
  <si>
    <t>185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</si>
  <si>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</si>
  <si>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</si>
  <si>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</si>
  <si>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</si>
  <si>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</si>
  <si>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186</t>
  </si>
  <si>
    <t>1273120499</t>
  </si>
  <si>
    <t>58,31*0,00034 'Přepočtené koeficientem množství</t>
  </si>
  <si>
    <t>187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</si>
  <si>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</si>
  <si>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</si>
  <si>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</si>
  <si>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</si>
  <si>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</si>
  <si>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188</t>
  </si>
  <si>
    <t>62821109</t>
  </si>
  <si>
    <t xml:space="preserve">asfaltový pás separační </t>
  </si>
  <si>
    <t>-1094136157</t>
  </si>
  <si>
    <t>59,187*1,1655 'Přepočtené koeficientem množství</t>
  </si>
  <si>
    <t>189</t>
  </si>
  <si>
    <t>711141559</t>
  </si>
  <si>
    <t>Provedení izolace proti zemní vlhkosti pásy přitavením vodorovné NAIP</t>
  </si>
  <si>
    <t>602346865</t>
  </si>
  <si>
    <t>190</t>
  </si>
  <si>
    <t>62853004.1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</si>
  <si>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</si>
  <si>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</si>
  <si>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</si>
  <si>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191</t>
  </si>
  <si>
    <t>711142559</t>
  </si>
  <si>
    <t>Provedení izolace proti zemní vlhkosti pásy přitavením svislé NAIP</t>
  </si>
  <si>
    <t>-969794459</t>
  </si>
  <si>
    <t>192</t>
  </si>
  <si>
    <t>391876273</t>
  </si>
  <si>
    <t>58,31*1,221 'Přepočtené koeficientem množství</t>
  </si>
  <si>
    <t>193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</si>
  <si>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</si>
  <si>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</si>
  <si>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</si>
  <si>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</si>
  <si>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</si>
  <si>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194</t>
  </si>
  <si>
    <t>711193125</t>
  </si>
  <si>
    <t>Izolace proti vlhkosti na vodorovné ploše - hydroizolační nátěr tl. 1,0 mm</t>
  </si>
  <si>
    <t>-1990109104</t>
  </si>
  <si>
    <t>195</t>
  </si>
  <si>
    <t>711193131</t>
  </si>
  <si>
    <t>Izolace proti vlhkosti na svislé ploše - hydroizolační nátěr tl. 1,0 mm</t>
  </si>
  <si>
    <t>970986579</t>
  </si>
  <si>
    <t>P2a, P2b, P4, P5b</t>
  </si>
  <si>
    <t>176,4*0,3</t>
  </si>
  <si>
    <t>196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</si>
  <si>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</si>
  <si>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</si>
  <si>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</si>
  <si>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</si>
  <si>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</si>
  <si>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197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</si>
  <si>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</si>
  <si>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</si>
  <si>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</si>
  <si>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</si>
  <si>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</si>
  <si>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</si>
  <si>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</si>
  <si>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</si>
  <si>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198</t>
  </si>
  <si>
    <t>11163153</t>
  </si>
  <si>
    <t>penetrace - emulze penetrační</t>
  </si>
  <si>
    <t>litr</t>
  </si>
  <si>
    <t>-778813357</t>
  </si>
  <si>
    <t>246,52*0,00032 'Přepočtené koeficientem množství</t>
  </si>
  <si>
    <t>199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</si>
  <si>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</si>
  <si>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</si>
  <si>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</si>
  <si>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</si>
  <si>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</si>
  <si>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</si>
  <si>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200</t>
  </si>
  <si>
    <t>62866281.6</t>
  </si>
  <si>
    <t>pás asfaltový samolepicí modifikovaný SBS tl 3,0mm</t>
  </si>
  <si>
    <t>-1835475258</t>
  </si>
  <si>
    <t>59,365*1,1655 'Přepočtené koeficientem množství</t>
  </si>
  <si>
    <t>201</t>
  </si>
  <si>
    <t>712341659</t>
  </si>
  <si>
    <t>Provedení povlakové krytiny střech do 10° pásy NAIP přitavením bodově</t>
  </si>
  <si>
    <t>1697502728</t>
  </si>
  <si>
    <t>202</t>
  </si>
  <si>
    <t>62853004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</si>
  <si>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</si>
  <si>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</si>
  <si>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</si>
  <si>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203</t>
  </si>
  <si>
    <t>712361701</t>
  </si>
  <si>
    <t>Provedení povlakové krytiny střech do 10° fólií položenou volně s přilepením spojů</t>
  </si>
  <si>
    <t>-289064462</t>
  </si>
  <si>
    <t>204</t>
  </si>
  <si>
    <t>28343012</t>
  </si>
  <si>
    <t>fólie hydroizolační střešní mPVC určená ke stabilizaci přitížením a do vegetačních střech tl 1,5mm</t>
  </si>
  <si>
    <t>-1323847479</t>
  </si>
  <si>
    <t>205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</si>
  <si>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</si>
  <si>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</si>
  <si>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</si>
  <si>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</si>
  <si>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</si>
  <si>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206</t>
  </si>
  <si>
    <t>28322012</t>
  </si>
  <si>
    <t xml:space="preserve">fólie hydroizolační střešní mPVC lepená tl 1,5mm </t>
  </si>
  <si>
    <t>-715777258</t>
  </si>
  <si>
    <t>140,822*1,1 'Přepočtené koeficientem množství</t>
  </si>
  <si>
    <t>207</t>
  </si>
  <si>
    <t>712363351.1</t>
  </si>
  <si>
    <t>K1g - Pásek pro uchycení PVC folie žlabu, rš 50 mm, tl. 0,6mm, žárově zinkovaný plech s vrstvou měkčeného PVC</t>
  </si>
  <si>
    <t>1323529930</t>
  </si>
  <si>
    <t>208</t>
  </si>
  <si>
    <t>712363352.1</t>
  </si>
  <si>
    <t>K1h - Rohová lišta 40/60 v rozích žlabu, rš 100 mm, tl. 0,6mm, žárově zinkovaný plech s vrstvou měkčeného PVC</t>
  </si>
  <si>
    <t>1382181620</t>
  </si>
  <si>
    <t>209</t>
  </si>
  <si>
    <t>712363352.3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</si>
  <si>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</si>
  <si>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</si>
  <si>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</si>
  <si>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</si>
  <si>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210</t>
  </si>
  <si>
    <t>712391171</t>
  </si>
  <si>
    <t>Provedení povlakové krytiny střech do 10° separační textilní vrstvy</t>
  </si>
  <si>
    <t>1558946238</t>
  </si>
  <si>
    <t>(89,371-2*(4,89+2*2,78))*0,2</t>
  </si>
  <si>
    <t>211</t>
  </si>
  <si>
    <t>69311068</t>
  </si>
  <si>
    <t>separační vrstva - netkaná geotextilie ze 100% polypropylenu, plošná hmotnost mín. 300g/m2</t>
  </si>
  <si>
    <t>1077611147</t>
  </si>
  <si>
    <t>246,52*1,155 'Přepočtené koeficientem množství</t>
  </si>
  <si>
    <t>212</t>
  </si>
  <si>
    <t>69311082.1</t>
  </si>
  <si>
    <t>separační vrstva - netkaná geotextilie ze 100% polypropylenu, plošná hmotnost min. 500g/m2</t>
  </si>
  <si>
    <t>455898888</t>
  </si>
  <si>
    <t>186,01*1,02 'Přepočtené koeficientem množství</t>
  </si>
  <si>
    <t>213</t>
  </si>
  <si>
    <t>712391172</t>
  </si>
  <si>
    <t>Provedení povlakové krytiny střech do 10° ochranné textilní vrstvy</t>
  </si>
  <si>
    <t>1236689793</t>
  </si>
  <si>
    <t>42,51+(6,5*4)*0,1</t>
  </si>
  <si>
    <t>214</t>
  </si>
  <si>
    <t>69311082</t>
  </si>
  <si>
    <t>ochranná vrstva - netkaná geotextilie ze 100% polypropylenu, plošná hmotnost min. 500g/m2</t>
  </si>
  <si>
    <t>421735839</t>
  </si>
  <si>
    <t>45,11*1,155 'Přepočtené koeficientem množství</t>
  </si>
  <si>
    <t>215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</si>
  <si>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</si>
  <si>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</si>
  <si>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</si>
  <si>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</si>
  <si>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</si>
  <si>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</si>
  <si>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</si>
  <si>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</si>
  <si>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216</t>
  </si>
  <si>
    <t>628550011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</si>
  <si>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</si>
  <si>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</si>
  <si>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</si>
  <si>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</si>
  <si>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</si>
  <si>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</si>
  <si>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217</t>
  </si>
  <si>
    <t>628550012</t>
  </si>
  <si>
    <t>pojistná hydroizolace - samolepicí pás z SBS modifikovaného asfaltu s jemnozrnným posypem</t>
  </si>
  <si>
    <t>1676150445</t>
  </si>
  <si>
    <t>218</t>
  </si>
  <si>
    <t>628550013</t>
  </si>
  <si>
    <t>parotěsnicí a vzduchotěsnicí vrstva - samolepicí pás z SBS modifikovaného asfaltu s hliníkovou vložkou a polypropylenovou střiží na horním povrchu</t>
  </si>
  <si>
    <t>1956913855</t>
  </si>
  <si>
    <t>219</t>
  </si>
  <si>
    <t>712431111.1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</si>
  <si>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</si>
  <si>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</si>
  <si>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</si>
  <si>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</si>
  <si>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</si>
  <si>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</si>
  <si>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</si>
  <si>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220</t>
  </si>
  <si>
    <t>693343021</t>
  </si>
  <si>
    <t xml:space="preserve">separační vrstva - asfaltový SBS modifikovaný nedifůzní podkladový pás </t>
  </si>
  <si>
    <t>1312107072</t>
  </si>
  <si>
    <t>235,122*1,15 'Přepočtené koeficientem množství</t>
  </si>
  <si>
    <t>221</t>
  </si>
  <si>
    <t>712771601.1</t>
  </si>
  <si>
    <t>Provedení stabilizační vrstvy z praného říčního kameniva tl. 65 mm</t>
  </si>
  <si>
    <t>-110418124</t>
  </si>
  <si>
    <t>42,51*0,065</t>
  </si>
  <si>
    <t>222</t>
  </si>
  <si>
    <t>58337403</t>
  </si>
  <si>
    <t>kamenivo dekorační (kačírek) frakce 16/32</t>
  </si>
  <si>
    <t>-664457107</t>
  </si>
  <si>
    <t>2,763*1,67 'Přepočtené koeficientem množství</t>
  </si>
  <si>
    <t>223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</si>
  <si>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</si>
  <si>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</si>
  <si>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</si>
  <si>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</si>
  <si>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</si>
  <si>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224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</si>
  <si>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</si>
  <si>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</si>
  <si>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</si>
  <si>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</si>
  <si>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</si>
  <si>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225</t>
  </si>
  <si>
    <t>8592248026567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</si>
  <si>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</si>
  <si>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</si>
  <si>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</si>
  <si>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226</t>
  </si>
  <si>
    <t>713121121</t>
  </si>
  <si>
    <t>Montáž izolace tepelné podlah volně kladenými rohožemi, pásy, dílci, deskami 2 vrstvy</t>
  </si>
  <si>
    <t>338643449</t>
  </si>
  <si>
    <t>227</t>
  </si>
  <si>
    <t>8592248002264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</si>
  <si>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</si>
  <si>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</si>
  <si>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</si>
  <si>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228</t>
  </si>
  <si>
    <t>8591057520051</t>
  </si>
  <si>
    <t>tepelná izolace tl. 150 mm z desek z pěnového polystyrenu stabilizovaných, pro podlahové konstrukce, napětí v tlaku CS(10) 100 kPa, (ref. ISOVER EPS 100 S)</t>
  </si>
  <si>
    <t>-378785351</t>
  </si>
  <si>
    <t>229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</si>
  <si>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</si>
  <si>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</si>
  <si>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</si>
  <si>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</si>
  <si>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</si>
  <si>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</si>
  <si>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</si>
  <si>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</si>
  <si>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</si>
  <si>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</si>
  <si>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</si>
  <si>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</si>
  <si>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</si>
  <si>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</si>
  <si>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</si>
  <si>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</si>
  <si>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230</t>
  </si>
  <si>
    <t>631520041</t>
  </si>
  <si>
    <t>pásek izolační minerální podlahový po obvodu stěn místnosti, (ref. ISOVER N/PP)</t>
  </si>
  <si>
    <t>-1518721984</t>
  </si>
  <si>
    <t>907,99*1,05 'Přepočtené koeficientem množství</t>
  </si>
  <si>
    <t>231</t>
  </si>
  <si>
    <t>713131143</t>
  </si>
  <si>
    <t>Montáž izolace tepelné stěn a základů lepením celoplošně v kombinaci s mechanickým kotvením rohoží, pásů, dílců, desek</t>
  </si>
  <si>
    <t>1699516305</t>
  </si>
  <si>
    <t>232</t>
  </si>
  <si>
    <t>28376423.1</t>
  </si>
  <si>
    <t>deska z polystyrénu XPS, tl 125mm</t>
  </si>
  <si>
    <t>-346856624</t>
  </si>
  <si>
    <t>2*(6,0*2+2,75*2)*1,35</t>
  </si>
  <si>
    <t>47,25*1,05 'Přepočtené koeficientem množství</t>
  </si>
  <si>
    <t>233</t>
  </si>
  <si>
    <t>28376450.1</t>
  </si>
  <si>
    <t>deska z polystyrénu XPS, tl 175mm</t>
  </si>
  <si>
    <t>-1383405720</t>
  </si>
  <si>
    <t>4*33,25*1,35</t>
  </si>
  <si>
    <t>179,55*1,05 'Přepočtené koeficientem množství</t>
  </si>
  <si>
    <t>234</t>
  </si>
  <si>
    <t>28376451</t>
  </si>
  <si>
    <t>deska z polystyrénu XPS, tl 200mm</t>
  </si>
  <si>
    <t>-784068608</t>
  </si>
  <si>
    <t>12,25*1,05 'Přepočtené koeficientem množství</t>
  </si>
  <si>
    <t>235</t>
  </si>
  <si>
    <t>28376452</t>
  </si>
  <si>
    <t>deska z polystyrénu XPS, tl 250mm</t>
  </si>
  <si>
    <t>777946736</t>
  </si>
  <si>
    <t>4*33,25*0,3</t>
  </si>
  <si>
    <t>39,9*1,05 'Přepočtené koeficientem množství</t>
  </si>
  <si>
    <t>236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</si>
  <si>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</si>
  <si>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</si>
  <si>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</si>
  <si>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</si>
  <si>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</si>
  <si>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</si>
  <si>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237</t>
  </si>
  <si>
    <t>28375992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</si>
  <si>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</si>
  <si>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</si>
  <si>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</si>
  <si>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238</t>
  </si>
  <si>
    <t>28375914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</si>
  <si>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</si>
  <si>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</si>
  <si>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</si>
  <si>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239</t>
  </si>
  <si>
    <t>713141131.1</t>
  </si>
  <si>
    <t>Montáž izolace tepelné střech plochých lepené za studena 2 vrstvv rohoží, pásů, dílců, desek</t>
  </si>
  <si>
    <t>-1814075132</t>
  </si>
  <si>
    <t>S3</t>
  </si>
  <si>
    <t>42,803</t>
  </si>
  <si>
    <t>240</t>
  </si>
  <si>
    <t>28375994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</si>
  <si>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</si>
  <si>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</si>
  <si>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</si>
  <si>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241</t>
  </si>
  <si>
    <t>713141263</t>
  </si>
  <si>
    <t>Přikotvení tepelné izolace šrouby do betonu pro izolaci tl přes 240 mm</t>
  </si>
  <si>
    <t>616807524</t>
  </si>
  <si>
    <t>242</t>
  </si>
  <si>
    <t>713141332</t>
  </si>
  <si>
    <t xml:space="preserve">Montáž izolace tepelné střech plochých lepené za studena zplna, spádová vrstva </t>
  </si>
  <si>
    <t>-1430864938</t>
  </si>
  <si>
    <t>243</t>
  </si>
  <si>
    <t>28372326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</si>
  <si>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</si>
  <si>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</si>
  <si>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</si>
  <si>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</si>
  <si>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244</t>
  </si>
  <si>
    <t>28372326.1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</si>
  <si>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</si>
  <si>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</si>
  <si>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</si>
  <si>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245</t>
  </si>
  <si>
    <t>713151131</t>
  </si>
  <si>
    <t>Montáž izolace tepelné střech šikmých kladené volně nad krokve rohoží, pásů, desek sklonu do 30°</t>
  </si>
  <si>
    <t>-1112213139</t>
  </si>
  <si>
    <t>246</t>
  </si>
  <si>
    <t>28375636</t>
  </si>
  <si>
    <t>tepelná izolace nad krokvemi z desek na bázi polyizokyanurátu (PIR) tl. 180 mm</t>
  </si>
  <si>
    <t>1774332627</t>
  </si>
  <si>
    <t>1200,245*1,02 'Přepočtené koeficientem množství</t>
  </si>
  <si>
    <t>247</t>
  </si>
  <si>
    <t>713191132</t>
  </si>
  <si>
    <t>Montáž izolace tepelné podlah, stropů vrchem nebo střech překrytí separační fólií z PE</t>
  </si>
  <si>
    <t>-505779295</t>
  </si>
  <si>
    <t>248</t>
  </si>
  <si>
    <t>28323053</t>
  </si>
  <si>
    <t xml:space="preserve">fólie PE separační podlahová oddělující tepelnou izolaci </t>
  </si>
  <si>
    <t>-1277643352</t>
  </si>
  <si>
    <t>1198,73*1,1655 'Přepočtené koeficientem množství</t>
  </si>
  <si>
    <t>249</t>
  </si>
  <si>
    <t>713191135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</si>
  <si>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</si>
  <si>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</si>
  <si>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</si>
  <si>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</si>
  <si>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250</t>
  </si>
  <si>
    <t>28329288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</si>
  <si>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</si>
  <si>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</si>
  <si>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</si>
  <si>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251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</si>
  <si>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</si>
  <si>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</si>
  <si>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</si>
  <si>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</si>
  <si>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</si>
  <si>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252</t>
  </si>
  <si>
    <t>714111305</t>
  </si>
  <si>
    <t>Montáž akustických obkladů, izolace</t>
  </si>
  <si>
    <t>-1597889042</t>
  </si>
  <si>
    <t>253</t>
  </si>
  <si>
    <t>272451901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</si>
  <si>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</si>
  <si>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</si>
  <si>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</si>
  <si>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254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</si>
  <si>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</si>
  <si>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</si>
  <si>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</si>
  <si>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</si>
  <si>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</si>
  <si>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255</t>
  </si>
  <si>
    <t>721233214</t>
  </si>
  <si>
    <t>Střešní vtok pro pochůzné střechy DN 160</t>
  </si>
  <si>
    <t>-672376784</t>
  </si>
  <si>
    <t>256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</si>
  <si>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</si>
  <si>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</si>
  <si>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</si>
  <si>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</si>
  <si>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</si>
  <si>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257</t>
  </si>
  <si>
    <t>725291706.1</t>
  </si>
  <si>
    <t>X16 - Doplňky zařízení koupelen a záchodů - svislé madlo délky 600 mm, včetně montážní sady, včetně krytek vrutů, nerez ocel, matná</t>
  </si>
  <si>
    <t>-1059452067</t>
  </si>
  <si>
    <t>258</t>
  </si>
  <si>
    <t>725291722.1</t>
  </si>
  <si>
    <t>X17a - Doplňky zařízení koupelen a záchodů - sklopné madlo k WC, délky 800 mm, včetně montážní sady, vč.krytek vrutů, osazeno 800 mm nad podlahou, nerez ocel, matná</t>
  </si>
  <si>
    <t>-270002773</t>
  </si>
  <si>
    <t>259</t>
  </si>
  <si>
    <t>725291722.2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</si>
  <si>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</si>
  <si>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</si>
  <si>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260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</si>
  <si>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</si>
  <si>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</si>
  <si>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</si>
  <si>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</si>
  <si>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</si>
  <si>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261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</si>
  <si>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</si>
  <si>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</si>
  <si>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</si>
  <si>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</si>
  <si>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</si>
  <si>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262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</si>
  <si>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</si>
  <si>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</si>
  <si>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</si>
  <si>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</si>
  <si>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</si>
  <si>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</si>
  <si>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</si>
  <si>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</si>
  <si>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</si>
  <si>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263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</si>
  <si>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</si>
  <si>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</si>
  <si>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</si>
  <si>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</si>
  <si>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</si>
  <si>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264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</si>
  <si>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</si>
  <si>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</si>
  <si>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</si>
  <si>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</si>
  <si>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</si>
  <si>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265</t>
  </si>
  <si>
    <t>60512140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</si>
  <si>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</si>
  <si>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</si>
  <si>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</si>
  <si>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</si>
  <si>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</si>
  <si>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</si>
  <si>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</si>
  <si>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</si>
  <si>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266</t>
  </si>
  <si>
    <t>762341210</t>
  </si>
  <si>
    <t>Montáž bednění střech rovných a šikmých sklonu do 60° z hrubých prken na sraz tl do 32 mm</t>
  </si>
  <si>
    <t>-377441974</t>
  </si>
  <si>
    <t>267</t>
  </si>
  <si>
    <t>605110120</t>
  </si>
  <si>
    <t>bednění - dřevěné desky tl. 25 mm</t>
  </si>
  <si>
    <t>-806599312</t>
  </si>
  <si>
    <t>1200,245*0,025</t>
  </si>
  <si>
    <t>30,006*1,1 'Přepočtené koeficientem množství</t>
  </si>
  <si>
    <t>268</t>
  </si>
  <si>
    <t>762341275</t>
  </si>
  <si>
    <t>Montáž bednění střech rovných a šikmých sklonu do 60° z desek dřevotřískových na pero a drážku</t>
  </si>
  <si>
    <t>-1601094468</t>
  </si>
  <si>
    <t>269</t>
  </si>
  <si>
    <t>607262851</t>
  </si>
  <si>
    <t>deska dřevoštěpková OSB 3 P+D tl 20mm</t>
  </si>
  <si>
    <t>924503605</t>
  </si>
  <si>
    <t>1200,245*1,1 'Přepočtené koeficientem množství</t>
  </si>
  <si>
    <t>270</t>
  </si>
  <si>
    <t>762341410</t>
  </si>
  <si>
    <t>Montáž bednění střešních žlabů, deska tl do 32 mm</t>
  </si>
  <si>
    <t>-964455256</t>
  </si>
  <si>
    <t>4*34,857*0,75</t>
  </si>
  <si>
    <t>271</t>
  </si>
  <si>
    <t>60726248</t>
  </si>
  <si>
    <t>deska dřevoštěpková OSB 3 tl 20mm</t>
  </si>
  <si>
    <t>-1556130265</t>
  </si>
  <si>
    <t>104,571*1,1 'Přepočtené koeficientem množství</t>
  </si>
  <si>
    <t>272</t>
  </si>
  <si>
    <t>762342511</t>
  </si>
  <si>
    <t>Montáž kontralatí na podklad bez tepelné izolace</t>
  </si>
  <si>
    <t>1629032489</t>
  </si>
  <si>
    <t>40x60</t>
  </si>
  <si>
    <t>(810,075+363,543)</t>
  </si>
  <si>
    <t>273</t>
  </si>
  <si>
    <t>60514106</t>
  </si>
  <si>
    <t>kontralať - dřevěná lať 40x60 mm</t>
  </si>
  <si>
    <t>-1490014910</t>
  </si>
  <si>
    <t>(810,075+363,543)*(0,04*0,06)</t>
  </si>
  <si>
    <t>2,817*1,1 'Přepočtené koeficientem množství</t>
  </si>
  <si>
    <t>274</t>
  </si>
  <si>
    <t>762361313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</si>
  <si>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</si>
  <si>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</si>
  <si>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</si>
  <si>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</si>
  <si>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275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</si>
  <si>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</si>
  <si>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</si>
  <si>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</si>
  <si>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</si>
  <si>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</si>
  <si>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276</t>
  </si>
  <si>
    <t>762421017.1</t>
  </si>
  <si>
    <t>Obložení pozednice z desek OSB tl 24 mm na sraz šroubovaných</t>
  </si>
  <si>
    <t>682127416</t>
  </si>
  <si>
    <t>D01</t>
  </si>
  <si>
    <t>(13,0*4)*0,45</t>
  </si>
  <si>
    <t>2*7,25*0,45</t>
  </si>
  <si>
    <t>277</t>
  </si>
  <si>
    <t>762429001.1</t>
  </si>
  <si>
    <t>Montáž obložení pozednice podkladový rošt</t>
  </si>
  <si>
    <t>1197879191</t>
  </si>
  <si>
    <t>DT01</t>
  </si>
  <si>
    <t>((13,0*4)/0,5+6)*0,16</t>
  </si>
  <si>
    <t>(7,25*2)/0,5+4*0,16</t>
  </si>
  <si>
    <t>278</t>
  </si>
  <si>
    <t>60514101</t>
  </si>
  <si>
    <t>řezivo lať vč. impregnace</t>
  </si>
  <si>
    <t>-1941183504</t>
  </si>
  <si>
    <t>47,24*0,02*0,15</t>
  </si>
  <si>
    <t>279</t>
  </si>
  <si>
    <t>762431019</t>
  </si>
  <si>
    <t xml:space="preserve">Obložení stěn z desek OSB tl 37 mm </t>
  </si>
  <si>
    <t>1489331622</t>
  </si>
  <si>
    <t>DT05</t>
  </si>
  <si>
    <t>1,8*14*0,6</t>
  </si>
  <si>
    <t>280</t>
  </si>
  <si>
    <t>762495000</t>
  </si>
  <si>
    <t>Spojovací prostředky pro montáž olištování, obložení stropů, střešních podhledů a stěn</t>
  </si>
  <si>
    <t>-430834706</t>
  </si>
  <si>
    <t>0,142+15,12*0,037</t>
  </si>
  <si>
    <t>281</t>
  </si>
  <si>
    <t>762951003</t>
  </si>
  <si>
    <t>Montáž podkladního roštu terasy z plných profilů osové vzdálenosti podpěr přes 400 do 450 mm</t>
  </si>
  <si>
    <t>-1129696977</t>
  </si>
  <si>
    <t>282</t>
  </si>
  <si>
    <t>61198144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</si>
  <si>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</si>
  <si>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</si>
  <si>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</si>
  <si>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</si>
  <si>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</si>
  <si>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</si>
  <si>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283</t>
  </si>
  <si>
    <t>762951102</t>
  </si>
  <si>
    <t>Příplatek k montáži podkladního roštu za výškové vyrovnání roštu terči přes 65 do 105 mm</t>
  </si>
  <si>
    <t>1313705833</t>
  </si>
  <si>
    <t>284</t>
  </si>
  <si>
    <t>7629520141</t>
  </si>
  <si>
    <t>Montáž teras z prken přes 135 mm z dřevin broušených vč. povrchové úpravy</t>
  </si>
  <si>
    <t>757197567</t>
  </si>
  <si>
    <t>285</t>
  </si>
  <si>
    <t>61198125</t>
  </si>
  <si>
    <t>V1 - dřevěné terasové palubky š. 145mm, tl. 25 mm vč. povrchové úpravy</t>
  </si>
  <si>
    <t>590869144</t>
  </si>
  <si>
    <t>224,29*1,08 'Přepočtené koeficientem množství</t>
  </si>
  <si>
    <t>286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</si>
  <si>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</si>
  <si>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</si>
  <si>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</si>
  <si>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</si>
  <si>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</si>
  <si>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287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</si>
  <si>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</si>
  <si>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</si>
  <si>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</si>
  <si>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</si>
  <si>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</si>
  <si>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</si>
  <si>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</si>
  <si>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</si>
  <si>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</si>
  <si>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288</t>
  </si>
  <si>
    <t>763131558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</si>
  <si>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</si>
  <si>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</si>
  <si>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</si>
  <si>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</si>
  <si>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</si>
  <si>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</si>
  <si>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</si>
  <si>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</si>
  <si>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</si>
  <si>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</si>
  <si>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</si>
  <si>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</si>
  <si>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</si>
  <si>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289</t>
  </si>
  <si>
    <t>763131559</t>
  </si>
  <si>
    <t>5 - Podhled - akustické SDK desky minerální děrované, tl.12,5 mm s minerální izolací tl. 50 mm, barva bílá</t>
  </si>
  <si>
    <t>-1964818840</t>
  </si>
  <si>
    <t>(8,6*5,7)</t>
  </si>
  <si>
    <t>290</t>
  </si>
  <si>
    <t>763133142</t>
  </si>
  <si>
    <t>SDK medzistrop oboustranně opláštěný 2x12,5 mm</t>
  </si>
  <si>
    <t>1611810317</t>
  </si>
  <si>
    <t>0,855*0,665</t>
  </si>
  <si>
    <t>291</t>
  </si>
  <si>
    <t>763135104</t>
  </si>
  <si>
    <t>Montáž kazetového podhledu desek z dřevěné vlny 600x600 mm na nosnou konstrukci</t>
  </si>
  <si>
    <t>94343393</t>
  </si>
  <si>
    <t>108,244</t>
  </si>
  <si>
    <t>292</t>
  </si>
  <si>
    <t>59030820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</si>
  <si>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</si>
  <si>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</si>
  <si>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</si>
  <si>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293</t>
  </si>
  <si>
    <t>763161724.1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</si>
  <si>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</si>
  <si>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</si>
  <si>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</si>
  <si>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</si>
  <si>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</si>
  <si>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294</t>
  </si>
  <si>
    <t>763161724.2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</si>
  <si>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</si>
  <si>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</si>
  <si>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</si>
  <si>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295</t>
  </si>
  <si>
    <t>763164737</t>
  </si>
  <si>
    <t>SDK obklad kcí uzavřeného tvaru š do 1,6 m desky DF 12,5+15,0</t>
  </si>
  <si>
    <t>-1410806267</t>
  </si>
  <si>
    <t>HEB200</t>
  </si>
  <si>
    <t>4*4,335</t>
  </si>
  <si>
    <t>4*24,45-2*3,0</t>
  </si>
  <si>
    <t>296</t>
  </si>
  <si>
    <t>763264981</t>
  </si>
  <si>
    <t>Cementovláknitý obklad - podkladní deska - cementovláknité desky vhodné pro kotvení plechového obkladu, tl. 13 mm</t>
  </si>
  <si>
    <t>215032412</t>
  </si>
  <si>
    <t>297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</si>
  <si>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</si>
  <si>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</si>
  <si>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</si>
  <si>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</si>
  <si>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</si>
  <si>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298</t>
  </si>
  <si>
    <t>764121401.1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</si>
  <si>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</si>
  <si>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</si>
  <si>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299</t>
  </si>
  <si>
    <t>764121401.2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</si>
  <si>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</si>
  <si>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</si>
  <si>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300</t>
  </si>
  <si>
    <t>764121401.3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</si>
  <si>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</si>
  <si>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</si>
  <si>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</si>
  <si>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301</t>
  </si>
  <si>
    <t>764221461.1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</si>
  <si>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</si>
  <si>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</si>
  <si>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302</t>
  </si>
  <si>
    <t>764221461.2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</si>
  <si>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</si>
  <si>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</si>
  <si>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303</t>
  </si>
  <si>
    <t>764221461.3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</si>
  <si>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</si>
  <si>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</si>
  <si>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304</t>
  </si>
  <si>
    <t>764221461.4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</si>
  <si>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</si>
  <si>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</si>
  <si>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305</t>
  </si>
  <si>
    <t>764221472.1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</si>
  <si>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</si>
  <si>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</si>
  <si>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306</t>
  </si>
  <si>
    <t>764222427.1</t>
  </si>
  <si>
    <t>K1.d - Plechová lišta, Tl. plechu 0,7 mm, rš 100 mm, žárově zinkovaný plech</t>
  </si>
  <si>
    <t>-737117146</t>
  </si>
  <si>
    <t>307</t>
  </si>
  <si>
    <t>764222429.1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</si>
  <si>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</si>
  <si>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</si>
  <si>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308</t>
  </si>
  <si>
    <t>764222429.2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</si>
  <si>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</si>
  <si>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</si>
  <si>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309</t>
  </si>
  <si>
    <t>764222430.1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</si>
  <si>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</si>
  <si>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</si>
  <si>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310</t>
  </si>
  <si>
    <t>764222431.1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</si>
  <si>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</si>
  <si>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</si>
  <si>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311</t>
  </si>
  <si>
    <t>764222432.1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</si>
  <si>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</si>
  <si>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</si>
  <si>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312</t>
  </si>
  <si>
    <t>764223467</t>
  </si>
  <si>
    <t>Z11b - Svěrka trubky sněhové zábrany, jednoduchá, pro trubky s průměrem 28 mm, kotvené á 430 mm, Barva 3 P.10 černá</t>
  </si>
  <si>
    <t>677371855</t>
  </si>
  <si>
    <t>313</t>
  </si>
  <si>
    <t>764223468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</si>
  <si>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</si>
  <si>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</si>
  <si>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</si>
  <si>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</si>
  <si>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314</t>
  </si>
  <si>
    <t>764224403.1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</si>
  <si>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</si>
  <si>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</si>
  <si>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315</t>
  </si>
  <si>
    <t>764224403.2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</si>
  <si>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</si>
  <si>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</si>
  <si>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316</t>
  </si>
  <si>
    <t>764224405.1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</si>
  <si>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</si>
  <si>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</si>
  <si>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317</t>
  </si>
  <si>
    <t>764224406.1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</si>
  <si>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</si>
  <si>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</si>
  <si>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318</t>
  </si>
  <si>
    <t>764225403.1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</si>
  <si>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</si>
  <si>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</si>
  <si>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319</t>
  </si>
  <si>
    <t>764225403.2</t>
  </si>
  <si>
    <t>K4b - Oplechování zatahovací pás u okraje terasy u atria. Tl. plechu 1,0 mm, rš 180 mm (MATERIÁL: lakovaný pozinkovaný plech)</t>
  </si>
  <si>
    <t>1171414527</t>
  </si>
  <si>
    <t>320</t>
  </si>
  <si>
    <t>764226405.1</t>
  </si>
  <si>
    <t>K7 - Oplechování - Parapet oken, systémový parapet, minimální sklon 3°. Tl. plechu 0,7 mm, rš 410 mm (MATERIÁL: hliníkový plech barevně sladěný s rámy oken)</t>
  </si>
  <si>
    <t>630643727</t>
  </si>
  <si>
    <t>321</t>
  </si>
  <si>
    <t>764226406.1</t>
  </si>
  <si>
    <t>K5 - Oplechování - Parapet hliníkových oken, boční zaslepení, minimální sklon 3°, rš 460 mm (MATERIÁL: hliník, ODSTÍN: RAL 9005 ČERNÁ)</t>
  </si>
  <si>
    <t>753069732</t>
  </si>
  <si>
    <t>322</t>
  </si>
  <si>
    <t>764241349</t>
  </si>
  <si>
    <t>Větrací mřížkou proti hmyzu na fasáde</t>
  </si>
  <si>
    <t>762497512</t>
  </si>
  <si>
    <t>65,725</t>
  </si>
  <si>
    <t>DT03</t>
  </si>
  <si>
    <t>33,25*4</t>
  </si>
  <si>
    <t>6,3*2</t>
  </si>
  <si>
    <t>323</t>
  </si>
  <si>
    <t>764241349.1</t>
  </si>
  <si>
    <t xml:space="preserve">Větrací mřížkou proti hlodavcům na fasáde </t>
  </si>
  <si>
    <t>1916258276</t>
  </si>
  <si>
    <t>324</t>
  </si>
  <si>
    <t>764325402</t>
  </si>
  <si>
    <t>Lemování trub, konzol nebo držáků z Al plechu, D přes 75 do 100 mm</t>
  </si>
  <si>
    <t>1967817018</t>
  </si>
  <si>
    <t>325</t>
  </si>
  <si>
    <t>764325403</t>
  </si>
  <si>
    <t>Lemování trub, konzol nebo držáků z Al plechu, D přes 100 do 150 mm</t>
  </si>
  <si>
    <t>-1791992318</t>
  </si>
  <si>
    <t>326</t>
  </si>
  <si>
    <t>764325404</t>
  </si>
  <si>
    <t>Lemování trub, konzol nebo držáků z Al plechu, D přes 150 do 200 mm</t>
  </si>
  <si>
    <t>-1702637352</t>
  </si>
  <si>
    <t>327</t>
  </si>
  <si>
    <t>764325405</t>
  </si>
  <si>
    <t>Lemování trub, konzol nebo držáků z Al plechu, D přes 200 do 300 mm</t>
  </si>
  <si>
    <t>127364870</t>
  </si>
  <si>
    <t>328</t>
  </si>
  <si>
    <t>764528850.1</t>
  </si>
  <si>
    <t>K8 - Vyústění odvětrávacího potrubí</t>
  </si>
  <si>
    <t>333637826</t>
  </si>
  <si>
    <t>329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</si>
  <si>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</si>
  <si>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</si>
  <si>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</si>
  <si>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</si>
  <si>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</si>
  <si>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330</t>
  </si>
  <si>
    <t>765115352</t>
  </si>
  <si>
    <t xml:space="preserve">Montáž střešní stoupací plošiny d přes 400 do 800 mm </t>
  </si>
  <si>
    <t>1082910928</t>
  </si>
  <si>
    <t>331</t>
  </si>
  <si>
    <t>59660007</t>
  </si>
  <si>
    <t>Z18 - stoupací plošina 250x800 mm, pozinkovaná ocel, barva černá</t>
  </si>
  <si>
    <t>sada</t>
  </si>
  <si>
    <t>520957256</t>
  </si>
  <si>
    <t>332</t>
  </si>
  <si>
    <t>765115421</t>
  </si>
  <si>
    <t xml:space="preserve">Montáž bezpečnostního háku </t>
  </si>
  <si>
    <t>982316834</t>
  </si>
  <si>
    <t>333</t>
  </si>
  <si>
    <t>596608871</t>
  </si>
  <si>
    <t>Z19 - bezpečnostní hák pro falcované střechy, hliník, barva černá</t>
  </si>
  <si>
    <t>-64799920</t>
  </si>
  <si>
    <t>334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</si>
  <si>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</si>
  <si>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</si>
  <si>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</si>
  <si>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</si>
  <si>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</si>
  <si>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335</t>
  </si>
  <si>
    <t>766123510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</si>
  <si>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</si>
  <si>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</si>
  <si>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</si>
  <si>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</si>
  <si>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336</t>
  </si>
  <si>
    <t>611100100</t>
  </si>
  <si>
    <t>D7 - PROSKLENÁ STĚNA - HERNA/HALA, ŠATNA/HALA, HERNA/HERNA - dřevěná, bezpečnostní lepené sklo  - 1500x1500 mm - pevné zasklení (PO EI 30 DP1)</t>
  </si>
  <si>
    <t>ks</t>
  </si>
  <si>
    <t>-509286949</t>
  </si>
  <si>
    <t>337</t>
  </si>
  <si>
    <t>611100101</t>
  </si>
  <si>
    <t xml:space="preserve">D8 - PROSKLENÁ STĚNA - PROSKLENÁ STĚNA - HERNA/ŠATNA, HERNA/KOUPELNA - dřevěná, bezpečnostní lepené sklo  - 1850x600 mm - pevné zasklení </t>
  </si>
  <si>
    <t>988292902</t>
  </si>
  <si>
    <t>338</t>
  </si>
  <si>
    <t>766231113</t>
  </si>
  <si>
    <t>Montáž sklápěcích půdních schodů</t>
  </si>
  <si>
    <t>-1822214584</t>
  </si>
  <si>
    <t>339</t>
  </si>
  <si>
    <t>61233171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</si>
  <si>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</si>
  <si>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</si>
  <si>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340</t>
  </si>
  <si>
    <t>766416231.2</t>
  </si>
  <si>
    <t>Montáž obložení stěn - fasádní obklad s hranolky 50x50 mm, vč. dodávky hranolků a kompl.příslušenství</t>
  </si>
  <si>
    <t>1094563501</t>
  </si>
  <si>
    <t>341</t>
  </si>
  <si>
    <t>606211358.7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</si>
  <si>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</si>
  <si>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</si>
  <si>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</si>
  <si>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342</t>
  </si>
  <si>
    <t>766416231.3</t>
  </si>
  <si>
    <t>-217521760</t>
  </si>
  <si>
    <t>343</t>
  </si>
  <si>
    <t>606211358.1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</si>
  <si>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</si>
  <si>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</si>
  <si>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</si>
  <si>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344</t>
  </si>
  <si>
    <t>766421225</t>
  </si>
  <si>
    <t>Montáž obložení podhledů prknami š. 60 mm, tl. 25 mm</t>
  </si>
  <si>
    <t>1579835271</t>
  </si>
  <si>
    <t>4*36,35*1,8</t>
  </si>
  <si>
    <t>345</t>
  </si>
  <si>
    <t>61191198</t>
  </si>
  <si>
    <t>dřevěné podbití - prkna š. 60 mm, tl. 25 mm, vč. povrchové úpravy</t>
  </si>
  <si>
    <t>380259046</t>
  </si>
  <si>
    <t>261,72*1,1 'Přepočtené koeficientem množství</t>
  </si>
  <si>
    <t>346</t>
  </si>
  <si>
    <t>766427112.1</t>
  </si>
  <si>
    <t>Montáž obložení podhledů podkladového roštu</t>
  </si>
  <si>
    <t>-25906198</t>
  </si>
  <si>
    <t>4*36,35</t>
  </si>
  <si>
    <t>347</t>
  </si>
  <si>
    <t>60514103.1</t>
  </si>
  <si>
    <t>dřevěná lať, 70x40 mm, vč. impregnace</t>
  </si>
  <si>
    <t>-1459923521</t>
  </si>
  <si>
    <t>4*36,35*4*0,07*0,04*1,1</t>
  </si>
  <si>
    <t>348</t>
  </si>
  <si>
    <t>766660001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</si>
  <si>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</si>
  <si>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</si>
  <si>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349</t>
  </si>
  <si>
    <t>611620800</t>
  </si>
  <si>
    <t>D4-L - DVEŘE INTERIÉROVÉ - TOALETY - MDF deska - 700x2050 mm - plné jednokřídlé otočné, s kovovou větrací mřížkou 100x500 mm</t>
  </si>
  <si>
    <t>-574968707</t>
  </si>
  <si>
    <t>350</t>
  </si>
  <si>
    <t>611620801</t>
  </si>
  <si>
    <t>D4-P - DVEŘE INTERIÉROVÉ - TOALETY - MDF deska - 700x2050 mm - plné jednokřídlé otočné, s kovovou větrací mřížkou 100x500 mm</t>
  </si>
  <si>
    <t>257975934</t>
  </si>
  <si>
    <t>351</t>
  </si>
  <si>
    <t>611620901</t>
  </si>
  <si>
    <t>D10a-L - DVEŘE INTERIÉROVÉ - KROUŽKY/SKLAD KROUŽKY - MDF deska - 800x2050 mm - plné jednokřídlé otočné</t>
  </si>
  <si>
    <t>-1703881204</t>
  </si>
  <si>
    <t>352</t>
  </si>
  <si>
    <t>611620902</t>
  </si>
  <si>
    <t>D10b-P - DVEŘE INTERIÉROVÉ - HALA/NÁVŠTĚVNICKÉ WC - MDF deska - 800x2050 mm - plné jednokřídlé otočné, s madlem z vnitřní strany ve výšce 800mm</t>
  </si>
  <si>
    <t>-902042750</t>
  </si>
  <si>
    <t>353</t>
  </si>
  <si>
    <t>611620903</t>
  </si>
  <si>
    <t>D14a-P - DVEŘE INTERIÉROVÉ - ZÁZEMÍ KUCHYNĚ - MDF deska - 800x2050 mm - plné jednokřídlé otočné</t>
  </si>
  <si>
    <t>1315158030</t>
  </si>
  <si>
    <t>354</t>
  </si>
  <si>
    <t>611620904</t>
  </si>
  <si>
    <t>D14b-L - DVEŘE INTERIÉROVÉ - ZÁZEMÍ KUCHYNĚ - MDF deska - 800x2050 mm - plné jednokřídlé otočné</t>
  </si>
  <si>
    <t>2089370944</t>
  </si>
  <si>
    <t>355</t>
  </si>
  <si>
    <t>611620904.1</t>
  </si>
  <si>
    <t>D14b-P - DVEŘE INTERIÉROVÉ - ZÁZEMÍ KUCHYNĚ - MDF deska - 800x2050 mm - plné jednokřídlé otočné, s nerezovým okopovým plechem z obou stran</t>
  </si>
  <si>
    <t>-248822109</t>
  </si>
  <si>
    <t>356</t>
  </si>
  <si>
    <t>611620904.2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</si>
  <si>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</si>
  <si>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</si>
  <si>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357</t>
  </si>
  <si>
    <t>611620904.3</t>
  </si>
  <si>
    <t>D14d-P - DVEŘE INTERIÉROVÉ - ZÁZEMÍ KUCHYNĚ - MDF deska - 800x2050 mm - plné jednokřídlé otočné, s kovovou větrací mřížkou 100/500mm</t>
  </si>
  <si>
    <t>390735972</t>
  </si>
  <si>
    <t>358</t>
  </si>
  <si>
    <t>611620905</t>
  </si>
  <si>
    <t>D16a-P - DVEŘE INTERIÉROVÉ - ZÁZEMÍ WC, ZÁZEMÍ ÚKLID - MDF deska - 700x2050 mm - plné jednokřídlé otočné, s kovovou větrací mřížkou 100/500mm</t>
  </si>
  <si>
    <t>130346844</t>
  </si>
  <si>
    <t>359</t>
  </si>
  <si>
    <t>611620906</t>
  </si>
  <si>
    <t>D16b-L - DVEŘE INTERIÉROVÉ - ZÁZEMÍ WC, ZÁZEMÍ ÚKLID - MDF deska - 700x2050 mm - plné jednokřídlé otočné, s kovovou větrací mřížkou 100/500mm</t>
  </si>
  <si>
    <t>-32710068</t>
  </si>
  <si>
    <t>360</t>
  </si>
  <si>
    <t>766660011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</si>
  <si>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</si>
  <si>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</si>
  <si>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361</t>
  </si>
  <si>
    <t>611610310</t>
  </si>
  <si>
    <t>D18-P - DVEŘE INTERIÉROVÉ - TECHNICKÁ MÍSTNOST - MDF deska - 1300x2350 mm - plné dvoukřídlé otočné  (PO EW 15 DP3-C)</t>
  </si>
  <si>
    <t>-1322470758</t>
  </si>
  <si>
    <t>362</t>
  </si>
  <si>
    <t>611610311</t>
  </si>
  <si>
    <t>D19-P - DVEŘE INTERIÉROVÉ - CHODBA/VARNA - dřevěné - 1300x2050 mm - prosklené dvoukřídlé otočné, s nerezovým okopovým plechem z obou stran</t>
  </si>
  <si>
    <t>650964885</t>
  </si>
  <si>
    <t>363</t>
  </si>
  <si>
    <t>766660021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</si>
  <si>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</si>
  <si>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</si>
  <si>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364</t>
  </si>
  <si>
    <t>611610251</t>
  </si>
  <si>
    <t>D15-L - DVEŘE INTERIÉROVÉ - SKLAD ZÁZEMÍ - MDF deska - 800x2050 mm - plné jednokřídlé otočné, s kovovou větrací mřížkou 100/500mm (PO EW 15 DP3-C)</t>
  </si>
  <si>
    <t>1661118148</t>
  </si>
  <si>
    <t>365</t>
  </si>
  <si>
    <t>611610252</t>
  </si>
  <si>
    <t>D15-P - DVEŘE INTERIÉROVÉ - ODPADKY - MDF deska - 800x2050 mm - plné jednokřídlé otočné, s kovovou větrací mřížkou 100/500mm (PO EW 15 DP3-C)</t>
  </si>
  <si>
    <t>-154419689</t>
  </si>
  <si>
    <t>366</t>
  </si>
  <si>
    <t>766660031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</si>
  <si>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</si>
  <si>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</si>
  <si>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367</t>
  </si>
  <si>
    <t>611610571</t>
  </si>
  <si>
    <t>D13a-L - DVEŘE INTERIÉROVÉ - CHODBA ZÁZEMÍ - MDF deska, bezpečnostní lepené sklo - 1300x2350 mm - prosklené dvoukřídlé otočné (PO EW 15 DP3-C)</t>
  </si>
  <si>
    <t>586883424</t>
  </si>
  <si>
    <t>368</t>
  </si>
  <si>
    <t>611610572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</si>
  <si>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</si>
  <si>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</si>
  <si>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369</t>
  </si>
  <si>
    <t>766660174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</si>
  <si>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</si>
  <si>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</si>
  <si>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370</t>
  </si>
  <si>
    <t>61162303</t>
  </si>
  <si>
    <t xml:space="preserve">D2b-P - DVEŘE INTERIÉROVÉ - ZÁZEMÍ + ZÁZEMÍ KROUŽKY - dřevěné, bezpečnostní lepené sklo - 1700x2350 mm - prosklené dvoukřídlé otočné </t>
  </si>
  <si>
    <t>152984895</t>
  </si>
  <si>
    <t>371</t>
  </si>
  <si>
    <t>61162304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</si>
  <si>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</si>
  <si>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</si>
  <si>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372</t>
  </si>
  <si>
    <t>61162305</t>
  </si>
  <si>
    <t xml:space="preserve">D2d-P - DVEŘE INTERIÉROVÉ - ZÁZEMÍ - dřevěné, bezpečnostní lepené sklo - 1700x2350 mm - prosklené dvoukřídlé otočné </t>
  </si>
  <si>
    <t>1868782417</t>
  </si>
  <si>
    <t>373</t>
  </si>
  <si>
    <t>61162306</t>
  </si>
  <si>
    <t xml:space="preserve">D9-L - DVEŘE INTERIÉROVÉ - KROUŽKY - dřevěné, bezpečnostní lepené sklo - 1400x2350 mm - prosklené dvoukřídlé otočné </t>
  </si>
  <si>
    <t>-836392060</t>
  </si>
  <si>
    <t>374</t>
  </si>
  <si>
    <t>61162307</t>
  </si>
  <si>
    <t xml:space="preserve">D11-L - DVEŘE INTERIÉROVÉ - ZÁDVEŘÍ/HALA - dřevěné, bezpečnostní lepené sklo - 1700x2350 mm - prosklené dvoukřídlé otočné </t>
  </si>
  <si>
    <t>1955835884</t>
  </si>
  <si>
    <t>375</t>
  </si>
  <si>
    <t>61162308</t>
  </si>
  <si>
    <t xml:space="preserve">D11-P - DVEŘE INTERIÉROVÉ - ZÁDVEŘÍ/HALA - dřevěné, bezpečnostní lepené sklo - 1700x2350 mm - prosklené dvoukřídlé otočné </t>
  </si>
  <si>
    <t>-1110685138</t>
  </si>
  <si>
    <t>376</t>
  </si>
  <si>
    <t>61162309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</si>
  <si>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</si>
  <si>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</si>
  <si>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377</t>
  </si>
  <si>
    <t>766660183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</si>
  <si>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</si>
  <si>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</si>
  <si>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378</t>
  </si>
  <si>
    <t>61162300</t>
  </si>
  <si>
    <t>D1-L - DVEŘE INTERIÉROVÉ - ZE VSTUPNÍ HALY - dřevěné, bezpečnostní lepené sklo - 1700x2350 mm - prosklené dvoukřídlé otočné (PO EW 15 DP3-C)</t>
  </si>
  <si>
    <t>-1641417326</t>
  </si>
  <si>
    <t>379</t>
  </si>
  <si>
    <t>61162301</t>
  </si>
  <si>
    <t>D1-P - DVEŘE INTERIÉROVÉ - ZE VSTUPNÍ HALY - dřevěné, bezpečnostní lepené sklo - 1700x2350 mm - prosklené dvoukřídlé otočné (PO EW 15 DP3-C)</t>
  </si>
  <si>
    <t>-1895181392</t>
  </si>
  <si>
    <t>380</t>
  </si>
  <si>
    <t>61162302</t>
  </si>
  <si>
    <t>D2a-P - DVEŘE INTERIÉROVÉ - ZE VSTUPNÍ HALY - dřevěné, bezpečnostní lepené sklo - 1700x2350 mm - prosklené dvoukřídlé otočné (PO EW 15 DP3-C)</t>
  </si>
  <si>
    <t>-360112173</t>
  </si>
  <si>
    <t>381</t>
  </si>
  <si>
    <t>766660311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</si>
  <si>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</si>
  <si>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</si>
  <si>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382</t>
  </si>
  <si>
    <t>611600501</t>
  </si>
  <si>
    <t>D5-L - DVEŘE INTERIÉROVÉ - TOALETY - MDF deska - 750x2050 mm - plné jednokřídlé posuvné, s kovovou větrací mřížkou 100x500 mm, čistý průchod 700 mm</t>
  </si>
  <si>
    <t>-869802301</t>
  </si>
  <si>
    <t>383</t>
  </si>
  <si>
    <t>611600502</t>
  </si>
  <si>
    <t>D5-P - DVEŘE INTERIÉROVÉ - TOALETY - MDF deska - 750x2050 mm - plné jednokřídlé posuvné, s kovovou větrací mřížkou 100x500 mm, čistý průchod 700 mm</t>
  </si>
  <si>
    <t>-436415216</t>
  </si>
  <si>
    <t>384</t>
  </si>
  <si>
    <t>611600503</t>
  </si>
  <si>
    <t>D6a-L - DVEŘE INTERIÉROVÉ - TOALETY - MDF deska - 750x2050 mm - plné jednokřídlé posuvné, s kovovou větrací mřížkou 100x500 mm, čistý průchod 700 mm</t>
  </si>
  <si>
    <t>-634446289</t>
  </si>
  <si>
    <t>385</t>
  </si>
  <si>
    <t>611600504</t>
  </si>
  <si>
    <t>D6a-P - DVEŘE INTERIÉROVÉ - TOALETY - MDF deska - 750x2050 mm - plné jednokřídlé posuvné, s kovovou větrací mřížkou 100x500 mm, čistý průchod 700 mm</t>
  </si>
  <si>
    <t>-792713692</t>
  </si>
  <si>
    <t>386</t>
  </si>
  <si>
    <t>611600505</t>
  </si>
  <si>
    <t>D6b-L - DVEŘE INTERIÉROVÉ - TOALETY - MDF deska - 750x2050 mm - plné jednokřídlé posuvné, s kovovou větrací mřížkou 100x500 mm, čistý průchod 700 mm</t>
  </si>
  <si>
    <t>-1822774705</t>
  </si>
  <si>
    <t>387</t>
  </si>
  <si>
    <t>611600506</t>
  </si>
  <si>
    <t>D17-P - DVEŘE INTERIÉROVÉ - ZÁZEMÍ TOALETY - MDF deska - 750x1970 mm - plné jednokřídlé posuvné, čistý průchod 700 mm</t>
  </si>
  <si>
    <t>799317224</t>
  </si>
  <si>
    <t>388</t>
  </si>
  <si>
    <t>766660351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</si>
  <si>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</si>
  <si>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</si>
  <si>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389</t>
  </si>
  <si>
    <t>61182351</t>
  </si>
  <si>
    <t>posuvný systém s čelní lištou na kolejnici pro dveře posuvné na stěnu pro š 60,70,80,90mm</t>
  </si>
  <si>
    <t>-897057175</t>
  </si>
  <si>
    <t>390</t>
  </si>
  <si>
    <t>00274960</t>
  </si>
  <si>
    <t>D3-L - DVEŘE INTERIÉROVÉ - ŠATNA - KOUPELNA - dřevěné, bezpečnostní lepené sklo - 800x2300 mm - prosklenné jednokřídlé po zdi posuvné</t>
  </si>
  <si>
    <t>625570371</t>
  </si>
  <si>
    <t>391</t>
  </si>
  <si>
    <t>00274961</t>
  </si>
  <si>
    <t>D3-P - DVEŘE INTERIÉROVÉ - ŠATNA - KOUPELNA - dřevěné, bezpečnostní lepené sklo - 800x2300 mm - prosklenné jednokřídlé po zdi posuvné</t>
  </si>
  <si>
    <t>776656886</t>
  </si>
  <si>
    <t>392</t>
  </si>
  <si>
    <t>766660716</t>
  </si>
  <si>
    <t>Montáž dveřních křídel samozavírače na dřevěnou zárubeň</t>
  </si>
  <si>
    <t>627472315</t>
  </si>
  <si>
    <t>393</t>
  </si>
  <si>
    <t>549172522</t>
  </si>
  <si>
    <t>samozavírač dveří s kluznou lištou</t>
  </si>
  <si>
    <t>-862443712</t>
  </si>
  <si>
    <t>394</t>
  </si>
  <si>
    <t>766660717</t>
  </si>
  <si>
    <t>Montáž dveřních křídel samozavírače na ocelovou zárubeň</t>
  </si>
  <si>
    <t>-957795987</t>
  </si>
  <si>
    <t>395</t>
  </si>
  <si>
    <t>549172502</t>
  </si>
  <si>
    <t>-252121617</t>
  </si>
  <si>
    <t>396</t>
  </si>
  <si>
    <t>766660798</t>
  </si>
  <si>
    <t>Příplatek za systém generalního klíče</t>
  </si>
  <si>
    <t>set</t>
  </si>
  <si>
    <t>-127000161</t>
  </si>
  <si>
    <t>397</t>
  </si>
  <si>
    <t>766671002</t>
  </si>
  <si>
    <t>Montáž střešního okna do krytiny ploché 66 x 118 cm</t>
  </si>
  <si>
    <t>985165555</t>
  </si>
  <si>
    <t>398</t>
  </si>
  <si>
    <t>611244951</t>
  </si>
  <si>
    <t>O21 - STŘEŠNÍ VÝLEZ, 660x1178 mm, otevíravý směrem do exteriéru, s vnitřní zatemňující roletou, bezpečnostní izolační trojsklo, čiré</t>
  </si>
  <si>
    <t>1143474067</t>
  </si>
  <si>
    <t>399</t>
  </si>
  <si>
    <t>766671006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</si>
  <si>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</si>
  <si>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</si>
  <si>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</si>
  <si>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400</t>
  </si>
  <si>
    <t>61124603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</si>
  <si>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</si>
  <si>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</si>
  <si>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401</t>
  </si>
  <si>
    <t>61124602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</si>
  <si>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</si>
  <si>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</si>
  <si>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402</t>
  </si>
  <si>
    <t>766681122</t>
  </si>
  <si>
    <t>Montáž zárubní rámových pro dveře dvoukřídlové (podrobnější specifikace a příslušenství výrobků dle tabulky dveří a prosklenných stěn)</t>
  </si>
  <si>
    <t>-1859431878</t>
  </si>
  <si>
    <t>403</t>
  </si>
  <si>
    <t>611822560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</si>
  <si>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</si>
  <si>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</si>
  <si>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</si>
  <si>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</si>
  <si>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404</t>
  </si>
  <si>
    <t>611822561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</si>
  <si>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</si>
  <si>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</si>
  <si>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</si>
  <si>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</si>
  <si>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405</t>
  </si>
  <si>
    <t>611822563</t>
  </si>
  <si>
    <t xml:space="preserve">zárubeň dvoukřídlá dřevěná rámová pro falcované dveře - 1800x2350 mm - vč. povrch.úpravy </t>
  </si>
  <si>
    <t>1665486111</t>
  </si>
  <si>
    <t>D12-L</t>
  </si>
  <si>
    <t>406</t>
  </si>
  <si>
    <t>611822562</t>
  </si>
  <si>
    <t xml:space="preserve">zárubeň dvoukřídlá dřevěná rámová pro falcované dveře - 1400x2350 mm - vč. povrch.úpravy </t>
  </si>
  <si>
    <t>922742859</t>
  </si>
  <si>
    <t>D9-L</t>
  </si>
  <si>
    <t>407</t>
  </si>
  <si>
    <t>766694112</t>
  </si>
  <si>
    <t>Montáž parapetních desek dřevěných nebo plastových š do 30 cm dl přes 1,0 do 1,6 m</t>
  </si>
  <si>
    <t>-94045488</t>
  </si>
  <si>
    <t>1+1+10</t>
  </si>
  <si>
    <t>408</t>
  </si>
  <si>
    <t>766694113</t>
  </si>
  <si>
    <t>Montáž parapetních desek dřevěných nebo plastových š do 30 cm dl přes 1,6 do 2,6 m</t>
  </si>
  <si>
    <t>1402191026</t>
  </si>
  <si>
    <t>1+4</t>
  </si>
  <si>
    <t>409</t>
  </si>
  <si>
    <t>766694115</t>
  </si>
  <si>
    <t>Montáž parapetních desek dřevěných nebo plastových š do 30 cm dl přes 3,6 m</t>
  </si>
  <si>
    <t>-1584414751</t>
  </si>
  <si>
    <t>410</t>
  </si>
  <si>
    <t>607941000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</si>
  <si>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</si>
  <si>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</si>
  <si>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</si>
  <si>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</si>
  <si>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411</t>
  </si>
  <si>
    <t>607941001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</si>
  <si>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</si>
  <si>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</si>
  <si>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</si>
  <si>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</si>
  <si>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412</t>
  </si>
  <si>
    <t>60794121</t>
  </si>
  <si>
    <t>koncovka k parapetním dřevotřískovým deskám</t>
  </si>
  <si>
    <t>-1366488806</t>
  </si>
  <si>
    <t>22*2</t>
  </si>
  <si>
    <t>413</t>
  </si>
  <si>
    <t>766821292</t>
  </si>
  <si>
    <t>Montáž ostatních konstrukcí - ptačí krmítko</t>
  </si>
  <si>
    <t>-1694265418</t>
  </si>
  <si>
    <t>414</t>
  </si>
  <si>
    <t>2500331282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</si>
  <si>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</si>
  <si>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</si>
  <si>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415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</si>
  <si>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</si>
  <si>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</si>
  <si>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</si>
  <si>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</si>
  <si>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</si>
  <si>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416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</si>
  <si>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</si>
  <si>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</si>
  <si>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</si>
  <si>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</si>
  <si>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</si>
  <si>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</si>
  <si>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</si>
  <si>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</si>
  <si>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</si>
  <si>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</si>
  <si>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</si>
  <si>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417</t>
  </si>
  <si>
    <t>60791119</t>
  </si>
  <si>
    <t>hliníkový plech pod omítku v. 120 mm, povrch lakovaný,</t>
  </si>
  <si>
    <t>-224561594</t>
  </si>
  <si>
    <t>451,936*1,05 'Přepočtené koeficientem množství</t>
  </si>
  <si>
    <t>418</t>
  </si>
  <si>
    <t>767151110</t>
  </si>
  <si>
    <t>Montáž přestavitelné příčky rámové v do 3 m modulu plného</t>
  </si>
  <si>
    <t>-1583804410</t>
  </si>
  <si>
    <t>5,05*2,7</t>
  </si>
  <si>
    <t>419</t>
  </si>
  <si>
    <t>590547811</t>
  </si>
  <si>
    <t>D20 - MOBILNÍ PŘÍČKA - HERNA/KROUŽKY, manuální plná skládací, dveřní panel šířky 800 mm, kolejnicový systém, plné, stohovací, parkování stěn - střed panelů u kolejnice, MDF deska, rám hliníkové profily</t>
  </si>
  <si>
    <t>-915667271</t>
  </si>
  <si>
    <t>420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</si>
  <si>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</si>
  <si>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</si>
  <si>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</si>
  <si>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</si>
  <si>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</si>
  <si>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</si>
  <si>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</si>
  <si>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421</t>
  </si>
  <si>
    <t>553422818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</si>
  <si>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</si>
  <si>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</si>
  <si>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422</t>
  </si>
  <si>
    <t>553422819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</si>
  <si>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</si>
  <si>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</si>
  <si>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423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</si>
  <si>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</si>
  <si>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</si>
  <si>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</si>
  <si>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</si>
  <si>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</si>
  <si>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</si>
  <si>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</si>
  <si>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</si>
  <si>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</si>
  <si>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</si>
  <si>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</si>
  <si>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</si>
  <si>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</si>
  <si>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</si>
  <si>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</si>
  <si>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</si>
  <si>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</si>
  <si>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</si>
  <si>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424</t>
  </si>
  <si>
    <t>553422849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</si>
  <si>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</si>
  <si>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</si>
  <si>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</si>
  <si>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425</t>
  </si>
  <si>
    <t>553422850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</si>
  <si>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</si>
  <si>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</si>
  <si>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426</t>
  </si>
  <si>
    <t>553422851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</si>
  <si>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</si>
  <si>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</si>
  <si>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427</t>
  </si>
  <si>
    <t>553422852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</si>
  <si>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</si>
  <si>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</si>
  <si>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428</t>
  </si>
  <si>
    <t>553422853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</si>
  <si>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</si>
  <si>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</si>
  <si>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429</t>
  </si>
  <si>
    <t>553422854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</si>
  <si>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</si>
  <si>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</si>
  <si>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430</t>
  </si>
  <si>
    <t>553422855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</si>
  <si>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</si>
  <si>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</si>
  <si>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431</t>
  </si>
  <si>
    <t>553422856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</si>
  <si>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</si>
  <si>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</si>
  <si>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432</t>
  </si>
  <si>
    <t>767249198</t>
  </si>
  <si>
    <t>Montáž - ochranná uzlová síť proti pádu</t>
  </si>
  <si>
    <t>-1599526658</t>
  </si>
  <si>
    <t>4,5*(3,26+1,48)/2*4</t>
  </si>
  <si>
    <t>433</t>
  </si>
  <si>
    <t>553415011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</si>
  <si>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</si>
  <si>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</si>
  <si>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434</t>
  </si>
  <si>
    <t>767249801</t>
  </si>
  <si>
    <t>Montáž  - pevná sítě proti hmyzu</t>
  </si>
  <si>
    <t>-27273936</t>
  </si>
  <si>
    <t>435</t>
  </si>
  <si>
    <t>429748224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</si>
  <si>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</si>
  <si>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</si>
  <si>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436</t>
  </si>
  <si>
    <t>767422912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</si>
  <si>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</si>
  <si>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</si>
  <si>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</si>
  <si>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</si>
  <si>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437</t>
  </si>
  <si>
    <t>194180219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</si>
  <si>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</si>
  <si>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</si>
  <si>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438</t>
  </si>
  <si>
    <t>767491009</t>
  </si>
  <si>
    <t>Montáž - kotva zábradlí atria</t>
  </si>
  <si>
    <t>990022067</t>
  </si>
  <si>
    <t>439</t>
  </si>
  <si>
    <t>154410429</t>
  </si>
  <si>
    <t>Z20 - Kotva zábradlí atria, uzavřený profil 90/60/4mm, ocelový plech tl. 8mm, kotvené lepenýmy šrouby M12 do betonové atiky, žárově zinkovaná ocel</t>
  </si>
  <si>
    <t>-1999033149</t>
  </si>
  <si>
    <t>440</t>
  </si>
  <si>
    <t>767531111</t>
  </si>
  <si>
    <t>Montáž vstupních textilních, kovových nebo plastových rohoží čistících zón</t>
  </si>
  <si>
    <t>749983254</t>
  </si>
  <si>
    <t>(18,713+7,45+12,69)</t>
  </si>
  <si>
    <t>441</t>
  </si>
  <si>
    <t>697520761</t>
  </si>
  <si>
    <t>P4 - vstupní čisticí rohož - imitace kokosových vláken pro hrubé i jemné nečistoty, vč. obvodového hliníkového profilu, tl. 17 mm</t>
  </si>
  <si>
    <t>112468685</t>
  </si>
  <si>
    <t>442</t>
  </si>
  <si>
    <t>767531111.1</t>
  </si>
  <si>
    <t>Montáž vstupních kovových nebo plastových rohoží čistících zón s rámem</t>
  </si>
  <si>
    <t>178433514</t>
  </si>
  <si>
    <t>3*0,37*1,5</t>
  </si>
  <si>
    <t>443</t>
  </si>
  <si>
    <t>697520351</t>
  </si>
  <si>
    <t>X13 - pororoštová čistící rohož s rámem 370x1500 mm, pozinkovaná ocel, pororošt oka 30/10, nástřik - černá barva</t>
  </si>
  <si>
    <t>853609032</t>
  </si>
  <si>
    <t>444</t>
  </si>
  <si>
    <t>767610118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</si>
  <si>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</si>
  <si>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</si>
  <si>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</si>
  <si>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</si>
  <si>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</si>
  <si>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</si>
  <si>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445</t>
  </si>
  <si>
    <t>55341102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</si>
  <si>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</si>
  <si>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</si>
  <si>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446</t>
  </si>
  <si>
    <t>55341103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</si>
  <si>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</si>
  <si>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</si>
  <si>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447</t>
  </si>
  <si>
    <t>55341104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</si>
  <si>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</si>
  <si>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</si>
  <si>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448</t>
  </si>
  <si>
    <t>55341105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</si>
  <si>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</si>
  <si>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</si>
  <si>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449</t>
  </si>
  <si>
    <t>55341106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</si>
  <si>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</si>
  <si>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</si>
  <si>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450</t>
  </si>
  <si>
    <t>55341107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</si>
  <si>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</si>
  <si>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</si>
  <si>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451</t>
  </si>
  <si>
    <t>55341108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</si>
  <si>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</si>
  <si>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</si>
  <si>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452</t>
  </si>
  <si>
    <t>55341109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</si>
  <si>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</si>
  <si>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</si>
  <si>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453</t>
  </si>
  <si>
    <t>55341110</t>
  </si>
  <si>
    <t>O13c - SESTAVA OKEN - hliníkové,izolační bezpečnostní trojsklo s plast.distančním rámečkem - 1800x2400 mm - prosklené dvoudílné fixní, symetrické, podkladní profil Purenit</t>
  </si>
  <si>
    <t>905058251</t>
  </si>
  <si>
    <t>454</t>
  </si>
  <si>
    <t>55341111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</si>
  <si>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</si>
  <si>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</si>
  <si>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455</t>
  </si>
  <si>
    <t>55341112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</si>
  <si>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</si>
  <si>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</si>
  <si>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456</t>
  </si>
  <si>
    <t>767610128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</si>
  <si>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</si>
  <si>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</si>
  <si>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</si>
  <si>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</si>
  <si>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</si>
  <si>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457</t>
  </si>
  <si>
    <t>55341101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</si>
  <si>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</si>
  <si>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</si>
  <si>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458</t>
  </si>
  <si>
    <t>55341121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</si>
  <si>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</si>
  <si>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</si>
  <si>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459</t>
  </si>
  <si>
    <t>55341122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</si>
  <si>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</si>
  <si>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</si>
  <si>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460</t>
  </si>
  <si>
    <t>55341123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</si>
  <si>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</si>
  <si>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</si>
  <si>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461</t>
  </si>
  <si>
    <t>55341124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</si>
  <si>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</si>
  <si>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</si>
  <si>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462</t>
  </si>
  <si>
    <t>55341113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</si>
  <si>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</si>
  <si>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</si>
  <si>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463</t>
  </si>
  <si>
    <t>55341114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</si>
  <si>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</si>
  <si>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</si>
  <si>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464</t>
  </si>
  <si>
    <t>55341115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</si>
  <si>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</si>
  <si>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</si>
  <si>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465</t>
  </si>
  <si>
    <t>767640111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</si>
  <si>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</si>
  <si>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</si>
  <si>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466</t>
  </si>
  <si>
    <t>55341300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</si>
  <si>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</si>
  <si>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</si>
  <si>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467</t>
  </si>
  <si>
    <t>767640221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</si>
  <si>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</si>
  <si>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</si>
  <si>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468</t>
  </si>
  <si>
    <t>55341201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</si>
  <si>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</si>
  <si>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</si>
  <si>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469</t>
  </si>
  <si>
    <t>55341202</t>
  </si>
  <si>
    <t>O8-L - EXTERIÉROVÉ DVEŘE - ZÁZEMÍ ZAHRADA - hliníkové - 1800x2400 mm - plné dvoukřídlé otočné, symetrické, podkladní profil Purenit</t>
  </si>
  <si>
    <t>281361190</t>
  </si>
  <si>
    <t>470</t>
  </si>
  <si>
    <t>55341203</t>
  </si>
  <si>
    <t>O8-P - EXTERIÉROVÉ DVEŘE - ZÁZEMÍ ZAHRADA - hliníkové - 1800x2400 mm - plné dvoukřídlé otočné, symetrické, podkladní profil Purenit</t>
  </si>
  <si>
    <t>498818123</t>
  </si>
  <si>
    <t>471</t>
  </si>
  <si>
    <t>55341204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</si>
  <si>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</si>
  <si>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</si>
  <si>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472</t>
  </si>
  <si>
    <t>55341205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</si>
  <si>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</si>
  <si>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</si>
  <si>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473</t>
  </si>
  <si>
    <t>55341206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</si>
  <si>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</si>
  <si>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</si>
  <si>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474</t>
  </si>
  <si>
    <t>55341207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</si>
  <si>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</si>
  <si>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</si>
  <si>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475</t>
  </si>
  <si>
    <t>55341208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</si>
  <si>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</si>
  <si>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</si>
  <si>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476</t>
  </si>
  <si>
    <t>55341209</t>
  </si>
  <si>
    <t>O18-L - EXTERIÉROVÉ DVEŘE - SKLAD TERASA - hliníkové - 1800x2400 mm - plné dvoukřídlé otočné, symetrické, podkladní profil Purenit  (PO EW 30 DP1)</t>
  </si>
  <si>
    <t>2119605701</t>
  </si>
  <si>
    <t>477</t>
  </si>
  <si>
    <t>55341210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</si>
  <si>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</si>
  <si>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</si>
  <si>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478</t>
  </si>
  <si>
    <t>7676402298</t>
  </si>
  <si>
    <t>Příplatek za speciální kotvení oken a vstupních dveří zámečnickými prvky, vč. dodávky</t>
  </si>
  <si>
    <t>-2082505895</t>
  </si>
  <si>
    <t>pro okna :</t>
  </si>
  <si>
    <t>O2, O3b, O15/L, O15/P</t>
  </si>
  <si>
    <t>479</t>
  </si>
  <si>
    <t>767646401</t>
  </si>
  <si>
    <t>Montáž revizních dvířek jednokřídlových s rámem v do 1000 mm</t>
  </si>
  <si>
    <t>229424577</t>
  </si>
  <si>
    <t>480</t>
  </si>
  <si>
    <t>562457091</t>
  </si>
  <si>
    <t>X12 - revizní dvířka 200/300mm, se zamykáním na čtyřhran, pozinkovaná ocel, barva bílá RAL 9010</t>
  </si>
  <si>
    <t>1091502020</t>
  </si>
  <si>
    <t>481</t>
  </si>
  <si>
    <t>767649191</t>
  </si>
  <si>
    <t xml:space="preserve">Montáž dveří - samozavírače </t>
  </si>
  <si>
    <t>1752132555</t>
  </si>
  <si>
    <t>482</t>
  </si>
  <si>
    <t>549172500</t>
  </si>
  <si>
    <t>samozavírač dveří s kluznou lištou, s aretací nad 90 stupňů</t>
  </si>
  <si>
    <t>1673956611</t>
  </si>
  <si>
    <t>483</t>
  </si>
  <si>
    <t>1821527485</t>
  </si>
  <si>
    <t>484</t>
  </si>
  <si>
    <t>767810114</t>
  </si>
  <si>
    <t>Montáž mřížek větracích čtyřhranných průřezu přes 0,09 m2</t>
  </si>
  <si>
    <t>225439458</t>
  </si>
  <si>
    <t>485</t>
  </si>
  <si>
    <t>553414192</t>
  </si>
  <si>
    <t>X15 - větrací mřížka kovová 400/400mm, prostup vzdychu min. 0,12m2, ocel s polymerovou úpravou, barva bílá RAL 9010</t>
  </si>
  <si>
    <t>-1904456387</t>
  </si>
  <si>
    <t>486</t>
  </si>
  <si>
    <t>767896119</t>
  </si>
  <si>
    <t>Montáž kovové cedule pro označení mateřské školy</t>
  </si>
  <si>
    <t>-259857111</t>
  </si>
  <si>
    <t>487</t>
  </si>
  <si>
    <t>533958152</t>
  </si>
  <si>
    <t>X14 - smaltovaná oválná vypouklá cedule pro označení mateřské školy, rozměr 670x520mm, smaltovaný plech, barva modrá + zlatá</t>
  </si>
  <si>
    <t>647649296</t>
  </si>
  <si>
    <t>488</t>
  </si>
  <si>
    <t>767896135</t>
  </si>
  <si>
    <t>Montáž kovových L profilů 50x80x6 mm</t>
  </si>
  <si>
    <t>512019886</t>
  </si>
  <si>
    <t>489</t>
  </si>
  <si>
    <t>15441564</t>
  </si>
  <si>
    <t>Z8 - ocelový profil pod ochoz - L profil z žárově pozinkované oceli 50x80x6 mm</t>
  </si>
  <si>
    <t>-1662810717</t>
  </si>
  <si>
    <t>490</t>
  </si>
  <si>
    <t>767896135.1</t>
  </si>
  <si>
    <t>Montáž kovových L profilů 40x60x5 mm</t>
  </si>
  <si>
    <t>534374886</t>
  </si>
  <si>
    <t>Z21</t>
  </si>
  <si>
    <t>(4*2,58+2*5,92)</t>
  </si>
  <si>
    <t>491</t>
  </si>
  <si>
    <t>15441564.1</t>
  </si>
  <si>
    <t>Z21 - ocelový profil  L 40/60 mm, tl. 5 mm, pro vynesení dlažby u konce terasy u atria, žárově zinkovaná ocel</t>
  </si>
  <si>
    <t>-996578957</t>
  </si>
  <si>
    <t>492</t>
  </si>
  <si>
    <t>767896135.2</t>
  </si>
  <si>
    <t>Montáž kovových L profilů 160x160x12 mm</t>
  </si>
  <si>
    <t>1200436931</t>
  </si>
  <si>
    <t>Z22</t>
  </si>
  <si>
    <t>4*3</t>
  </si>
  <si>
    <t>493</t>
  </si>
  <si>
    <t>15441564.2</t>
  </si>
  <si>
    <t>Z22 - ocelový profil  L 160/160 mm, tl. 12 mm, pro kotvení tyče hromosvodu, kotveno přes izolační podložky, žárově zinkovaná ocel</t>
  </si>
  <si>
    <t>-1476582119</t>
  </si>
  <si>
    <t>494</t>
  </si>
  <si>
    <t>767896135.3</t>
  </si>
  <si>
    <t>Montáž kovových L profilů 120x80x8 mm</t>
  </si>
  <si>
    <t>516817182</t>
  </si>
  <si>
    <t>Z23</t>
  </si>
  <si>
    <t>495</t>
  </si>
  <si>
    <t>15441564.3</t>
  </si>
  <si>
    <t>Z23 - ocelový profil  L 120/80 mm, tl. 8 mm, pro kotvení konstrukce přesahu střechy do stěny, žárově zinkovaná ocel</t>
  </si>
  <si>
    <t>1909827389</t>
  </si>
  <si>
    <t>496</t>
  </si>
  <si>
    <t>767896148</t>
  </si>
  <si>
    <t>Montáž atypických zámečnických konstrukcí - ocelová botka</t>
  </si>
  <si>
    <t>1467684679</t>
  </si>
  <si>
    <t>497</t>
  </si>
  <si>
    <t>54825319</t>
  </si>
  <si>
    <t>Z9 - Uchycení pod keramický překlad - ocelová botka z L profilu pro osazení překladu, kotvená na chemické kotvy</t>
  </si>
  <si>
    <t>-689955745</t>
  </si>
  <si>
    <t>498</t>
  </si>
  <si>
    <t>767896149</t>
  </si>
  <si>
    <t>Montáž atypických zámečnických konstrukcí - ocelové ostění</t>
  </si>
  <si>
    <t>-705937241</t>
  </si>
  <si>
    <t>499</t>
  </si>
  <si>
    <t>54825332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</si>
  <si>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</si>
  <si>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</si>
  <si>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500</t>
  </si>
  <si>
    <t>767896151</t>
  </si>
  <si>
    <t>Montáž atypických zámečnických konstrukcí - nosná konstrukce pro chladící jednotku</t>
  </si>
  <si>
    <t>-1003300561</t>
  </si>
  <si>
    <t>501</t>
  </si>
  <si>
    <t>54825337</t>
  </si>
  <si>
    <t xml:space="preserve">Z12 - Nosná konstrukce pro chladící jednotku - rámová konstrukce z jeklů 50x50mm, opláštěná SDK, ocelové profily jackel 50x50mm </t>
  </si>
  <si>
    <t>-1874604085</t>
  </si>
  <si>
    <t>502</t>
  </si>
  <si>
    <t>767896152</t>
  </si>
  <si>
    <t>Montáž atypických zámečnických konstrukcí - roznášecí konstrukce pro VZT jednotku</t>
  </si>
  <si>
    <t>586265426</t>
  </si>
  <si>
    <t>503</t>
  </si>
  <si>
    <t>54825338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</si>
  <si>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</si>
  <si>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</si>
  <si>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504</t>
  </si>
  <si>
    <t>767995114.1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</si>
  <si>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</si>
  <si>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</si>
  <si>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</si>
  <si>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</si>
  <si>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</si>
  <si>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</si>
  <si>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</si>
  <si>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</si>
  <si>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</si>
  <si>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</si>
  <si>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</si>
  <si>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</si>
  <si>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505</t>
  </si>
  <si>
    <t>13010972</t>
  </si>
  <si>
    <t>ocel profilová průřez HEB 120 vč. povrch.upravy</t>
  </si>
  <si>
    <t>1324057412</t>
  </si>
  <si>
    <t>4,106*26,7/1000</t>
  </si>
  <si>
    <t>506</t>
  </si>
  <si>
    <t>13010976</t>
  </si>
  <si>
    <t>ocel profilová průřez HEB 160 vč. povrch.upravy</t>
  </si>
  <si>
    <t>-1719691128</t>
  </si>
  <si>
    <t>9,873*42,6/1000</t>
  </si>
  <si>
    <t>507</t>
  </si>
  <si>
    <t>13010980</t>
  </si>
  <si>
    <t>ocel profilová průřez HEB 200 vč. povrch.upravy</t>
  </si>
  <si>
    <t>-796819958</t>
  </si>
  <si>
    <t>139,362*61,3/1000</t>
  </si>
  <si>
    <t>508</t>
  </si>
  <si>
    <t>13010748</t>
  </si>
  <si>
    <t>ocel profilová průřez IPE 160 vč. povrch.upravy</t>
  </si>
  <si>
    <t>1564430324</t>
  </si>
  <si>
    <t>45,249*15,8/1000</t>
  </si>
  <si>
    <t>509</t>
  </si>
  <si>
    <t>13010420</t>
  </si>
  <si>
    <t>úhelník ocelový rovnostranný 50x50x5mm vč. povrch.upravy</t>
  </si>
  <si>
    <t>1866075030</t>
  </si>
  <si>
    <t>2,743*3,77/1000</t>
  </si>
  <si>
    <t>510</t>
  </si>
  <si>
    <t>767995119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</si>
  <si>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</si>
  <si>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</si>
  <si>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</si>
  <si>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</si>
  <si>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</si>
  <si>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511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</si>
  <si>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</si>
  <si>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</si>
  <si>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</si>
  <si>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</si>
  <si>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</si>
  <si>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512</t>
  </si>
  <si>
    <t>771111011</t>
  </si>
  <si>
    <t>Vysátí podkladu před pokládkou dlažby</t>
  </si>
  <si>
    <t>1696957716</t>
  </si>
  <si>
    <t>513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</si>
  <si>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</si>
  <si>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</si>
  <si>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</si>
  <si>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</si>
  <si>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</si>
  <si>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</si>
  <si>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</si>
  <si>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</si>
  <si>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514</t>
  </si>
  <si>
    <t>771151014</t>
  </si>
  <si>
    <t>Samonivelační stěrka podlah pevnosti 20 MPa tl přes 8 do 10 mm</t>
  </si>
  <si>
    <t>854274177</t>
  </si>
  <si>
    <t>515</t>
  </si>
  <si>
    <t>771161021</t>
  </si>
  <si>
    <t>Montáž profilu ukončujícího pro plynulý přechod (dlažby s kobercem, PVC apod.)</t>
  </si>
  <si>
    <t>-145837716</t>
  </si>
  <si>
    <t>43,7</t>
  </si>
  <si>
    <t>516</t>
  </si>
  <si>
    <t>55343116</t>
  </si>
  <si>
    <t xml:space="preserve">profil přechodový </t>
  </si>
  <si>
    <t>1216882708</t>
  </si>
  <si>
    <t>43,7*1,1 'Přepočtené koeficientem množství</t>
  </si>
  <si>
    <t>517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</si>
  <si>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</si>
  <si>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</si>
  <si>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</si>
  <si>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</si>
  <si>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</si>
  <si>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518</t>
  </si>
  <si>
    <t>59761416</t>
  </si>
  <si>
    <t>sokl-keramický pásek v. 80 mm</t>
  </si>
  <si>
    <t>-1534753365</t>
  </si>
  <si>
    <t>20,2*1,05 'Přepočtené koeficientem množství</t>
  </si>
  <si>
    <t>519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</si>
  <si>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</si>
  <si>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</si>
  <si>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</si>
  <si>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</si>
  <si>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</si>
  <si>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520</t>
  </si>
  <si>
    <t>59761009</t>
  </si>
  <si>
    <t>sokl-keramický pásek v. 100 mm</t>
  </si>
  <si>
    <t>-2054887688</t>
  </si>
  <si>
    <t>8,84*1,05 'Přepočtené koeficientem množství</t>
  </si>
  <si>
    <t>521</t>
  </si>
  <si>
    <t>771573220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</si>
  <si>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</si>
  <si>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</si>
  <si>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522</t>
  </si>
  <si>
    <t>59761444</t>
  </si>
  <si>
    <t>P6 - keramická dlažba 150x150 mm - protiskluznost R10</t>
  </si>
  <si>
    <t>-6210674</t>
  </si>
  <si>
    <t>28,5*1,1 'Přepočtené koeficientem množství</t>
  </si>
  <si>
    <t>523</t>
  </si>
  <si>
    <t>771573225</t>
  </si>
  <si>
    <t>Montáž podlah keramických pro mechanické zatížení protiskluzných lepených standardním lepidlem přes 9 do 12 ks/m2</t>
  </si>
  <si>
    <t>548468894</t>
  </si>
  <si>
    <t>524</t>
  </si>
  <si>
    <t>59761409</t>
  </si>
  <si>
    <t>P3 - keramická dlažba 300x300 mm - protiskluznost R10</t>
  </si>
  <si>
    <t>766523349</t>
  </si>
  <si>
    <t>26,58*1,1 'Přepočtené koeficientem množství</t>
  </si>
  <si>
    <t>525</t>
  </si>
  <si>
    <t>771574273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</si>
  <si>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</si>
  <si>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</si>
  <si>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526</t>
  </si>
  <si>
    <t>59761429</t>
  </si>
  <si>
    <t>P2a,P2b - keramická dlažba 100x100 mm - protiskluznost R10</t>
  </si>
  <si>
    <t>2067802126</t>
  </si>
  <si>
    <t>75,03*1,1 'Přepočtené koeficientem množství</t>
  </si>
  <si>
    <t>527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</si>
  <si>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</si>
  <si>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</si>
  <si>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</si>
  <si>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</si>
  <si>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</si>
  <si>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528</t>
  </si>
  <si>
    <t>776111311</t>
  </si>
  <si>
    <t>Vysátí podkladu povlakových podlah</t>
  </si>
  <si>
    <t>-1611157170</t>
  </si>
  <si>
    <t>529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</si>
  <si>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</si>
  <si>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</si>
  <si>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</si>
  <si>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</si>
  <si>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</si>
  <si>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</si>
  <si>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</si>
  <si>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530</t>
  </si>
  <si>
    <t>776141114</t>
  </si>
  <si>
    <t>Vyrovnání podkladu povlakových podlah stěrkou pevnosti 20 MPa tl přes 8 do 10 mm</t>
  </si>
  <si>
    <t>-166649591</t>
  </si>
  <si>
    <t>531</t>
  </si>
  <si>
    <t>776221111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</si>
  <si>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</si>
  <si>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</si>
  <si>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</si>
  <si>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</si>
  <si>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</si>
  <si>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532</t>
  </si>
  <si>
    <t>284111391</t>
  </si>
  <si>
    <t>P5a,P5b - PVC vinyl protiskluzný s povrchovou úpravou tl. 10mm, protiskluznost R12</t>
  </si>
  <si>
    <t>-77420566</t>
  </si>
  <si>
    <t>137,576*1,1 'Přepočtené koeficientem množství</t>
  </si>
  <si>
    <t>533</t>
  </si>
  <si>
    <t>776231111</t>
  </si>
  <si>
    <t>Lepení podláh z vinylu standardním lepidlem</t>
  </si>
  <si>
    <t>1869352485</t>
  </si>
  <si>
    <t>534</t>
  </si>
  <si>
    <t>28411121</t>
  </si>
  <si>
    <t xml:space="preserve">P1a, P1b - PVC vinyl protiskluzný s povrchovou úpravou tl. 2mm, protiskluznost R10 </t>
  </si>
  <si>
    <t>1498879778</t>
  </si>
  <si>
    <t>890,7*1,1 'Přepočtené koeficientem množství</t>
  </si>
  <si>
    <t>535</t>
  </si>
  <si>
    <t>776321111</t>
  </si>
  <si>
    <t>Montáž podlahovin z PVC na stupnice šířky do 300 mm</t>
  </si>
  <si>
    <t>-1135843501</t>
  </si>
  <si>
    <t>4*18*1,1</t>
  </si>
  <si>
    <t>536</t>
  </si>
  <si>
    <t>776321211</t>
  </si>
  <si>
    <t>Montáž podlahovin z PVC na podstupnice výšky do 200 mm</t>
  </si>
  <si>
    <t>-353032654</t>
  </si>
  <si>
    <t>4*19*1,1</t>
  </si>
  <si>
    <t>537</t>
  </si>
  <si>
    <t>-1776337301</t>
  </si>
  <si>
    <t>4*18*1,1*0,3</t>
  </si>
  <si>
    <t>4*19*1,1*0,16</t>
  </si>
  <si>
    <t>37,136*1,1 'Přepočtené koeficientem množství</t>
  </si>
  <si>
    <t>538</t>
  </si>
  <si>
    <t>776411118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</si>
  <si>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</si>
  <si>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</si>
  <si>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</si>
  <si>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</si>
  <si>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539</t>
  </si>
  <si>
    <t>776431211</t>
  </si>
  <si>
    <t>Montáž schodišťových hran</t>
  </si>
  <si>
    <t>-1207047151</t>
  </si>
  <si>
    <t>76*0,8</t>
  </si>
  <si>
    <t>540</t>
  </si>
  <si>
    <t>590541411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</si>
  <si>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</si>
  <si>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</si>
  <si>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</si>
  <si>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541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</si>
  <si>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</si>
  <si>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</si>
  <si>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</si>
  <si>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</si>
  <si>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</si>
  <si>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542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</si>
  <si>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</si>
  <si>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</si>
  <si>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</si>
  <si>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</si>
  <si>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</si>
  <si>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</si>
  <si>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543</t>
  </si>
  <si>
    <t>59761255</t>
  </si>
  <si>
    <t>4 - keramický obklad 150x150 mm</t>
  </si>
  <si>
    <t>2130656661</t>
  </si>
  <si>
    <t>185,707*1,1 'Přepočtené koeficientem množství</t>
  </si>
  <si>
    <t>544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</si>
  <si>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</si>
  <si>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</si>
  <si>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</si>
  <si>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</si>
  <si>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</si>
  <si>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</si>
  <si>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</si>
  <si>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</si>
  <si>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</si>
  <si>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</si>
  <si>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</si>
  <si>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</si>
  <si>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</si>
  <si>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</si>
  <si>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</si>
  <si>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</si>
  <si>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</si>
  <si>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545</t>
  </si>
  <si>
    <t>59761165</t>
  </si>
  <si>
    <t>2 - keramický obklad 100x100 mm</t>
  </si>
  <si>
    <t>-2022656411</t>
  </si>
  <si>
    <t>376,878*1,1 'Přepočtené koeficientem množství</t>
  </si>
  <si>
    <t>546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</si>
  <si>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</si>
  <si>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</si>
  <si>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</si>
  <si>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</si>
  <si>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</si>
  <si>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547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</si>
  <si>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</si>
  <si>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</si>
  <si>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</si>
  <si>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</si>
  <si>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</si>
  <si>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</si>
  <si>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</si>
  <si>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</si>
  <si>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</si>
  <si>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</si>
  <si>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</si>
  <si>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</si>
  <si>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</si>
  <si>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</si>
  <si>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</si>
  <si>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548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</si>
  <si>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</si>
  <si>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</si>
  <si>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</si>
  <si>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</si>
  <si>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</si>
  <si>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549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</si>
  <si>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</si>
  <si>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</si>
  <si>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</si>
  <si>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</si>
  <si>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</si>
  <si>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</si>
  <si>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550</t>
  </si>
  <si>
    <t>784211111</t>
  </si>
  <si>
    <t>Dvojnásobné bílé malby ze směsí za mokra velmi dobře oděruvzdorných v místnostech v do 3,80 m</t>
  </si>
  <si>
    <t>405868375</t>
  </si>
  <si>
    <t>370,136+24,9</t>
  </si>
  <si>
    <t>551</t>
  </si>
  <si>
    <t>784321131</t>
  </si>
  <si>
    <t>Dvojnásobné omývatelné bílé malby v místnosti v do 3,80 m</t>
  </si>
  <si>
    <t>-532497004</t>
  </si>
  <si>
    <t>786</t>
  </si>
  <si>
    <t>Dokončovací práce - čalounické úpravy</t>
  </si>
  <si>
    <t>552</t>
  </si>
  <si>
    <t>786612200</t>
  </si>
  <si>
    <t>Montáž zastiňujících rolet z textilií nebo umělých tkanin</t>
  </si>
  <si>
    <t>-1488979658</t>
  </si>
  <si>
    <t>21+19</t>
  </si>
  <si>
    <t>553</t>
  </si>
  <si>
    <t>55347000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</si>
  <si>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</si>
  <si>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</si>
  <si>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</si>
  <si>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</si>
  <si>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</si>
  <si>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554</t>
  </si>
  <si>
    <t>631280061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</si>
  <si>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</si>
  <si>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</si>
  <si>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</si>
  <si>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</si>
  <si>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</si>
  <si>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</si>
  <si>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</si>
  <si>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555</t>
  </si>
  <si>
    <t>786681213</t>
  </si>
  <si>
    <t>Montáž  - stínění terasy ve 2.NP</t>
  </si>
  <si>
    <t>-1038282367</t>
  </si>
  <si>
    <t>556</t>
  </si>
  <si>
    <t>55345898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</si>
  <si>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</si>
  <si>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</si>
  <si>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557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</si>
  <si>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</si>
  <si>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</si>
  <si>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</si>
  <si>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</si>
  <si>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</si>
  <si>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558</t>
  </si>
  <si>
    <t>795432003</t>
  </si>
  <si>
    <t>Usazení krbové vložky hmotnosti přes 150 do 200 kg</t>
  </si>
  <si>
    <t>-1652383334</t>
  </si>
  <si>
    <t>559</t>
  </si>
  <si>
    <t>598162031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</si>
  <si>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</si>
  <si>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</si>
  <si>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560</t>
  </si>
  <si>
    <t>795451111</t>
  </si>
  <si>
    <t>Obestavba teplovzdušné komory krbu - omítaná obezděná krbová vložka</t>
  </si>
  <si>
    <t>-1938426306</t>
  </si>
  <si>
    <t>(1,45+1,45+0,8*0,8)*2,7</t>
  </si>
  <si>
    <t>-0,62*0,55*2</t>
  </si>
  <si>
    <t>561</t>
  </si>
  <si>
    <t>795451115</t>
  </si>
  <si>
    <t>Obestavba teplovzdušné komory krbu - vyzděný omítaný sokl s vrchní vrstvou z šamotových cihel (500x1450x330 mm)</t>
  </si>
  <si>
    <t>1592110069</t>
  </si>
  <si>
    <t>562</t>
  </si>
  <si>
    <t>795941001</t>
  </si>
  <si>
    <t>Propojení na přívod vzduchu z exteriéru pozink. rourou</t>
  </si>
  <si>
    <t>812889716</t>
  </si>
  <si>
    <t>563</t>
  </si>
  <si>
    <t>42981119</t>
  </si>
  <si>
    <t>napojovací koleno na potrubí ø125mm pozinkovaná ocel</t>
  </si>
  <si>
    <t>-765291472</t>
  </si>
  <si>
    <t>564</t>
  </si>
  <si>
    <t>553501108</t>
  </si>
  <si>
    <t>potrubí 125 mm pozinkovaná ocel, vedeno ve spádu ve vrstvě tepelné izolace, včetně mřížky proti hlodavcům na konci potrubí</t>
  </si>
  <si>
    <t>-1083940407</t>
  </si>
  <si>
    <t>565</t>
  </si>
  <si>
    <t>795942007</t>
  </si>
  <si>
    <t>Napojení ohniště na komínový průduch kouřovodem ocelovým nebo nerezovým D 200 mm</t>
  </si>
  <si>
    <t>-745875244</t>
  </si>
  <si>
    <t>6,1</t>
  </si>
  <si>
    <t>566</t>
  </si>
  <si>
    <t>541710201</t>
  </si>
  <si>
    <t>kouřovod D 200mm s izolací tl. 50 mm</t>
  </si>
  <si>
    <t>894256312</t>
  </si>
  <si>
    <t>567</t>
  </si>
  <si>
    <t>795943002</t>
  </si>
  <si>
    <t>Montáž teplovzdušných nasávacích nebo výdechových mřížek s rámem</t>
  </si>
  <si>
    <t>-122209462</t>
  </si>
  <si>
    <t>568</t>
  </si>
  <si>
    <t>59816239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</si>
  <si>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</si>
  <si>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</si>
  <si>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569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</si>
  <si>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</si>
  <si>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</si>
  <si>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</si>
  <si>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</si>
  <si>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</si>
  <si>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</si>
  <si>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</si>
  <si>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570</t>
  </si>
  <si>
    <t>011514000</t>
  </si>
  <si>
    <t>Stavebně-statický průzkum - statické zatěžovací zkoušky, měření modulu deformace Edef</t>
  </si>
  <si>
    <t>1024</t>
  </si>
  <si>
    <t>-911759650</t>
  </si>
  <si>
    <t>571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</si>
  <si>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</si>
  <si>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</si>
  <si>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</si>
  <si>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</si>
  <si>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</si>
  <si>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</si>
  <si>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</si>
  <si>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</si>
  <si>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</si>
  <si>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</si>
  <si>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</si>
  <si>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</si>
  <si>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</si>
  <si>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</si>
  <si>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</si>
  <si>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</si>
  <si>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</si>
  <si>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572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</si>
  <si>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</si>
  <si>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</si>
  <si>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</si>
  <si>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</si>
  <si>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</si>
  <si>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</si>
  <si>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</si>
  <si>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</si>
  <si>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</si>
  <si>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</si>
  <si>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</si>
  <si>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</si>
  <si>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</si>
  <si>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</si>
  <si>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</si>
  <si>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</si>
  <si>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</si>
  <si>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573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</si>
  <si>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</si>
  <si>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</si>
  <si>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</si>
  <si>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</si>
  <si>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</si>
  <si>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</si>
  <si>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</si>
  <si>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574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</si>
  <si>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</si>
  <si>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</si>
  <si>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</si>
  <si>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</si>
  <si>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</si>
  <si>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</si>
  <si>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</si>
  <si>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</si>
  <si>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</si>
  <si>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</si>
  <si>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</si>
  <si>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</si>
  <si>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</si>
  <si>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</si>
  <si>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</si>
  <si>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</si>
  <si>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575</t>
  </si>
  <si>
    <t>032903000</t>
  </si>
  <si>
    <t>Náklady na provoz a údržbu zařízení staveniště po celou dobu výstavby</t>
  </si>
  <si>
    <t>-592845374</t>
  </si>
  <si>
    <t>576</t>
  </si>
  <si>
    <t>034103000</t>
  </si>
  <si>
    <t>Oplocení staveniště</t>
  </si>
  <si>
    <t>1442579872</t>
  </si>
  <si>
    <t>Zhotovení dočasního oplocení staveniště stavby</t>
  </si>
  <si>
    <t>577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</si>
  <si>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</si>
  <si>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</si>
  <si>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</si>
  <si>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</si>
  <si>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</si>
  <si>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</si>
  <si>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</si>
  <si>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</si>
  <si>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</si>
  <si>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</si>
  <si>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</si>
  <si>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578</t>
  </si>
  <si>
    <t>039103000</t>
  </si>
  <si>
    <t>Zrušení oplocení staveniště</t>
  </si>
  <si>
    <t>-2017962057</t>
  </si>
  <si>
    <t>Zrušení dočasního oplocení staveniště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</si>
  <si>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</si>
  <si>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</si>
  <si>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</si>
  <si>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</si>
  <si>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</si>
  <si>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</si>
  <si>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</si>
  <si>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</si>
  <si>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</si>
  <si>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</si>
  <si>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</si>
  <si>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</si>
  <si>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</si>
  <si>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</si>
  <si>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</si>
  <si>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</si>
  <si>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</si>
  <si>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</si>
  <si>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</si>
  <si>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</si>
  <si>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</si>
  <si>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</si>
  <si>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Ocelové deskové těleso s integrovanou ventilovou vložkou určené pro prostory s vysokým požadavkem na</t>
  </si>
  <si>
    <t xml:space="preserve">      D2 - typ 10, výška 700mm</t>
  </si>
  <si>
    <t xml:space="preserve">    17 - Ocelové deskové těleso s integrovanou ventilovou vložkou určené pro prostory s vysokým požadavkem na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</si>
  <si>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</si>
  <si>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</si>
  <si>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</si>
  <si>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</si>
  <si>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</si>
  <si>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</si>
  <si>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</si>
  <si>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</si>
  <si>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</si>
  <si>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</si>
  <si>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</si>
  <si>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</si>
  <si>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</si>
  <si>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</si>
  <si>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</si>
  <si>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</si>
  <si>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</si>
  <si>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</si>
  <si>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</si>
  <si>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</si>
  <si>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</si>
  <si>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</si>
  <si>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</si>
  <si>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</si>
  <si>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</si>
  <si>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</si>
  <si>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</si>
  <si>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</si>
  <si>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</si>
  <si>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</si>
  <si>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</si>
  <si>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</si>
  <si>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</si>
  <si>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</si>
  <si>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</si>
  <si>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</si>
  <si>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</si>
  <si>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</si>
  <si>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</si>
  <si>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</si>
  <si>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</si>
  <si>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</si>
  <si>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</si>
  <si>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</si>
  <si>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</si>
  <si>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</si>
  <si>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</si>
  <si>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</si>
  <si>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</si>
  <si>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</si>
  <si>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</si>
  <si>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</si>
  <si>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</si>
  <si>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</si>
  <si>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</si>
  <si>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</si>
  <si>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</si>
  <si>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</si>
  <si>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</si>
  <si>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</si>
  <si>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</si>
  <si>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</si>
  <si>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</si>
  <si>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</si>
  <si>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</si>
  <si>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</si>
  <si>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</si>
  <si>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</si>
  <si>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</si>
  <si>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</si>
  <si>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</si>
  <si>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</si>
  <si>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</si>
  <si>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</si>
  <si>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</si>
  <si>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</si>
  <si>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</si>
  <si>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</si>
  <si>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</si>
  <si>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</si>
  <si>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</si>
  <si>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</si>
  <si>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</si>
  <si>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</si>
  <si>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</si>
  <si>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</si>
  <si>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</si>
  <si>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</si>
  <si>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</si>
  <si>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</si>
  <si>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</si>
  <si>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</si>
  <si>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</si>
  <si>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</si>
  <si>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</si>
  <si>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</si>
  <si>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</si>
  <si>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</si>
  <si>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</si>
  <si>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</si>
  <si>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</si>
  <si>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</si>
  <si>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</si>
  <si>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</si>
  <si>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</si>
  <si>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</si>
  <si>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</si>
  <si>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</si>
  <si>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</si>
  <si>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</si>
  <si>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</si>
  <si>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</si>
  <si>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</si>
  <si>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</si>
  <si>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</si>
  <si>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</si>
  <si>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</si>
  <si>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</si>
  <si>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</si>
  <si>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</si>
  <si>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</si>
  <si>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</si>
  <si>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</si>
  <si>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</si>
  <si>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</si>
  <si>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</si>
  <si>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</si>
  <si>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</si>
  <si>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</si>
  <si>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</si>
  <si>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</si>
  <si>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</si>
  <si>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</si>
  <si>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</si>
  <si>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</si>
  <si>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</si>
  <si>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</si>
  <si>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</si>
  <si>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</si>
  <si>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</si>
  <si>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</si>
  <si>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</si>
  <si>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</si>
  <si>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</si>
  <si>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</si>
  <si>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</si>
  <si>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</si>
  <si>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</si>
  <si>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</si>
  <si>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</si>
  <si>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</si>
  <si>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</si>
  <si>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</si>
  <si>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</si>
  <si>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</si>
  <si>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</si>
  <si>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</si>
  <si>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</si>
  <si>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</si>
  <si>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</si>
  <si>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</si>
  <si>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</si>
  <si>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</si>
  <si>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</si>
  <si>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</si>
  <si>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</si>
  <si>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</si>
  <si>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</si>
  <si>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</si>
  <si>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</si>
  <si>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</si>
  <si>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</si>
  <si>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</si>
  <si>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</si>
  <si>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</si>
  <si>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</si>
  <si>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</si>
  <si>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</si>
  <si>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</si>
  <si>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</si>
  <si>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</si>
  <si>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</si>
  <si>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</si>
  <si>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</si>
  <si>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</si>
  <si>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</si>
  <si>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</si>
  <si>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</si>
  <si>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</si>
  <si>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</si>
  <si>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</si>
  <si>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</si>
  <si>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</si>
  <si>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</si>
  <si>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</si>
  <si>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</si>
  <si>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</si>
  <si>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</si>
  <si>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</si>
  <si>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</si>
  <si>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</si>
  <si>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</si>
  <si>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</si>
  <si>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</si>
  <si>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</si>
  <si>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</si>
  <si>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Ocelové deskové těleso s integrovanou ventilovou vložkou určené pro prostory s vysokým požadavkem na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</si>
  <si>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</si>
  <si>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</si>
  <si>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</si>
  <si>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</si>
  <si>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</si>
  <si>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</si>
  <si>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</si>
  <si>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</si>
  <si>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</si>
  <si>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</si>
  <si>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</si>
  <si>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</si>
  <si>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</si>
  <si>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</si>
  <si>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</si>
  <si>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</si>
  <si>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</si>
  <si>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</si>
  <si>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</si>
  <si>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</si>
  <si>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</si>
  <si>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</si>
  <si>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</si>
  <si>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</si>
  <si>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</si>
  <si>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</si>
  <si>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</si>
  <si>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</si>
  <si>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</si>
  <si>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</si>
  <si>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</si>
  <si>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</si>
  <si>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</si>
  <si>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</si>
  <si>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</si>
  <si>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</si>
  <si>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</si>
  <si>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</si>
  <si>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</si>
  <si>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</si>
  <si>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</si>
  <si>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</si>
  <si>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</si>
  <si>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</si>
  <si>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</si>
  <si>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</si>
  <si>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</si>
  <si>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</si>
  <si>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</si>
  <si>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</si>
  <si>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</si>
  <si>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</si>
  <si>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</si>
  <si>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</si>
  <si>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</si>
  <si>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</si>
  <si>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</si>
  <si>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</si>
  <si>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</si>
  <si>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</si>
  <si>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</si>
  <si>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</si>
  <si>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</si>
  <si>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</si>
  <si>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</si>
  <si>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</si>
  <si>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</si>
  <si>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</si>
  <si>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</si>
  <si>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</si>
  <si>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</si>
  <si>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</si>
  <si>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</si>
  <si>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</si>
  <si>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</si>
  <si>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</si>
  <si>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</si>
  <si>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</si>
  <si>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</si>
  <si>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</si>
  <si>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Montáž - pro 8 okruhů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</si>
  <si>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</si>
  <si>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</si>
  <si>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</si>
  <si>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</si>
  <si>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</si>
  <si>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</si>
  <si>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</si>
  <si>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</si>
  <si>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</si>
  <si>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</si>
  <si>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</si>
  <si>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</si>
  <si>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</si>
  <si>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</si>
  <si>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</si>
  <si>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</si>
  <si>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</si>
  <si>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</si>
  <si>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</si>
  <si>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</si>
  <si>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</si>
  <si>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</si>
  <si>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</si>
  <si>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</si>
  <si>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</si>
  <si>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</si>
  <si>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</si>
  <si>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</si>
  <si>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</si>
  <si>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</si>
  <si>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</si>
  <si>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</si>
  <si>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</si>
  <si>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</si>
  <si>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</si>
  <si>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</si>
  <si>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</si>
  <si>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</si>
  <si>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</si>
  <si>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</si>
  <si>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</si>
  <si>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</si>
  <si>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</si>
  <si>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</si>
  <si>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</si>
  <si>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</si>
  <si>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</si>
  <si>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</si>
  <si>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</si>
  <si>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</si>
  <si>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</si>
  <si>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</si>
  <si>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</si>
  <si>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</si>
  <si>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</si>
  <si>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</si>
  <si>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</si>
  <si>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</si>
  <si>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</si>
  <si>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</si>
  <si>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</si>
  <si>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</si>
  <si>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</si>
  <si>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</si>
  <si>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</si>
  <si>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</si>
  <si>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</si>
  <si>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</si>
  <si>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</si>
  <si>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</si>
  <si>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</si>
  <si>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</si>
  <si>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</si>
  <si>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</si>
  <si>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</si>
  <si>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</si>
  <si>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</si>
  <si>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</si>
  <si>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</si>
  <si>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</si>
  <si>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</si>
  <si>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</si>
  <si>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</si>
  <si>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</si>
  <si>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</si>
  <si>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</si>
  <si>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</si>
  <si>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</si>
  <si>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</si>
  <si>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</si>
  <si>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</si>
  <si>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</si>
  <si>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</si>
  <si>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</si>
  <si>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</si>
  <si>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</si>
  <si>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</si>
  <si>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</si>
  <si>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</si>
  <si>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</si>
  <si>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</si>
  <si>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</si>
  <si>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</si>
  <si>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</si>
  <si>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</si>
  <si>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</si>
  <si>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</si>
  <si>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</si>
  <si>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</si>
  <si>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</si>
  <si>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</si>
  <si>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</si>
  <si>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</si>
  <si>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</si>
  <si>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</si>
  <si>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</si>
  <si>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</si>
  <si>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</si>
  <si>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</si>
  <si>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</si>
  <si>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</si>
  <si>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</si>
  <si>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</si>
  <si>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</si>
  <si>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</si>
  <si>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</si>
  <si>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</si>
  <si>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</si>
  <si>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</si>
  <si>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</si>
  <si>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</si>
  <si>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</si>
  <si>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</si>
  <si>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</si>
  <si>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</si>
  <si>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</si>
  <si>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</si>
  <si>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Pol411</t>
  </si>
  <si>
    <t>Filtr vzduchu do kruhového potrubí MFL200</t>
  </si>
  <si>
    <t>Pol412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</si>
  <si>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</si>
  <si>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</si>
  <si>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</si>
  <si>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</si>
  <si>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</si>
  <si>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</si>
  <si>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</si>
  <si>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</si>
  <si>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</si>
  <si>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</si>
  <si>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</si>
  <si>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</si>
  <si>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</si>
  <si>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</si>
  <si>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</si>
  <si>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</si>
  <si>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</si>
  <si>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</si>
  <si>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</si>
  <si>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</si>
  <si>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</si>
  <si>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</si>
  <si>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</si>
  <si>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</si>
  <si>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</si>
  <si>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</si>
  <si>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</si>
  <si>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</si>
  <si>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</si>
  <si>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</si>
  <si>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</si>
  <si>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</si>
  <si>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</si>
  <si>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</si>
  <si>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</si>
  <si>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</si>
  <si>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</si>
  <si>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</si>
  <si>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</si>
  <si>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</si>
  <si>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</si>
  <si>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</si>
  <si>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</si>
  <si>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</si>
  <si>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</si>
  <si>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</si>
  <si>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</si>
  <si>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</si>
  <si>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</si>
  <si>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</si>
  <si>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</si>
  <si>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</si>
  <si>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</si>
  <si>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</si>
  <si>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</si>
  <si>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</si>
  <si>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</si>
  <si>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</si>
  <si>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</si>
  <si>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</si>
  <si>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</si>
  <si>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</si>
  <si>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</si>
  <si>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</si>
  <si>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</si>
  <si>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</si>
  <si>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</si>
  <si>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</si>
  <si>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</si>
  <si>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</si>
  <si>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</si>
  <si>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</si>
  <si>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</si>
  <si>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</si>
  <si>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</si>
  <si>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</si>
  <si>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</si>
  <si>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</si>
  <si>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</si>
  <si>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</si>
  <si>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</si>
  <si>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</si>
  <si>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</si>
  <si>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</si>
  <si>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</si>
  <si>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</si>
  <si>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</si>
  <si>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</si>
  <si>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</si>
  <si>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MU5M40.U44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</si>
  <si>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</si>
  <si>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</si>
  <si>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</si>
  <si>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</si>
  <si>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</si>
  <si>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</si>
  <si>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</si>
  <si>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</si>
  <si>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</si>
  <si>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</si>
  <si>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</si>
  <si>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</si>
  <si>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</si>
  <si>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</si>
  <si>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</si>
  <si>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</si>
  <si>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</si>
  <si>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</si>
  <si>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</si>
  <si>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</si>
  <si>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</si>
  <si>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</si>
  <si>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</si>
  <si>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</si>
  <si>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</si>
  <si>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</si>
  <si>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</si>
  <si>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</si>
  <si>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</si>
  <si>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</si>
  <si>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</si>
  <si>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</si>
  <si>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</si>
  <si>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</si>
  <si>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</si>
  <si>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</si>
  <si>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</si>
  <si>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</si>
  <si>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</si>
  <si>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</si>
  <si>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</si>
  <si>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</si>
  <si>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</si>
  <si>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</si>
  <si>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</si>
  <si>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</si>
  <si>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</si>
  <si>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</si>
  <si>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</si>
  <si>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</si>
  <si>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</si>
  <si>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</si>
  <si>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</si>
  <si>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</si>
  <si>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</si>
  <si>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</si>
  <si>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</si>
  <si>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</si>
  <si>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</si>
  <si>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</si>
  <si>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</si>
  <si>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</si>
  <si>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</si>
  <si>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</si>
  <si>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</si>
  <si>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</si>
  <si>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</si>
  <si>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</si>
  <si>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</si>
  <si>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</si>
  <si>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</si>
  <si>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</si>
  <si>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</si>
  <si>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</si>
  <si>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</si>
  <si>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</si>
  <si>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</si>
  <si>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</si>
  <si>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</si>
  <si>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</si>
  <si>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</si>
  <si>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</si>
  <si>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</si>
  <si>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</si>
  <si>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</si>
  <si>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</si>
  <si>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</si>
  <si>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</si>
  <si>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</si>
  <si>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</si>
  <si>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</si>
  <si>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</si>
  <si>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</si>
  <si>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</si>
  <si>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</si>
  <si>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</si>
  <si>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</si>
  <si>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</si>
  <si>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</si>
  <si>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</si>
  <si>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</si>
  <si>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</si>
  <si>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</si>
  <si>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</si>
  <si>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</si>
  <si>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</si>
  <si>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</si>
  <si>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</si>
  <si>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</si>
  <si>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</si>
  <si>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</si>
  <si>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</si>
  <si>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</si>
  <si>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</si>
  <si>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</si>
  <si>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</si>
  <si>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</si>
  <si>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</si>
  <si>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</si>
  <si>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</si>
  <si>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</si>
  <si>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</si>
  <si>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</si>
  <si>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</si>
  <si>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</si>
  <si>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</si>
  <si>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</si>
  <si>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</si>
  <si>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</si>
  <si>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</si>
  <si>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</si>
  <si>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</si>
  <si>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</si>
  <si>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</si>
  <si>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</si>
  <si>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</si>
  <si>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</si>
  <si>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</si>
  <si>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</si>
  <si>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</si>
  <si>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</si>
  <si>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</si>
  <si>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</si>
  <si>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</si>
  <si>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</si>
  <si>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</si>
  <si>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</si>
  <si>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</si>
  <si>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</si>
  <si>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</si>
  <si>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</si>
  <si>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</si>
  <si>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</si>
  <si>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</si>
  <si>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</si>
  <si>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</si>
  <si>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</si>
  <si>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</si>
  <si>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</si>
  <si>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</si>
  <si>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</si>
  <si>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</si>
  <si>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</si>
  <si>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</si>
  <si>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</si>
  <si>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</si>
  <si>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</si>
  <si>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</si>
  <si>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</si>
  <si>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</si>
  <si>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</si>
  <si>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</si>
  <si>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</si>
  <si>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</si>
  <si>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</si>
  <si>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</si>
  <si>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</si>
  <si>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</si>
  <si>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</si>
  <si>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</si>
  <si>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</si>
  <si>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</si>
  <si>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Inženýrská činnost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</si>
  <si>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</si>
  <si>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</si>
  <si>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</si>
  <si>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</si>
  <si>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</si>
  <si>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</si>
  <si>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</si>
  <si>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</si>
  <si>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</si>
  <si>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</si>
  <si>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</si>
  <si>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</si>
  <si>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</si>
  <si>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</si>
  <si>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</si>
  <si>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</si>
  <si>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</si>
  <si>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</si>
  <si>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</si>
  <si>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</si>
  <si>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</si>
  <si>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</si>
  <si>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</si>
  <si>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</si>
  <si>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</si>
  <si>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</si>
  <si>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</si>
  <si>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</si>
  <si>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</si>
  <si>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</si>
  <si>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</si>
  <si>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</si>
  <si>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</si>
  <si>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</si>
  <si>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</si>
  <si>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</si>
  <si>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</si>
  <si>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</si>
  <si>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</si>
  <si>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</si>
  <si>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</si>
  <si>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</si>
  <si>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</si>
  <si>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</si>
  <si>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Pol5</t>
  </si>
  <si>
    <t>Odvoz přebytečného materiálu z výkopu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</si>
  <si>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</si>
  <si>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</si>
  <si>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</si>
  <si>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</si>
  <si>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</si>
  <si>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</si>
  <si>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</si>
  <si>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</si>
  <si>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</si>
  <si>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</si>
  <si>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</si>
  <si>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</si>
  <si>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</si>
  <si>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</si>
  <si>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</si>
  <si>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</si>
  <si>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</si>
  <si>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</si>
  <si>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</si>
  <si>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</si>
  <si>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</si>
  <si>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</si>
  <si>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</si>
  <si>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</si>
  <si>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</si>
  <si>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</si>
  <si>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</si>
  <si>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DN 110</t>
  </si>
  <si>
    <t>Pol155</t>
  </si>
  <si>
    <t>PVC-KG DN 125</t>
  </si>
  <si>
    <t>Pol156</t>
  </si>
  <si>
    <t>PVC-KG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</si>
  <si>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</si>
  <si>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</si>
  <si>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</si>
  <si>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</si>
  <si>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</si>
  <si>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</si>
  <si>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</si>
  <si>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</si>
  <si>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</si>
  <si>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</si>
  <si>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</si>
  <si>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</si>
  <si>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</si>
  <si>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</si>
  <si>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</si>
  <si>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</si>
  <si>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</si>
  <si>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</si>
  <si>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</si>
  <si>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</si>
  <si>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</si>
  <si>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</si>
  <si>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</si>
  <si>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</si>
  <si>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</si>
  <si>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</si>
  <si>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</si>
  <si>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</si>
  <si>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</si>
  <si>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</si>
  <si>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</si>
  <si>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</si>
  <si>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</si>
  <si>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</si>
  <si>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</si>
  <si>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</si>
  <si>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</si>
  <si>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</si>
  <si>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</si>
  <si>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</si>
  <si>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</si>
  <si>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</si>
  <si>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>Podlahová vpust 320x350; svislý odtok DN110 - Žlab pro vinyl 320x350mm,H=60,odtok 142mm, 1.4301 - Hyg. vpust 157, DN 100 svislá,poziční přír.,sif, 1.4301 - kalový koš VP 157 pevná/svislá a teleskop, 1.4301 - rošt mřížkový 268x298mm, L15, protiskluz R11, 1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</si>
  <si>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</si>
  <si>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268x298mm, L15, protiskl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</si>
  <si>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</si>
  <si>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268x499mm, L15, protiskl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</si>
  <si>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</si>
  <si>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</si>
  <si>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</si>
  <si>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</si>
  <si>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</si>
  <si>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</si>
  <si>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</si>
  <si>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</si>
  <si>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</si>
  <si>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</si>
  <si>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</si>
  <si>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</si>
  <si>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</si>
  <si>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</si>
  <si>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</si>
  <si>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</si>
  <si>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</si>
  <si>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</si>
  <si>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</si>
  <si>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</si>
  <si>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</si>
  <si>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</si>
  <si>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</si>
  <si>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</si>
  <si>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</si>
  <si>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</si>
  <si>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</si>
  <si>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</si>
  <si>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</si>
  <si>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</si>
  <si>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</si>
  <si>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</si>
  <si>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</si>
  <si>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</si>
  <si>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</si>
  <si>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</si>
  <si>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</si>
  <si>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</si>
  <si>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</si>
  <si>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</si>
  <si>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</si>
  <si>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</si>
  <si>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</si>
  <si>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</si>
  <si>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</si>
  <si>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</si>
  <si>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</si>
  <si>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</si>
  <si>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</si>
  <si>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</si>
  <si>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</si>
  <si>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</si>
  <si>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</si>
  <si>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</si>
  <si>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</si>
  <si>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</si>
  <si>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</si>
  <si>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</si>
  <si>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</si>
  <si>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</si>
  <si>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</si>
  <si>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</si>
  <si>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</si>
  <si>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</si>
  <si>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</si>
  <si>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</si>
  <si>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</si>
  <si>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</si>
  <si>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</si>
  <si>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</si>
  <si>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</si>
  <si>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</si>
  <si>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</si>
  <si>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</si>
  <si>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</si>
  <si>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</si>
  <si>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</si>
  <si>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</si>
  <si>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</si>
  <si>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</si>
  <si>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</si>
  <si>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</si>
  <si>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</si>
  <si>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</si>
  <si>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Pol201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</si>
  <si>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</si>
  <si>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</si>
  <si>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</si>
  <si>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</si>
  <si>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</si>
  <si>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</si>
  <si>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</si>
  <si>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</si>
  <si>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</si>
  <si>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</si>
  <si>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</si>
  <si>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</si>
  <si>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</si>
  <si>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</si>
  <si>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</si>
  <si>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</si>
  <si>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</si>
  <si>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</si>
  <si>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</si>
  <si>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</si>
  <si>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</si>
  <si>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</si>
  <si>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</si>
  <si>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</si>
  <si>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</si>
  <si>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</si>
  <si>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</si>
  <si>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</si>
  <si>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</si>
  <si>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</si>
  <si>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</si>
  <si>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</si>
  <si>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</si>
  <si>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</si>
  <si>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</si>
  <si>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</si>
  <si>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</si>
  <si>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</si>
  <si>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</si>
  <si>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</si>
  <si>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</si>
  <si>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</si>
  <si>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</si>
  <si>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</si>
  <si>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</si>
  <si>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</si>
  <si>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</si>
  <si>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</si>
  <si>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</si>
  <si>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</si>
  <si>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</si>
  <si>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</si>
  <si>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</si>
  <si>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</si>
  <si>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</si>
  <si>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</si>
  <si>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</si>
  <si>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</si>
  <si>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</si>
  <si>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</si>
  <si>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</si>
  <si>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</si>
  <si>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</si>
  <si>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</si>
  <si>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</si>
  <si>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</si>
  <si>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</si>
  <si>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</si>
  <si>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</si>
  <si>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</si>
  <si>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</si>
  <si>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</si>
  <si>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</si>
  <si>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</si>
  <si>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</si>
  <si>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</si>
  <si>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</si>
  <si>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</si>
  <si>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</si>
  <si>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</si>
  <si>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</si>
  <si>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</si>
  <si>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</si>
  <si>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</si>
  <si>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</si>
  <si>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</si>
  <si>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</si>
  <si>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</si>
  <si>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</si>
  <si>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</si>
  <si>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</si>
  <si>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</si>
  <si>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</si>
  <si>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</si>
  <si>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</si>
  <si>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</si>
  <si>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</si>
  <si>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</si>
  <si>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</si>
  <si>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</si>
  <si>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</si>
  <si>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</si>
  <si>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</si>
  <si>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</si>
  <si>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</si>
  <si>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</si>
  <si>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</si>
  <si>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</si>
  <si>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</si>
  <si>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</si>
  <si>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</si>
  <si>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</si>
  <si>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</si>
  <si>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</si>
  <si>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</si>
  <si>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</si>
  <si>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</si>
  <si>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</si>
  <si>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</si>
  <si>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</si>
  <si>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</si>
  <si>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</si>
  <si>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</si>
  <si>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</si>
  <si>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</si>
  <si>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</si>
  <si>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</si>
  <si>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</si>
  <si>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</si>
  <si>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</si>
  <si>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</si>
  <si>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</si>
  <si>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</si>
  <si>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</si>
  <si>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</si>
  <si>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</si>
  <si>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</si>
  <si>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</si>
  <si>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</si>
  <si>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</si>
  <si>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</si>
  <si>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</si>
  <si>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</si>
  <si>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</si>
  <si>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</si>
  <si>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</si>
  <si>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</si>
  <si>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</si>
  <si>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</si>
  <si>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</si>
  <si>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</si>
  <si>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</si>
  <si>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</si>
  <si>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</si>
  <si>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</si>
  <si>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</si>
  <si>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</si>
  <si>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</si>
  <si>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</si>
  <si>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</si>
  <si>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</si>
  <si>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</si>
  <si>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</si>
  <si>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</si>
  <si>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</si>
  <si>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</si>
  <si>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</si>
  <si>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</si>
  <si>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</si>
  <si>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</si>
  <si>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</si>
  <si>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</si>
  <si>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</si>
  <si>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</si>
  <si>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</si>
  <si>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</si>
  <si>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</si>
  <si>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</si>
  <si>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</si>
  <si>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</si>
  <si>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</si>
  <si>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</si>
  <si>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</si>
  <si>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</si>
  <si>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</si>
  <si>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</si>
  <si>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</si>
  <si>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</si>
  <si>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</si>
  <si>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</si>
  <si>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</si>
  <si>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</si>
  <si>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</si>
  <si>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</si>
  <si>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</si>
  <si>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</si>
  <si>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</si>
  <si>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</si>
  <si>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</si>
  <si>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</si>
  <si>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</si>
  <si>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</si>
  <si>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</si>
  <si>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</si>
  <si>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</si>
  <si>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</si>
  <si>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</si>
  <si>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</si>
  <si>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</si>
  <si>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</si>
  <si>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</si>
  <si>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</si>
  <si>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</si>
  <si>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</si>
  <si>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</si>
  <si>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</si>
  <si>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</si>
  <si>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</si>
  <si>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</si>
  <si>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</si>
  <si>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</si>
  <si>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</si>
  <si>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</si>
  <si>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</si>
  <si>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</si>
  <si>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</si>
  <si>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</si>
  <si>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</si>
  <si>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</si>
  <si>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</si>
  <si>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</si>
  <si>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</si>
  <si>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</si>
  <si>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</si>
  <si>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</si>
  <si>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</si>
  <si>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</si>
  <si>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</si>
  <si>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</si>
  <si>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</si>
  <si>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</si>
  <si>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</si>
  <si>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</si>
  <si>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</si>
  <si>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</si>
  <si>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</si>
  <si>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</si>
  <si>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</si>
  <si>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</si>
  <si>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</si>
  <si>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</si>
  <si>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</si>
  <si>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</si>
  <si>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</si>
  <si>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</si>
  <si>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</si>
  <si>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</si>
  <si>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</si>
  <si>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</si>
  <si>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</si>
  <si>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</si>
  <si>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</si>
  <si>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</si>
  <si>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</si>
  <si>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</si>
  <si>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</si>
  <si>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</si>
  <si>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</si>
  <si>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</si>
  <si>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</si>
  <si>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</si>
  <si>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</si>
  <si>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</si>
  <si>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</si>
  <si>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</si>
  <si>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</si>
  <si>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</si>
  <si>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</si>
  <si>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</si>
  <si>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</si>
  <si>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</si>
  <si>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</si>
  <si>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</si>
  <si>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</si>
  <si>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</si>
  <si>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</si>
  <si>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</si>
  <si>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</si>
  <si>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</si>
  <si>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</si>
  <si>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</si>
  <si>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</si>
  <si>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</si>
  <si>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</si>
  <si>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</si>
  <si>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</si>
  <si>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</si>
  <si>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</si>
  <si>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</si>
  <si>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</si>
  <si>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</si>
  <si>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</si>
  <si>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</si>
  <si>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</si>
  <si>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</si>
  <si>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</si>
  <si>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</si>
  <si>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</si>
  <si>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</si>
  <si>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</si>
  <si>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</si>
  <si>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</si>
  <si>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</si>
  <si>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</si>
  <si>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</si>
  <si>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</si>
  <si>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</si>
  <si>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</si>
  <si>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</si>
  <si>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</si>
  <si>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</si>
  <si>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</si>
  <si>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</si>
  <si>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</si>
  <si>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</si>
  <si>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</si>
  <si>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</si>
  <si>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</si>
  <si>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</si>
  <si>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</si>
  <si>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</si>
  <si>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</si>
  <si>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</si>
  <si>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</si>
  <si>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</si>
  <si>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</si>
  <si>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</si>
  <si>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</si>
  <si>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</si>
  <si>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</si>
  <si>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</si>
  <si>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</si>
  <si>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</si>
  <si>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</si>
  <si>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</si>
  <si>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</si>
  <si>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</si>
  <si>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</si>
  <si>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</si>
  <si>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</si>
  <si>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</si>
  <si>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</si>
  <si>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</si>
  <si>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</si>
  <si>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</si>
  <si>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</si>
  <si>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</si>
  <si>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</si>
  <si>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</si>
  <si>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</si>
  <si>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</si>
  <si>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</si>
  <si>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</si>
  <si>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</si>
  <si>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</si>
  <si>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</si>
  <si>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</si>
  <si>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</si>
  <si>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</si>
  <si>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</si>
  <si>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</si>
  <si>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</si>
  <si>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</si>
  <si>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</si>
  <si>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</si>
  <si>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</si>
  <si>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</si>
  <si>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</si>
  <si>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</si>
  <si>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</si>
  <si>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</si>
  <si>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</si>
  <si>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</si>
  <si>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</si>
  <si>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</si>
  <si>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</si>
  <si>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</si>
  <si>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</si>
  <si>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</si>
  <si>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</si>
  <si>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</si>
  <si>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</si>
  <si>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</si>
  <si>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</si>
  <si>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</si>
  <si>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</si>
  <si>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</si>
  <si>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</si>
  <si>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</si>
  <si>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</si>
  <si>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</si>
  <si>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</si>
  <si>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</si>
  <si>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</si>
  <si>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</si>
  <si>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</si>
  <si>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</si>
  <si>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</si>
  <si>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</si>
  <si>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</si>
  <si>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</si>
  <si>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</si>
  <si>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</si>
  <si>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</si>
  <si>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</si>
  <si>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</si>
  <si>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</si>
  <si>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</si>
  <si>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</si>
  <si>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</si>
  <si>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</si>
  <si>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</si>
  <si>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</si>
  <si>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</si>
  <si>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</si>
  <si>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</si>
  <si>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</si>
  <si>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</si>
  <si>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</si>
  <si>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</si>
  <si>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</si>
  <si>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</si>
  <si>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</si>
  <si>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</si>
  <si>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</si>
  <si>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</si>
  <si>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</si>
  <si>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</si>
  <si>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</si>
  <si>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</si>
  <si>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</si>
  <si>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</si>
  <si>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</si>
  <si>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</si>
  <si>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</si>
  <si>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</si>
  <si>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</si>
  <si>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</si>
  <si>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</si>
  <si>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</si>
  <si>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</si>
  <si>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</si>
  <si>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</si>
  <si>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</si>
  <si>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</si>
  <si>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</si>
  <si>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</si>
  <si>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</si>
  <si>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</si>
  <si>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</si>
  <si>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</si>
  <si>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</si>
  <si>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</si>
  <si>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</si>
  <si>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</si>
  <si>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</si>
  <si>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</si>
  <si>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</si>
  <si>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</si>
  <si>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</si>
  <si>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</si>
  <si>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</si>
  <si>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</si>
  <si>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</si>
  <si>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</si>
  <si>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</si>
  <si>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</si>
  <si>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</si>
  <si>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</si>
  <si>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</si>
  <si>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</si>
  <si>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</si>
  <si>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</si>
  <si>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</si>
  <si>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</si>
  <si>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</si>
  <si>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</si>
  <si>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</si>
  <si>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</si>
  <si>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</si>
  <si>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</si>
  <si>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</si>
  <si>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</si>
  <si>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</si>
  <si>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</si>
  <si>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</si>
  <si>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</si>
  <si>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</si>
  <si>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</si>
  <si>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</si>
  <si>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</si>
  <si>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</si>
  <si>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</si>
  <si>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</si>
  <si>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</si>
  <si>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</si>
  <si>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</si>
  <si>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</si>
  <si>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</si>
  <si>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</si>
  <si>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</si>
  <si>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</si>
  <si>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</si>
  <si>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</si>
  <si>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</si>
  <si>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</si>
  <si>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</si>
  <si>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</si>
  <si>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</si>
  <si>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</si>
  <si>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</si>
  <si>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</si>
  <si>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</si>
  <si>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</si>
  <si>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</si>
  <si>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</si>
  <si>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</si>
  <si>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</si>
  <si>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</si>
  <si>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</si>
  <si>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</si>
  <si>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</si>
  <si>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</si>
  <si>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</si>
  <si>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</si>
  <si>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</si>
  <si>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</si>
  <si>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</si>
  <si>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</si>
  <si>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</si>
  <si>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</si>
  <si>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</si>
  <si>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</si>
  <si>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</si>
  <si>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</si>
  <si>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</si>
  <si>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</si>
  <si>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</si>
  <si>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</si>
  <si>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</si>
  <si>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</si>
  <si>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</si>
  <si>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</si>
  <si>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</si>
  <si>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</si>
  <si>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</si>
  <si>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</si>
  <si>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</si>
  <si>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</si>
  <si>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</si>
  <si>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</si>
  <si>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</si>
  <si>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</si>
  <si>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</si>
  <si>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</si>
  <si>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</si>
  <si>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</si>
  <si>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</si>
  <si>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</si>
  <si>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</si>
  <si>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</si>
  <si>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</si>
  <si>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</si>
  <si>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</si>
  <si>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</si>
  <si>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</si>
  <si>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</si>
  <si>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</si>
  <si>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</si>
  <si>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</si>
  <si>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</si>
  <si>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</si>
  <si>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</si>
  <si>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</si>
  <si>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</si>
  <si>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</si>
  <si>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</si>
  <si>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</si>
  <si>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</si>
  <si>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</si>
  <si>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</si>
  <si>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</si>
  <si>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</si>
  <si>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</si>
  <si>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</si>
  <si>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</si>
  <si>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</si>
  <si>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</si>
  <si>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</si>
  <si>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</si>
  <si>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</si>
  <si>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</si>
  <si>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</si>
  <si>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</si>
  <si>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</si>
  <si>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</si>
  <si>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</si>
  <si>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</si>
  <si>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</si>
  <si>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</si>
  <si>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</si>
  <si>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</si>
  <si>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</si>
  <si>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</si>
  <si>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</si>
  <si>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</si>
  <si>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</si>
  <si>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</si>
  <si>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</si>
  <si>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</si>
  <si>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</si>
  <si>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</si>
  <si>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</si>
  <si>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</si>
  <si>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</si>
  <si>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</si>
  <si>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</si>
  <si>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</si>
  <si>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</si>
  <si>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</si>
  <si>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</si>
  <si>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</si>
  <si>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</si>
  <si>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</si>
  <si>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</si>
  <si>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</si>
  <si>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</si>
  <si>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</si>
  <si>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</si>
  <si>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</si>
  <si>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</si>
  <si>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</si>
  <si>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</si>
  <si>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</si>
  <si>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</si>
  <si>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</si>
  <si>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</si>
  <si>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</si>
  <si>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</si>
  <si>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</si>
  <si>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</si>
  <si>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</si>
  <si>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</si>
  <si>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</si>
  <si>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</si>
  <si>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</si>
  <si>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</si>
  <si>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</si>
  <si>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</si>
  <si>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</si>
  <si>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</si>
  <si>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</si>
  <si>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</si>
  <si>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</si>
  <si>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</si>
  <si>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</si>
  <si>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</si>
  <si>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</si>
  <si>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</si>
  <si>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</si>
  <si>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</si>
  <si>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</si>
  <si>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</si>
  <si>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</si>
  <si>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</si>
  <si>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</si>
  <si>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</si>
  <si>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</si>
  <si>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</si>
  <si>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</si>
  <si>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</si>
  <si>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</si>
  <si>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</si>
  <si>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</si>
  <si>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</si>
  <si>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</si>
  <si>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</si>
  <si>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</si>
  <si>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</si>
  <si>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</si>
  <si>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</si>
  <si>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</si>
  <si>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</si>
  <si>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</si>
  <si>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</si>
  <si>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</si>
  <si>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</si>
  <si>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</si>
  <si>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</si>
  <si>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</si>
  <si>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</si>
  <si>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</si>
  <si>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</si>
  <si>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</si>
  <si>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</si>
  <si>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</si>
  <si>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</si>
  <si>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</si>
  <si>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</si>
  <si>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</si>
  <si>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</si>
  <si>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</si>
  <si>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</si>
  <si>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</si>
  <si>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</si>
  <si>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</si>
  <si>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</si>
  <si>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</si>
  <si>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</si>
  <si>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</si>
  <si>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</si>
  <si>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</si>
  <si>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</si>
  <si>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</si>
  <si>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</si>
  <si>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</si>
  <si>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</si>
  <si>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</si>
  <si>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</si>
  <si>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</si>
  <si>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</si>
  <si>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</si>
  <si>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</si>
  <si>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</si>
  <si>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</si>
  <si>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</si>
  <si>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</si>
  <si>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</si>
  <si>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</si>
  <si>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</si>
  <si>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</si>
  <si>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</si>
  <si>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</si>
  <si>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</si>
  <si>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</si>
  <si>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</si>
  <si>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</si>
  <si>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</si>
  <si>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</si>
  <si>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</si>
  <si>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</si>
  <si>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</si>
  <si>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</si>
  <si>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</si>
  <si>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</si>
  <si>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</si>
  <si>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</si>
  <si>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</si>
  <si>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</si>
  <si>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</si>
  <si>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</si>
  <si>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</si>
  <si>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</si>
  <si>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</si>
  <si>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</si>
  <si>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</si>
  <si>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</si>
  <si>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</si>
  <si>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</si>
  <si>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</si>
  <si>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</si>
  <si>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</si>
  <si>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</si>
  <si>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</si>
  <si>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</si>
  <si>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</si>
  <si>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</si>
  <si>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</si>
  <si>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</si>
  <si>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</si>
  <si>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</si>
  <si>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</si>
  <si>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</si>
  <si>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</si>
  <si>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</si>
  <si>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</si>
  <si>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</si>
  <si>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</si>
  <si>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</si>
  <si>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</si>
  <si>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</si>
  <si>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</si>
  <si>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</si>
  <si>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</si>
  <si>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</si>
  <si>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</si>
  <si>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</si>
  <si>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</si>
  <si>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</si>
  <si>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</si>
  <si>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</si>
  <si>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</si>
  <si>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</si>
  <si>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</si>
  <si>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</si>
  <si>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</si>
  <si>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</si>
  <si>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</si>
  <si>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</si>
  <si>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</si>
  <si>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</si>
  <si>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</si>
  <si>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</si>
  <si>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</si>
  <si>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</si>
  <si>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</si>
  <si>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</si>
  <si>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</si>
  <si>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</si>
  <si>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</si>
  <si>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</si>
  <si>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</si>
  <si>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</si>
  <si>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</si>
  <si>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</si>
  <si>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</si>
  <si>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</si>
  <si>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</si>
  <si>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</si>
  <si>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</si>
  <si>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</si>
  <si>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</si>
  <si>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</si>
  <si>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</si>
  <si>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</si>
  <si>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</si>
  <si>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</si>
  <si>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</si>
  <si>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</si>
  <si>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</si>
  <si>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</si>
  <si>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</si>
  <si>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</si>
  <si>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</si>
  <si>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</si>
  <si>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</si>
  <si>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</si>
  <si>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</si>
  <si>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</si>
  <si>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</si>
  <si>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</si>
  <si>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</si>
  <si>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</si>
  <si>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</si>
  <si>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</si>
  <si>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</si>
  <si>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</si>
  <si>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</si>
  <si>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</si>
  <si>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</si>
  <si>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</si>
  <si>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</si>
  <si>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</si>
  <si>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</si>
  <si>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</si>
  <si>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</si>
  <si>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</si>
  <si>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</si>
  <si>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</si>
  <si>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</si>
  <si>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</si>
  <si>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</si>
  <si>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</si>
  <si>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</si>
  <si>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</si>
  <si>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</si>
  <si>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</si>
  <si>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</si>
  <si>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</si>
  <si>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</si>
  <si>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</si>
  <si>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</si>
  <si>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</si>
  <si>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</si>
  <si>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</si>
  <si>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</si>
  <si>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</si>
  <si>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</si>
  <si>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</si>
  <si>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</si>
  <si>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</si>
  <si>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</si>
  <si>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</si>
  <si>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</si>
  <si>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</si>
  <si>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</si>
  <si>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</si>
  <si>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</si>
  <si>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</si>
  <si>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</si>
  <si>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</si>
  <si>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</si>
  <si>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</si>
  <si>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</si>
  <si>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</si>
  <si>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</si>
  <si>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</si>
  <si>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</si>
  <si>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</si>
  <si>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</si>
  <si>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</si>
  <si>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</si>
  <si>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</si>
  <si>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</si>
  <si>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</si>
  <si>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</si>
  <si>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</si>
  <si>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</si>
  <si>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</si>
  <si>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</si>
  <si>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</si>
  <si>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</si>
  <si>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</si>
  <si>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</si>
  <si>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</si>
  <si>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</si>
  <si>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</si>
  <si>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</si>
  <si>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</si>
  <si>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</si>
  <si>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</si>
  <si>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</si>
  <si>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</si>
  <si>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</si>
  <si>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</si>
  <si>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</si>
  <si>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</si>
  <si>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</si>
  <si>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</si>
  <si>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</si>
  <si>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</si>
  <si>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</si>
  <si>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</si>
  <si>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</si>
  <si>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</si>
  <si>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</si>
  <si>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</si>
  <si>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</si>
  <si>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</si>
  <si>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</si>
  <si>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</si>
  <si>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</si>
  <si>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</si>
  <si>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</si>
  <si>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</si>
  <si>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</si>
  <si>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</si>
  <si>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</si>
  <si>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</si>
  <si>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</si>
  <si>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</si>
  <si>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</si>
  <si>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</si>
  <si>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</si>
  <si>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</si>
  <si>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</si>
  <si>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</si>
  <si>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</si>
  <si>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</si>
  <si>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</si>
  <si>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</si>
  <si>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</si>
  <si>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</si>
  <si>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</si>
  <si>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</si>
  <si>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</si>
  <si>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</si>
  <si>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</si>
  <si>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</si>
  <si>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</si>
  <si>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</si>
  <si>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</si>
  <si>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</si>
  <si>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</si>
  <si>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</si>
  <si>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</si>
  <si>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</si>
  <si>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</si>
  <si>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</si>
  <si>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</si>
  <si>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</si>
  <si>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</si>
  <si>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</si>
  <si>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</si>
  <si>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</si>
  <si>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</si>
  <si>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</si>
  <si>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</si>
  <si>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</si>
  <si>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</si>
  <si>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</si>
  <si>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</si>
  <si>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</si>
  <si>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</si>
  <si>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</si>
  <si>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</si>
  <si>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</si>
  <si>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</si>
  <si>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</si>
  <si>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</si>
  <si>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</si>
  <si>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</si>
  <si>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</si>
  <si>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</si>
  <si>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</si>
  <si>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</si>
  <si>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</si>
  <si>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</si>
  <si>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</si>
  <si>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</si>
  <si>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</si>
  <si>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</si>
  <si>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</si>
  <si>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</si>
  <si>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</si>
  <si>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</si>
  <si>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</si>
  <si>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</si>
  <si>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</si>
  <si>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</si>
  <si>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</si>
  <si>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</si>
  <si>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</si>
  <si>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</si>
  <si>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</si>
  <si>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</si>
  <si>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</si>
  <si>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</si>
  <si>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</si>
  <si>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</si>
  <si>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</si>
  <si>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</si>
  <si>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</si>
  <si>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</si>
  <si>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</si>
  <si>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</si>
  <si>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</si>
  <si>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</si>
  <si>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</si>
  <si>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</si>
  <si>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</si>
  <si>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</si>
  <si>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</si>
  <si>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</si>
  <si>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</si>
  <si>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</si>
  <si>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</si>
  <si>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</si>
  <si>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</si>
  <si>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</si>
  <si>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</si>
  <si>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</si>
  <si>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</si>
  <si>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</si>
  <si>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</si>
  <si>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</si>
  <si>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</si>
  <si>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</si>
  <si>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</si>
  <si>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</si>
  <si>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</si>
  <si>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</si>
  <si>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</si>
  <si>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</si>
  <si>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</si>
  <si>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</si>
  <si>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</si>
  <si>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</si>
  <si>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</si>
  <si>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</si>
  <si>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</si>
  <si>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</si>
  <si>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</si>
  <si>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</si>
  <si>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</si>
  <si>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</si>
  <si>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</si>
  <si>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</si>
  <si>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</si>
  <si>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</si>
  <si>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</si>
  <si>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</si>
  <si>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</si>
  <si>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</si>
  <si>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</si>
  <si>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</si>
  <si>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</si>
  <si>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</si>
  <si>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</si>
  <si>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</si>
  <si>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</si>
  <si>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</si>
  <si>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</si>
  <si>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</si>
  <si>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</si>
  <si>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</si>
  <si>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</si>
  <si>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</si>
  <si>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</si>
  <si>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</si>
  <si>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</si>
  <si>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</si>
  <si>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</si>
  <si>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</si>
  <si>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</si>
  <si>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</si>
  <si>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</si>
  <si>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</si>
  <si>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</si>
  <si>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</si>
  <si>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</si>
  <si>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</si>
  <si>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</si>
  <si>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</si>
  <si>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</si>
  <si>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</si>
  <si>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</si>
  <si>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</si>
  <si>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</si>
  <si>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</si>
  <si>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</si>
  <si>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</si>
  <si>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</si>
  <si>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</si>
  <si>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</si>
  <si>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</si>
  <si>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</si>
  <si>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</si>
  <si>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</si>
  <si>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</si>
  <si>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</si>
  <si>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</si>
  <si>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</si>
  <si>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</si>
  <si>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</si>
  <si>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</si>
  <si>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</si>
  <si>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</si>
  <si>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</si>
  <si>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</si>
  <si>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</si>
  <si>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</si>
  <si>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</si>
  <si>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</si>
  <si>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</si>
  <si>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</si>
  <si>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</si>
  <si>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</si>
  <si>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</si>
  <si>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</si>
  <si>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</si>
  <si>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</si>
  <si>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</si>
  <si>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</si>
  <si>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</si>
  <si>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</si>
  <si>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</si>
  <si>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</si>
  <si>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</si>
  <si>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</si>
  <si>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</si>
  <si>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</si>
  <si>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</si>
  <si>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</si>
  <si>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</si>
  <si>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</si>
  <si>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</si>
  <si>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</si>
  <si>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</si>
  <si>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</si>
  <si>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</si>
  <si>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</si>
  <si>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</si>
  <si>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</si>
  <si>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</si>
  <si>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</si>
  <si>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</si>
  <si>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</si>
  <si>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</si>
  <si>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</si>
  <si>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</si>
  <si>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</si>
  <si>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</si>
  <si>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</si>
  <si>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</si>
  <si>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</si>
  <si>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</si>
  <si>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</si>
  <si>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</si>
  <si>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</si>
  <si>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</si>
  <si>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</si>
  <si>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</si>
  <si>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</si>
  <si>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</si>
  <si>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</si>
  <si>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</si>
  <si>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</si>
  <si>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</si>
  <si>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</si>
  <si>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</si>
  <si>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</si>
  <si>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</si>
  <si>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</si>
  <si>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</si>
  <si>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</si>
  <si>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</si>
  <si>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</si>
  <si>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</si>
  <si>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</si>
  <si>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</si>
  <si>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</si>
  <si>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</si>
  <si>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</si>
  <si>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</si>
  <si>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</si>
  <si>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</si>
  <si>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</si>
  <si>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</si>
  <si>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</si>
  <si>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</si>
  <si>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</si>
  <si>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</si>
  <si>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</si>
  <si>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</si>
  <si>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</si>
  <si>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</si>
  <si>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</si>
  <si>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</si>
  <si>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</si>
  <si>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</si>
  <si>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</si>
  <si>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</si>
  <si>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</si>
  <si>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</si>
  <si>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</si>
  <si>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</si>
  <si>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</si>
  <si>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</si>
  <si>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</si>
  <si>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</si>
  <si>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</si>
  <si>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</si>
  <si>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</si>
  <si>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</si>
  <si>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</si>
  <si>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</si>
  <si>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</si>
  <si>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</si>
  <si>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</si>
  <si>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</si>
  <si>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</si>
  <si>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</si>
  <si>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</si>
  <si>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</si>
  <si>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</si>
  <si>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</si>
  <si>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</si>
  <si>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</si>
  <si>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</si>
  <si>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</si>
  <si>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</si>
  <si>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</si>
  <si>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</si>
  <si>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</si>
  <si>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</si>
  <si>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</si>
  <si>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</si>
  <si>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</si>
  <si>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</si>
  <si>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</si>
  <si>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</si>
  <si>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</si>
  <si>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</si>
  <si>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</si>
  <si>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</si>
  <si>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</si>
  <si>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</si>
  <si>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</si>
  <si>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</si>
  <si>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</si>
  <si>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</si>
  <si>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</si>
  <si>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</si>
  <si>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</si>
  <si>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</si>
  <si>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</si>
  <si>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</si>
  <si>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</si>
  <si>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</si>
  <si>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</si>
  <si>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</si>
  <si>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</si>
  <si>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</si>
  <si>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</si>
  <si>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</si>
  <si>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</si>
  <si>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</si>
  <si>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</si>
  <si>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</si>
  <si>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</si>
  <si>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</si>
  <si>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</si>
  <si>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</si>
  <si>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</si>
  <si>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</si>
  <si>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</si>
  <si>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</si>
  <si>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</si>
  <si>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</si>
  <si>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</si>
  <si>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</si>
  <si>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</si>
  <si>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</si>
  <si>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</si>
  <si>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</si>
  <si>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</si>
  <si>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</si>
  <si>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</si>
  <si>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</si>
  <si>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</si>
  <si>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</si>
  <si>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</si>
  <si>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</si>
  <si>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</si>
  <si>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</si>
  <si>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</si>
  <si>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</si>
  <si>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</si>
  <si>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</si>
  <si>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</si>
  <si>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</si>
  <si>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</si>
  <si>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</si>
  <si>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</si>
  <si>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</si>
  <si>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</si>
  <si>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</si>
  <si>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</si>
  <si>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</si>
  <si>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</si>
  <si>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</si>
  <si>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</si>
  <si>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</si>
  <si>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</si>
  <si>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</si>
  <si>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</si>
  <si>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</si>
  <si>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</si>
  <si>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</si>
  <si>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</si>
  <si>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</si>
  <si>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</si>
  <si>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</si>
  <si>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</si>
  <si>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</si>
  <si>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</si>
  <si>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</si>
  <si>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</si>
  <si>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</si>
  <si>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</si>
  <si>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</si>
  <si>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</si>
  <si>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</si>
  <si>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</si>
  <si>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</si>
  <si>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</si>
  <si>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</si>
  <si>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</si>
  <si>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</si>
  <si>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</si>
  <si>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</si>
  <si>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</si>
  <si>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</si>
  <si>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</si>
  <si>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</si>
  <si>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</si>
  <si>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</si>
  <si>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</si>
  <si>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</si>
  <si>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</si>
  <si>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</si>
  <si>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</si>
  <si>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</si>
  <si>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</si>
  <si>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</si>
  <si>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</si>
  <si>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</si>
  <si>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</si>
  <si>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</si>
  <si>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</si>
  <si>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</si>
  <si>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</si>
  <si>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</si>
  <si>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</si>
  <si>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</si>
  <si>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</si>
  <si>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</si>
  <si>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</si>
  <si>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</si>
  <si>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</si>
  <si>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</si>
  <si>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</si>
  <si>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</si>
  <si>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</si>
  <si>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</si>
  <si>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</si>
  <si>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</si>
  <si>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</si>
  <si>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</si>
  <si>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</si>
  <si>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</si>
  <si>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</si>
  <si>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</si>
  <si>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</si>
  <si>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</si>
  <si>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</si>
  <si>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</si>
  <si>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</si>
  <si>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</si>
  <si>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</si>
  <si>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</si>
  <si>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</si>
  <si>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</si>
  <si>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</si>
  <si>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</si>
  <si>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</si>
  <si>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</si>
  <si>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</si>
  <si>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</si>
  <si>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</si>
  <si>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</si>
  <si>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</si>
  <si>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</si>
  <si>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</si>
  <si>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</si>
  <si>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</si>
  <si>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</si>
  <si>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</si>
  <si>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</si>
  <si>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</si>
  <si>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</si>
  <si>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</si>
  <si>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</si>
  <si>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</si>
  <si>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</si>
  <si>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</si>
  <si>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</si>
  <si>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</si>
  <si>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</si>
  <si>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</si>
  <si>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</si>
  <si>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</si>
  <si>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</si>
  <si>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</si>
  <si>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</si>
  <si>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</si>
  <si>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</si>
  <si>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</si>
  <si>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</si>
  <si>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</si>
  <si>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</si>
  <si>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</si>
  <si>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</si>
  <si>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</si>
  <si>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</si>
  <si>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</si>
  <si>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</si>
  <si>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</si>
  <si>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</si>
  <si>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</si>
  <si>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</si>
  <si>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</si>
  <si>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</si>
  <si>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</si>
  <si>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</si>
  <si>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</si>
  <si>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</si>
  <si>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</si>
  <si>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</si>
  <si>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</si>
  <si>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</si>
  <si>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</si>
  <si>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</si>
  <si>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</si>
  <si>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</si>
  <si>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</si>
  <si>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</si>
  <si>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</si>
  <si>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</si>
  <si>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</si>
  <si>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</si>
  <si>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</si>
  <si>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</si>
  <si>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</si>
  <si>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</si>
  <si>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</si>
  <si>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</si>
  <si>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</si>
  <si>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</si>
  <si>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</si>
  <si>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</si>
  <si>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</si>
  <si>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</si>
  <si>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</si>
  <si>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</si>
  <si>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</si>
  <si>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</si>
  <si>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</si>
  <si>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</si>
  <si>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</si>
  <si>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</si>
  <si>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</si>
  <si>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</si>
  <si>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</si>
  <si>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</si>
  <si>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</si>
  <si>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</si>
  <si>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</si>
  <si>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</si>
  <si>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</si>
  <si>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</si>
  <si>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</si>
  <si>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</si>
  <si>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</si>
  <si>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</si>
  <si>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</si>
  <si>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</si>
  <si>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</si>
  <si>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</si>
  <si>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</si>
  <si>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</si>
  <si>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</si>
  <si>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</si>
  <si>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</si>
  <si>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</si>
  <si>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</si>
  <si>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</si>
  <si>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</si>
  <si>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</si>
  <si>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</si>
  <si>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</si>
  <si>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</si>
  <si>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</si>
  <si>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</si>
  <si>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</si>
  <si>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</si>
  <si>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</si>
  <si>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</si>
  <si>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</si>
  <si>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</si>
  <si>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</si>
  <si>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</si>
  <si>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</si>
  <si>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</si>
  <si>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</si>
  <si>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</si>
  <si>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</si>
  <si>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</si>
  <si>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</si>
  <si>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</si>
  <si>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</si>
  <si>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</si>
  <si>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</si>
  <si>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</si>
  <si>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</si>
  <si>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</si>
  <si>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</si>
  <si>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</si>
  <si>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</si>
  <si>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</si>
  <si>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</si>
  <si>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</si>
  <si>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</si>
  <si>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</si>
  <si>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</si>
  <si>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</si>
  <si>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</si>
  <si>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</si>
  <si>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</si>
  <si>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</si>
  <si>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</si>
  <si>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</si>
  <si>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</si>
  <si>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</si>
  <si>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</si>
  <si>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</si>
  <si>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</si>
  <si>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</si>
  <si>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</si>
  <si>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</si>
  <si>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</si>
  <si>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</si>
  <si>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</si>
  <si>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</si>
  <si>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</si>
  <si>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</si>
  <si>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</si>
  <si>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</si>
  <si>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</si>
  <si>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</si>
  <si>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</si>
  <si>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</si>
  <si>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</si>
  <si>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</si>
  <si>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</si>
  <si>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</si>
  <si>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</si>
  <si>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</si>
  <si>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</si>
  <si>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</si>
  <si>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</si>
  <si>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</si>
  <si>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</si>
  <si>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</si>
  <si>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</si>
  <si>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</si>
  <si>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</si>
  <si>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</si>
  <si>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</si>
  <si>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</si>
  <si>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</si>
  <si>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</si>
  <si>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</si>
  <si>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</si>
  <si>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</si>
  <si>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</si>
  <si>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</si>
  <si>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</si>
  <si>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</si>
  <si>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</si>
  <si>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</si>
  <si>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</si>
  <si>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</si>
  <si>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</si>
  <si>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</si>
  <si>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</si>
  <si>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</si>
  <si>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</si>
  <si>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</si>
  <si>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</si>
  <si>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</si>
  <si>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</si>
  <si>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</si>
  <si>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</si>
  <si>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</si>
  <si>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</si>
  <si>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</si>
  <si>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</si>
  <si>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</si>
  <si>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</si>
  <si>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</si>
  <si>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</si>
  <si>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</si>
  <si>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</si>
  <si>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</si>
  <si>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</si>
  <si>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</si>
  <si>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</si>
  <si>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</si>
  <si>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</si>
  <si>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</si>
  <si>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</si>
  <si>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</si>
  <si>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</si>
  <si>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</si>
  <si>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</si>
  <si>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</si>
  <si>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</si>
  <si>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</si>
  <si>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</si>
  <si>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</si>
  <si>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</si>
  <si>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</si>
  <si>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</si>
  <si>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</si>
  <si>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</si>
  <si>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</si>
  <si>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</si>
  <si>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</si>
  <si>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</si>
  <si>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</si>
  <si>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</si>
  <si>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</si>
  <si>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</si>
  <si>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</si>
  <si>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</si>
  <si>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</si>
  <si>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</si>
  <si>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</si>
  <si>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</si>
  <si>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</si>
  <si>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</si>
  <si>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</si>
  <si>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</si>
  <si>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</si>
  <si>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</si>
  <si>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</si>
  <si>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</si>
  <si>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</si>
  <si>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</si>
  <si>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</si>
  <si>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</si>
  <si>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</si>
  <si>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</si>
  <si>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</si>
  <si>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</si>
  <si>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</si>
  <si>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</si>
  <si>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</si>
  <si>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</si>
  <si>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</si>
  <si>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</si>
  <si>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</si>
  <si>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</si>
  <si>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</si>
  <si>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</si>
  <si>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</si>
  <si>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</si>
  <si>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</si>
  <si>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</si>
  <si>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</si>
  <si>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</si>
  <si>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</si>
  <si>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</si>
  <si>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</si>
  <si>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</si>
  <si>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</si>
  <si>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</si>
  <si>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</si>
  <si>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</si>
  <si>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</si>
  <si>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</si>
  <si>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</si>
  <si>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</si>
  <si>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</si>
  <si>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</si>
  <si>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</si>
  <si>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</si>
  <si>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</si>
  <si>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</si>
  <si>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</si>
  <si>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</si>
  <si>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</si>
  <si>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</si>
  <si>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</si>
  <si>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</si>
  <si>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</si>
  <si>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</si>
  <si>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</si>
  <si>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</si>
  <si>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</si>
  <si>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</si>
  <si>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</si>
  <si>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</si>
  <si>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</si>
  <si>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</si>
  <si>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</si>
  <si>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</si>
  <si>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</si>
  <si>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</si>
  <si>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</si>
  <si>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</si>
  <si>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</si>
  <si>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</si>
  <si>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</si>
  <si>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</si>
  <si>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</si>
  <si>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</si>
  <si>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</si>
  <si>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</si>
  <si>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</si>
  <si>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</si>
  <si>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</si>
  <si>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</si>
  <si>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</si>
  <si>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</si>
  <si>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</si>
  <si>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</si>
  <si>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</si>
  <si>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</si>
  <si>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</si>
  <si>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</si>
  <si>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</si>
  <si>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</si>
  <si>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</si>
  <si>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</si>
  <si>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</si>
  <si>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</si>
  <si>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</si>
  <si>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</si>
  <si>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</si>
  <si>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</si>
  <si>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</si>
  <si>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</si>
  <si>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</si>
  <si>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162351103</t>
  </si>
  <si>
    <t>Vodorovné přemístění přes 50 do 500 m výkopku/sypaniny z horniny třídy těžitelnosti I skupiny 1 až 3</t>
  </si>
  <si>
    <t>828289146</t>
  </si>
  <si>
    <t>2135505992</t>
  </si>
  <si>
    <t>15,0*2,5</t>
  </si>
  <si>
    <t>-667118167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</si>
  <si>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</si>
  <si>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</si>
  <si>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</si>
  <si>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</si>
  <si>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</si>
  <si>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</si>
  <si>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</si>
  <si>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</si>
  <si>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</si>
  <si>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</si>
  <si>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</si>
  <si>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</si>
  <si>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</si>
  <si>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</si>
  <si>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</si>
  <si>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</si>
  <si>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</si>
  <si>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</si>
  <si>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</si>
  <si>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</si>
  <si>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</si>
  <si>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</si>
  <si>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</si>
  <si>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</si>
  <si>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</si>
  <si>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</si>
  <si>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</si>
  <si>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</si>
  <si>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</si>
  <si>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</si>
  <si>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</si>
  <si>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</t>
  </si>
  <si>
    <t>X2.19 - STOJAN NA KOLA - 1480x365x240 mm - svařovaný z trubek ø 18 mm, pro 5 kol, rám z profilů 25x25 mm - galvanický zinek s epoxidovým praškovým lakováním</t>
  </si>
  <si>
    <t>-1024372236</t>
  </si>
  <si>
    <t>936174312.1</t>
  </si>
  <si>
    <t>Montáž stojanu na koloběžky, 9 stání kotevními šrouby na pevný podklad</t>
  </si>
  <si>
    <t>-1115608239</t>
  </si>
  <si>
    <t>74910151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</si>
  <si>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</si>
  <si>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</si>
  <si>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</si>
  <si>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</si>
  <si>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</si>
  <si>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</si>
  <si>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953943122.1</t>
  </si>
  <si>
    <t>Osazování výrobků do 5 kg/kus do betonu</t>
  </si>
  <si>
    <t>1667255313</t>
  </si>
  <si>
    <t>9+13+4</t>
  </si>
  <si>
    <t>59232598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</si>
  <si>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</si>
  <si>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</si>
  <si>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</si>
  <si>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</si>
  <si>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</si>
  <si>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</si>
  <si>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</si>
  <si>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</si>
  <si>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</si>
  <si>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</si>
  <si>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</si>
  <si>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</si>
  <si>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</si>
  <si>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</si>
  <si>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</si>
  <si>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</si>
  <si>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</si>
  <si>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</si>
  <si>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</si>
  <si>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</si>
  <si>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</si>
  <si>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</si>
  <si>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</si>
  <si>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</si>
  <si>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</si>
  <si>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</si>
  <si>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</si>
  <si>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</si>
  <si>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</si>
  <si>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</si>
  <si>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</si>
  <si>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</si>
  <si>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</si>
  <si>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</si>
  <si>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</si>
  <si>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</si>
  <si>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</si>
  <si>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</si>
  <si>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</si>
  <si>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</si>
  <si>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</si>
  <si>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</si>
  <si>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</si>
  <si>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</si>
  <si>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</si>
  <si>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</si>
  <si>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764221461.8</t>
  </si>
  <si>
    <t>K2.1 - Střešní žlab půlkulatý, Tl. plechu 0,7 mm, d 145 mm (MATERIÁL: slitiny dle EN 573, ODSTÍN:  P.10 ČERNÁ)</t>
  </si>
  <si>
    <t>1489927230</t>
  </si>
  <si>
    <t>764222405.1</t>
  </si>
  <si>
    <t>K2.4a - Závětrná lišta - oplechování konce střechy tl. 0,7 mm, rš 410 mm (MATERIÁL: hliníkový plech, ODSTÍN:  P.10 03 ČERNÁ)</t>
  </si>
  <si>
    <t>1582921578</t>
  </si>
  <si>
    <t>15,8+3,35*2</t>
  </si>
  <si>
    <t>764222405.2</t>
  </si>
  <si>
    <t>K2.4b - Zatahovací pás závětrné lišty - oplechování konce střechy tl. 0,7 mm, rš 405 mm (MATERIÁL: hliníkový plech, ODSTÍN:  P.10 03 ČERNÁ)</t>
  </si>
  <si>
    <t>1058996925</t>
  </si>
  <si>
    <t>764222406.1</t>
  </si>
  <si>
    <t>K2.5a - Oplechování konce střechy tl. 0,7 mm, rš 460 mm (MATERIÁL: hliníkový plech, ODSTÍN:  P.10 03 ČERNÁ)</t>
  </si>
  <si>
    <t>-705410918</t>
  </si>
  <si>
    <t>764222406.2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</si>
  <si>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</si>
  <si>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</si>
  <si>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</si>
  <si>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</si>
  <si>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</si>
  <si>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</si>
  <si>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</si>
  <si>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</si>
  <si>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</si>
  <si>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</si>
  <si>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</si>
  <si>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</si>
  <si>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</t>
  </si>
  <si>
    <t>Kotlík oválný pro podokapní žlaby d 145/100 mm</t>
  </si>
  <si>
    <t>-834110842</t>
  </si>
  <si>
    <t>764528422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</si>
  <si>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</si>
  <si>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</si>
  <si>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</si>
  <si>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</si>
  <si>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</si>
  <si>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</si>
  <si>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766416231.1</t>
  </si>
  <si>
    <t>Montáž obložení stěn - fasádní obklad, kotvení - systémový kovový rošt, vč. kompl.příslušenství</t>
  </si>
  <si>
    <t>412788642</t>
  </si>
  <si>
    <t>R2.1</t>
  </si>
  <si>
    <t>2*(5,1*2,55+5,1*2,1+2*2,55*(2,55+2,1)/2)</t>
  </si>
  <si>
    <t>-2*2,3*2,35</t>
  </si>
  <si>
    <t>606211358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</si>
  <si>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</si>
  <si>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</si>
  <si>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</si>
  <si>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</t>
  </si>
  <si>
    <t>Montáž obložení stěn latěmi osově cca 1250 mm</t>
  </si>
  <si>
    <t>1514031143</t>
  </si>
  <si>
    <t>7*2,8</t>
  </si>
  <si>
    <t>10*2,2</t>
  </si>
  <si>
    <t>2*1,5*2</t>
  </si>
  <si>
    <t>60627091</t>
  </si>
  <si>
    <t>latě 27x45 mm, vč. povrchové úpravy</t>
  </si>
  <si>
    <t>-2002074386</t>
  </si>
  <si>
    <t>47,6*1,1 'Přepočtené koeficientem množství</t>
  </si>
  <si>
    <t>766660511.1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</si>
  <si>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</si>
  <si>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</si>
  <si>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</si>
  <si>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</si>
  <si>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</si>
  <si>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</si>
  <si>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</si>
  <si>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</si>
  <si>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</si>
  <si>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</si>
  <si>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</si>
  <si>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767249198.1</t>
  </si>
  <si>
    <t>Montáž - zábradlí s ocelovým lankem a síťovým výpletem</t>
  </si>
  <si>
    <t>44057840</t>
  </si>
  <si>
    <t>4,87*1,99</t>
  </si>
  <si>
    <t>553415011.1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</si>
  <si>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</si>
  <si>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</si>
  <si>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</si>
  <si>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</si>
  <si>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</si>
  <si>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</si>
  <si>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13010440.1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</si>
  <si>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</si>
  <si>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</si>
  <si>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</si>
  <si>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</si>
  <si>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</si>
  <si>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</si>
  <si>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</si>
  <si>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</si>
  <si>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</si>
  <si>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</si>
  <si>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</si>
  <si>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</si>
  <si>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</si>
  <si>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</si>
  <si>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</si>
  <si>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</si>
  <si>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</si>
  <si>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</si>
  <si>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</si>
  <si>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</si>
  <si>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</si>
  <si>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16,35*2,5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</si>
  <si>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</si>
  <si>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</si>
  <si>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</si>
  <si>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</si>
  <si>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</si>
  <si>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</si>
  <si>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</si>
  <si>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</si>
  <si>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</si>
  <si>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</si>
  <si>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</t>
  </si>
  <si>
    <t>Opěrné zdi a valy ze ŽB tř. C 30/37 - XC4-XF1</t>
  </si>
  <si>
    <t>495867932</t>
  </si>
  <si>
    <t>16,35*0,9*0,2</t>
  </si>
  <si>
    <t>16,35*1,7*0,2</t>
  </si>
  <si>
    <t>-1,799</t>
  </si>
  <si>
    <t>327323128.1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</si>
  <si>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</si>
  <si>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</si>
  <si>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</si>
  <si>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</si>
  <si>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</si>
  <si>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</si>
  <si>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</si>
  <si>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</si>
  <si>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</si>
  <si>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</si>
  <si>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</si>
  <si>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</si>
  <si>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</si>
  <si>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</si>
  <si>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</si>
  <si>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</si>
  <si>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</si>
  <si>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</si>
  <si>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</si>
  <si>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</si>
  <si>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</si>
  <si>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</si>
  <si>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</si>
  <si>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</si>
  <si>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</si>
  <si>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</si>
  <si>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</si>
  <si>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</si>
  <si>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</si>
  <si>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</si>
  <si>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</si>
  <si>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</si>
  <si>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</si>
  <si>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</si>
  <si>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</si>
  <si>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</si>
  <si>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</si>
  <si>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</si>
  <si>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</si>
  <si>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</si>
  <si>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</si>
  <si>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</si>
  <si>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</si>
  <si>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</si>
  <si>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</si>
  <si>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</si>
  <si>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</si>
  <si>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</si>
  <si>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</si>
  <si>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</si>
  <si>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</si>
  <si>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</si>
  <si>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</si>
  <si>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</si>
  <si>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</si>
  <si>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</si>
  <si>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</si>
  <si>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</si>
  <si>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</si>
  <si>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</si>
  <si>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</si>
  <si>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</si>
  <si>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</si>
  <si>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</si>
  <si>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</si>
  <si>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</si>
  <si>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</si>
  <si>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</si>
  <si>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</si>
  <si>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</si>
  <si>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</si>
  <si>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</si>
  <si>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</si>
  <si>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</si>
  <si>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</si>
  <si>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</si>
  <si>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</si>
  <si>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</si>
  <si>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</si>
  <si>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</si>
  <si>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</si>
  <si>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</si>
  <si>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</si>
  <si>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</si>
  <si>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</si>
  <si>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</si>
  <si>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</si>
  <si>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</si>
  <si>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</si>
  <si>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 XC2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</si>
  <si>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</si>
  <si>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</si>
  <si>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</si>
  <si>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</si>
  <si>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</si>
  <si>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</si>
  <si>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 XC2</t>
  </si>
  <si>
    <t>-974578991</t>
  </si>
  <si>
    <t>(19+14+17+16)</t>
  </si>
  <si>
    <t>55342243.1</t>
  </si>
  <si>
    <t>plotový sloupek v. do 2,6 m, ocelová trubka Ø 48mm žárově zinkovaná, skryté vrchní záslepky + držáky rámu s pletivem žárově zinkovaný</t>
  </si>
  <si>
    <t>-213946465</t>
  </si>
  <si>
    <t>55342243.2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</si>
  <si>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</si>
  <si>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</si>
  <si>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</si>
  <si>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</si>
  <si>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</si>
  <si>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</si>
  <si>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</si>
  <si>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</si>
  <si>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</si>
  <si>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</si>
  <si>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</si>
  <si>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</si>
  <si>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</si>
  <si>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</si>
  <si>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</t>
  </si>
  <si>
    <t>Osazení ostatních konstrukcí oplocení</t>
  </si>
  <si>
    <t>-327721049</t>
  </si>
  <si>
    <t>553423985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</si>
  <si>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</si>
  <si>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</si>
  <si>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</si>
  <si>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</si>
  <si>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</si>
  <si>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</si>
  <si>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</si>
  <si>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</si>
  <si>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</si>
  <si>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</si>
  <si>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</si>
  <si>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</si>
  <si>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</si>
  <si>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</si>
  <si>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</si>
  <si>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</si>
  <si>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</si>
  <si>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</si>
  <si>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</t>
  </si>
  <si>
    <t>plotový panel - výplň žebírkovým pletivem v rámu z tyčoviny Ø 14 mm, pletivo s okem 50/50 mm, držáky rámu, žárově zinkované</t>
  </si>
  <si>
    <t>1535713019</t>
  </si>
  <si>
    <t>3482780561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</si>
  <si>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</si>
  <si>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</si>
  <si>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</si>
  <si>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</si>
  <si>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</si>
  <si>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</si>
  <si>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</t>
  </si>
  <si>
    <t>Montáž tabule na kreslení, kotvena do gabionové opěrné stěny</t>
  </si>
  <si>
    <t>-1296892549</t>
  </si>
  <si>
    <t>562890918</t>
  </si>
  <si>
    <t>X2.16a - tabule na kreslení 1450x1200 mm, tl. 18 mm, buková vodovzdorná překližka, opatřena speciálním nátěrem tabulovou barvou, kotvící materiál zinkovaný</t>
  </si>
  <si>
    <t>1461019479</t>
  </si>
  <si>
    <t>562890919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</si>
  <si>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</si>
  <si>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</si>
  <si>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</si>
  <si>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</si>
  <si>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</si>
  <si>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</si>
  <si>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</si>
  <si>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</si>
  <si>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</si>
  <si>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</si>
  <si>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</si>
  <si>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</si>
  <si>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</si>
  <si>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-1424989268</t>
  </si>
  <si>
    <t>-1220006039</t>
  </si>
  <si>
    <t>-1669426203</t>
  </si>
  <si>
    <t>338171113</t>
  </si>
  <si>
    <t>Osazování sloupků a vzpěr plotových ocelových v do 2,00 m se zabetonováním</t>
  </si>
  <si>
    <t>1824506568</t>
  </si>
  <si>
    <t>553421951</t>
  </si>
  <si>
    <t>ocelový sloupek - trubka čtvercová, 100x100x2100 mm, háčky navařené na sloupy, á 250 mm, pozink</t>
  </si>
  <si>
    <t>2066526116</t>
  </si>
  <si>
    <t>1876023514</t>
  </si>
  <si>
    <t>248655554</t>
  </si>
  <si>
    <t>589116112.1</t>
  </si>
  <si>
    <t>Kryt ploch pro tělovýchovu - hlinito-písčitá lomová podsívka fr. 0-4 mm tl. 40 mm</t>
  </si>
  <si>
    <t>695604539</t>
  </si>
  <si>
    <t>916371111.1</t>
  </si>
  <si>
    <t>X2.24 - Obrubník - PRYŽOVÉ OBRUBY - 1000x250x40 mm - gumový granulát, spojený s polyuretanem</t>
  </si>
  <si>
    <t>-1474952456</t>
  </si>
  <si>
    <t>(14,05*2+8,535*2)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</si>
  <si>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</si>
  <si>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</si>
  <si>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</si>
  <si>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</si>
  <si>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</si>
  <si>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</si>
  <si>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</si>
  <si>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>767249198.2</t>
  </si>
  <si>
    <t xml:space="preserve">Montáž - polyproylenová síť, ke sloupkům i k lanu uchycena pomocí karabin, </t>
  </si>
  <si>
    <t>1043620211</t>
  </si>
  <si>
    <t>4*4,118*1,55</t>
  </si>
  <si>
    <t>553415011.2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</si>
  <si>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</si>
  <si>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</si>
  <si>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</si>
  <si>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</si>
  <si>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</si>
  <si>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</si>
  <si>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</si>
  <si>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</si>
  <si>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900081499</t>
  </si>
  <si>
    <t>1297936365</t>
  </si>
  <si>
    <t>(14,4*2+10,0*2+2,45*2)</t>
  </si>
  <si>
    <t>-1106302296</t>
  </si>
  <si>
    <t>(14,4*2+10,0*2+2,45*2)*0,3</t>
  </si>
  <si>
    <t>936001021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</si>
  <si>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</si>
  <si>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</si>
  <si>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</si>
  <si>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</si>
  <si>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</si>
  <si>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</si>
  <si>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</si>
  <si>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</si>
  <si>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</si>
  <si>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</si>
  <si>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</si>
  <si>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</si>
  <si>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</si>
  <si>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</si>
  <si>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</si>
  <si>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</si>
  <si>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</si>
  <si>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</si>
  <si>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</si>
  <si>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</si>
  <si>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</si>
  <si>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(13,95*2+5,75*2+2,45*2)</t>
  </si>
  <si>
    <t>(13,95*2+5,75*2+2,45*2)*0,3</t>
  </si>
  <si>
    <t>936001015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</si>
  <si>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</si>
  <si>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</si>
  <si>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</si>
  <si>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</si>
  <si>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</si>
  <si>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</si>
  <si>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</si>
  <si>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</si>
  <si>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</si>
  <si>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</si>
  <si>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</si>
  <si>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</si>
  <si>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</si>
  <si>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</si>
  <si>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</si>
  <si>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</si>
  <si>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</si>
  <si>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</si>
  <si>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</si>
  <si>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</si>
  <si>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</si>
  <si>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</si>
  <si>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</si>
  <si>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</si>
  <si>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</si>
  <si>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</si>
  <si>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</si>
  <si>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</si>
  <si>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</si>
  <si>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</si>
  <si>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</si>
  <si>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</si>
  <si>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</si>
  <si>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</si>
  <si>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</si>
  <si>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</si>
  <si>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</si>
  <si>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</si>
  <si>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</si>
  <si>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</si>
  <si>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</si>
  <si>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</si>
  <si>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</si>
  <si>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</si>
  <si>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</si>
  <si>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-1753989354</t>
  </si>
  <si>
    <t>665298940</t>
  </si>
  <si>
    <t>-1258335555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</si>
  <si>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</si>
  <si>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</si>
  <si>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</si>
  <si>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</si>
  <si>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</si>
  <si>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</si>
  <si>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</si>
  <si>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</si>
  <si>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</si>
  <si>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</si>
  <si>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</si>
  <si>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</si>
  <si>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</si>
  <si>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</si>
  <si>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</si>
  <si>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</si>
  <si>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</si>
  <si>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</si>
  <si>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</si>
  <si>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571908111.1</t>
  </si>
  <si>
    <t>Podklad ploch pro tělovýchovu - štěrkodrť 0-63 + kompost tl. 150 mm</t>
  </si>
  <si>
    <t>-1858227023</t>
  </si>
  <si>
    <t>571908111.2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</si>
  <si>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</si>
  <si>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</si>
  <si>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</si>
  <si>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</si>
  <si>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</si>
  <si>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</si>
  <si>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</si>
  <si>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</si>
  <si>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</si>
  <si>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</si>
  <si>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</si>
  <si>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</si>
  <si>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</si>
  <si>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</si>
  <si>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</si>
  <si>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936001042.1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</si>
  <si>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</si>
  <si>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</si>
  <si>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936001042.2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</si>
  <si>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</si>
  <si>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</si>
  <si>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936001042.3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</si>
  <si>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</si>
  <si>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</si>
  <si>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936001042.4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</si>
  <si>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</si>
  <si>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</si>
  <si>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</si>
  <si>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</si>
  <si>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</si>
  <si>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</t>
  </si>
  <si>
    <t>X2.6 - OHNIŠTĚ - přenosné ohniště pro grilování na otevřeném ohni, průměr 100cm, černá ocel, tl. plechu 2mm</t>
  </si>
  <si>
    <t>336217954</t>
  </si>
  <si>
    <t>936001110</t>
  </si>
  <si>
    <t>X2.17 - LANO - houpací/šplhací, pro napnutí mezi stromy, průměr 25 mm, z juty v přírodní barvě, světle hnědé. dl. 30 m</t>
  </si>
  <si>
    <t>-1527333645</t>
  </si>
  <si>
    <t>936001111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</si>
  <si>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</si>
  <si>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</si>
  <si>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</si>
  <si>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</si>
  <si>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</si>
  <si>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</t>
  </si>
  <si>
    <t>X2.21b - STOŽÁROVÁ VLAJKA - vertikální orientace, s vrchním ráhnem a karabinami na levé straně, rozměr 1200x3000mm, polyester s gramáží 120 g/m2, kovové karabiny</t>
  </si>
  <si>
    <t>546204678</t>
  </si>
  <si>
    <t>936001114</t>
  </si>
  <si>
    <t>X2.23 - DOMOVNÍ ČÍSLO - tvar bombír - vypouklé, rozměr 200x150mm, smalt.</t>
  </si>
  <si>
    <t>-1873266388</t>
  </si>
  <si>
    <t>1681571165</t>
  </si>
  <si>
    <t>03 - SO 03 - Komunikace a DTÚ</t>
  </si>
  <si>
    <t>121102</t>
  </si>
  <si>
    <t>SEJMUTÍ ORNICE NEBO LESNÍ PŮDY S ODVOZEM DO 2KM</t>
  </si>
  <si>
    <t>M3</t>
  </si>
  <si>
    <t>Poznámka k položce:_x000D_
OTSKP - 2020_x000D_
položka zahrnuje sejmutí ornice bez ohledu na tloušťku vrstvy a její vodorovnou dopravu nezahrnuje uložení na trvalou skládku</t>
  </si>
  <si>
    <t>123736</t>
  </si>
  <si>
    <t>ODKOP PRO SPOD STAVBU SILNIC A ŽELEZNIC TŘ. I, ODVOZ DO 12KM</t>
  </si>
  <si>
    <t>Poznámka k položce:_x000D_
OTSKP - 2020_x000D_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</si>
  <si>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17111</t>
  </si>
  <si>
    <t>ULOŽENÍ SYPANINY DO NÁSYPŮ SE ZLEPŠENÍM ZEMINY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</si>
  <si>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</si>
  <si>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</si>
  <si>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</si>
  <si>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</si>
  <si>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</si>
  <si>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</si>
  <si>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</si>
  <si>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</si>
  <si>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</si>
  <si>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</si>
  <si>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</si>
  <si>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</si>
  <si>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</si>
  <si>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</si>
  <si>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</si>
  <si>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</si>
  <si>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</si>
  <si>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</si>
  <si>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</si>
  <si>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</si>
  <si>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</si>
  <si>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</si>
  <si>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</si>
  <si>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</si>
  <si>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</si>
  <si>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</si>
  <si>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</si>
  <si>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</si>
  <si>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</si>
  <si>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</si>
  <si>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</si>
  <si>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</si>
  <si>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</si>
  <si>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</si>
  <si>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</si>
  <si>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</si>
  <si>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</si>
  <si>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</si>
  <si>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</si>
  <si>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</si>
  <si>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</si>
  <si>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</si>
  <si>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</si>
  <si>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</si>
  <si>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</si>
  <si>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</si>
  <si>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</si>
  <si>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</si>
  <si>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</si>
  <si>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</si>
  <si>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</si>
  <si>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</si>
  <si>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</si>
  <si>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</si>
  <si>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</si>
  <si>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</si>
  <si>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</si>
  <si>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</si>
  <si>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</si>
  <si>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</si>
  <si>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</si>
  <si>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</si>
  <si>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</si>
  <si>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</si>
  <si>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</si>
  <si>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</si>
  <si>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</si>
  <si>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</si>
  <si>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</si>
  <si>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</si>
  <si>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111251103</t>
  </si>
  <si>
    <t>Odstranění křovin a stromů průměru kmene do 100 mm i s kořeny sklonu terénu do 1:5 z celkové plochy přes 500 m2 strojně</t>
  </si>
  <si>
    <t>-900021793</t>
  </si>
  <si>
    <t>112101101</t>
  </si>
  <si>
    <t>Odstranění stromů listnatých průměru kmene přes 100 do 300 mm</t>
  </si>
  <si>
    <t>-1759525132</t>
  </si>
  <si>
    <t>112101102</t>
  </si>
  <si>
    <t>Odstranění stromů listnatých průměru kmene přes 300 do 500 mm</t>
  </si>
  <si>
    <t>1662210578</t>
  </si>
  <si>
    <t>112101103</t>
  </si>
  <si>
    <t>Odstranění stromů listnatých průměru kmene přes 500 do 700 mm</t>
  </si>
  <si>
    <t>83982876</t>
  </si>
  <si>
    <t>112101121</t>
  </si>
  <si>
    <t>Odstranění stromů jehličnatých průměru kmene přes 100 do 300 mm</t>
  </si>
  <si>
    <t>-1751934065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</si>
  <si>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</si>
  <si>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</si>
  <si>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</si>
  <si>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</si>
  <si>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</si>
  <si>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</si>
  <si>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</si>
  <si>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</si>
  <si>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</si>
  <si>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</si>
  <si>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</si>
  <si>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</si>
  <si>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</si>
  <si>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</si>
  <si>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</si>
  <si>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</si>
  <si>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</si>
  <si>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</si>
  <si>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</si>
  <si>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</si>
  <si>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</si>
  <si>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</si>
  <si>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</si>
  <si>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</si>
  <si>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</si>
  <si>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</si>
  <si>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00572410R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</si>
  <si>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</si>
  <si>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</si>
  <si>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</si>
  <si>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</si>
  <si>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</si>
  <si>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</si>
  <si>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</si>
  <si>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</si>
  <si>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</si>
  <si>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</si>
  <si>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</si>
  <si>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</si>
  <si>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</si>
  <si>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</si>
  <si>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</si>
  <si>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</si>
  <si>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</si>
  <si>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</si>
  <si>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</si>
  <si>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</si>
  <si>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</si>
  <si>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</si>
  <si>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</si>
  <si>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</si>
  <si>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</si>
  <si>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</si>
  <si>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</si>
  <si>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</si>
  <si>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</si>
  <si>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</si>
  <si>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</si>
  <si>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</si>
  <si>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</si>
  <si>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</si>
  <si>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</si>
  <si>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</si>
  <si>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</si>
  <si>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</si>
  <si>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</si>
  <si>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</si>
  <si>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</si>
  <si>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</si>
  <si>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</si>
  <si>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</si>
  <si>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</si>
  <si>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</si>
  <si>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</si>
  <si>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</si>
  <si>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</si>
  <si>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</si>
  <si>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</si>
  <si>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</si>
  <si>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</si>
  <si>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</si>
  <si>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</si>
  <si>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</si>
  <si>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</si>
  <si>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</si>
  <si>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</si>
  <si>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</si>
  <si>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</si>
  <si>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</si>
  <si>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</si>
  <si>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</si>
  <si>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</si>
  <si>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</si>
  <si>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</si>
  <si>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</si>
  <si>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</si>
  <si>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</si>
  <si>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</si>
  <si>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</si>
  <si>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</si>
  <si>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</si>
  <si>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</si>
  <si>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</si>
  <si>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</si>
  <si>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</si>
  <si>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</si>
  <si>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</si>
  <si>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</si>
  <si>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</si>
  <si>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</si>
  <si>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</si>
  <si>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</si>
  <si>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</si>
  <si>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</si>
  <si>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</si>
  <si>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</si>
  <si>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</si>
  <si>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</si>
  <si>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</si>
  <si>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</si>
  <si>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</si>
  <si>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</si>
  <si>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</si>
  <si>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</si>
  <si>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</si>
  <si>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</si>
  <si>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</si>
  <si>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</si>
  <si>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</si>
  <si>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</si>
  <si>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</si>
  <si>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</si>
  <si>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</si>
  <si>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</si>
  <si>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</si>
  <si>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</si>
  <si>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</si>
  <si>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</si>
  <si>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</si>
  <si>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</si>
  <si>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</si>
  <si>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</si>
  <si>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</si>
  <si>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</si>
  <si>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</si>
  <si>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</si>
  <si>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</si>
  <si>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</si>
  <si>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</si>
  <si>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</si>
  <si>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</si>
  <si>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</si>
  <si>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</si>
  <si>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</si>
  <si>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</si>
  <si>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</si>
  <si>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</si>
  <si>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</si>
  <si>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</si>
  <si>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</si>
  <si>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</si>
  <si>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</si>
  <si>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</si>
  <si>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</si>
  <si>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</si>
  <si>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</si>
  <si>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</si>
  <si>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</si>
  <si>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</si>
  <si>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</si>
  <si>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</si>
  <si>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</si>
  <si>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</si>
  <si>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</si>
  <si>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</si>
  <si>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</si>
  <si>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</si>
  <si>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</si>
  <si>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</si>
  <si>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</si>
  <si>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</si>
  <si>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</si>
  <si>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</si>
  <si>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</si>
  <si>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</si>
  <si>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</si>
  <si>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</si>
  <si>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</si>
  <si>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</si>
  <si>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>985500801RR</t>
  </si>
  <si>
    <t>Odkup dřeva</t>
  </si>
  <si>
    <t>-644563360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</si>
  <si>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</si>
  <si>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</si>
  <si>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</si>
  <si>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</si>
  <si>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</si>
  <si>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</si>
  <si>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</si>
  <si>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</si>
  <si>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</si>
  <si>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</si>
  <si>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</si>
  <si>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</si>
  <si>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</si>
  <si>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</si>
  <si>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</si>
  <si>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</si>
  <si>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</si>
  <si>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</si>
  <si>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</si>
  <si>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</si>
  <si>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</si>
  <si>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</si>
  <si>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</si>
  <si>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</si>
  <si>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</si>
  <si>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</si>
  <si>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</si>
  <si>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</si>
  <si>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</si>
  <si>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</si>
  <si>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</si>
  <si>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</si>
  <si>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</si>
  <si>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</si>
  <si>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</si>
  <si>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</si>
  <si>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</si>
  <si>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</si>
  <si>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</si>
  <si>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</si>
  <si>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</si>
  <si>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</si>
  <si>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</si>
  <si>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</si>
  <si>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</si>
  <si>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</si>
  <si>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</si>
  <si>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</si>
  <si>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</si>
  <si>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</si>
  <si>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</si>
  <si>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</si>
  <si>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</si>
  <si>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</si>
  <si>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</si>
  <si>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</si>
  <si>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</si>
  <si>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</si>
  <si>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</si>
  <si>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</si>
  <si>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</si>
  <si>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</si>
  <si>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</si>
  <si>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</si>
  <si>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</si>
  <si>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</si>
  <si>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</si>
  <si>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</si>
  <si>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</si>
  <si>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</si>
  <si>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a2</t>
  </si>
  <si>
    <t>gula v kanálku krytá vyjímatelnou rohoží -nerez 300x300x000 dodá zt         gula</t>
  </si>
  <si>
    <t>Poznámka k položce:_x000D_
definovat napojení na skladbu podlahy - dlažba</t>
  </si>
  <si>
    <t>a3</t>
  </si>
  <si>
    <t>baterie t. a st. voda s napojením na zahradní hadici  dodá zt</t>
  </si>
  <si>
    <t>Poznámka k položce:_x000D_
běžný standard</t>
  </si>
  <si>
    <t>a4</t>
  </si>
  <si>
    <t>nádoba na tříděný odpad   dodá provozovatel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</si>
  <si>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</si>
  <si>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</si>
  <si>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</si>
  <si>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</si>
  <si>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</si>
  <si>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</si>
  <si>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</si>
  <si>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</si>
  <si>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</si>
  <si>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</si>
  <si>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</si>
  <si>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</si>
  <si>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</si>
  <si>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</si>
  <si>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</si>
  <si>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</si>
  <si>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</si>
  <si>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</si>
  <si>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</si>
  <si>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</si>
  <si>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</si>
  <si>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</si>
  <si>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</si>
  <si>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</si>
  <si>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</si>
  <si>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</si>
  <si>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</si>
  <si>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</si>
  <si>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</si>
  <si>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</si>
  <si>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</si>
  <si>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</si>
  <si>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</si>
  <si>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</si>
  <si>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</si>
  <si>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</si>
  <si>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d7</t>
  </si>
  <si>
    <t>gula v kanálku krytá vyjímatelnou rohoží -nerez 350x350x000 dodá zt         gula</t>
  </si>
  <si>
    <t>Poznámka k položce:_x000D_
definovat napojení na skladbu podlahy -altro</t>
  </si>
  <si>
    <t>d8</t>
  </si>
  <si>
    <t>Poznámka k položce:_x000D_
definovat napojení na skladbu podlahy - altro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</si>
  <si>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</si>
  <si>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</si>
  <si>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</si>
  <si>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</si>
  <si>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</si>
  <si>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</si>
  <si>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</si>
  <si>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d12</t>
  </si>
  <si>
    <t>umývadlo stojánková baterie,výpust,sifon  dodá zt       1/2" 1/2"" 50</t>
  </si>
  <si>
    <t>d13</t>
  </si>
  <si>
    <t>osoušeč rukou   dodá elektro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</si>
  <si>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</si>
  <si>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</si>
  <si>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</si>
  <si>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</si>
  <si>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</si>
  <si>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</si>
  <si>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</si>
  <si>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</si>
  <si>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</si>
  <si>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</si>
  <si>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</si>
  <si>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</si>
  <si>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</si>
  <si>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</si>
  <si>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</si>
  <si>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</si>
  <si>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</si>
  <si>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</si>
  <si>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</si>
  <si>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</si>
  <si>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</si>
  <si>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</si>
  <si>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</si>
  <si>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</si>
  <si>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</si>
  <si>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</si>
  <si>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</si>
  <si>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</si>
  <si>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</si>
  <si>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</si>
  <si>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</si>
  <si>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</si>
  <si>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</si>
  <si>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</si>
  <si>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</si>
  <si>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</si>
  <si>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</si>
  <si>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</si>
  <si>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</si>
  <si>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</si>
  <si>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</si>
  <si>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</si>
  <si>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</si>
  <si>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</si>
  <si>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</si>
  <si>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</si>
  <si>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</si>
  <si>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</si>
  <si>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</si>
  <si>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</si>
  <si>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</si>
  <si>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f16</t>
  </si>
  <si>
    <t>gula v kanálku krytá vyjímatelnou rohoží 700x350x000 dodá zt         gula</t>
  </si>
  <si>
    <t>f17</t>
  </si>
  <si>
    <t>zákryt vzt s osvětlením  dodá vzt</t>
  </si>
  <si>
    <t>f18</t>
  </si>
  <si>
    <t>regál nerez 600x700x900</t>
  </si>
  <si>
    <t>f19</t>
  </si>
  <si>
    <t>gula v kanálku krytá vyjímatelnou rohoží 1000x350x000 dodá zt         gula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</si>
  <si>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</si>
  <si>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</si>
  <si>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</si>
  <si>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</si>
  <si>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</si>
  <si>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</si>
  <si>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</si>
  <si>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</si>
  <si>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</si>
  <si>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</si>
  <si>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</si>
  <si>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</si>
  <si>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</si>
  <si>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</si>
  <si>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</si>
  <si>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</si>
  <si>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</si>
  <si>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</si>
  <si>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</si>
  <si>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</si>
  <si>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</si>
  <si>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</si>
  <si>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</si>
  <si>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</si>
  <si>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</si>
  <si>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</si>
  <si>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</si>
  <si>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</si>
  <si>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</si>
  <si>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</si>
  <si>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</si>
  <si>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</si>
  <si>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</si>
  <si>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</si>
  <si>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</si>
  <si>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</si>
  <si>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</si>
  <si>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</si>
  <si>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</si>
  <si>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</si>
  <si>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</si>
  <si>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</si>
  <si>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</si>
  <si>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</si>
  <si>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</si>
  <si>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</si>
  <si>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</si>
  <si>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</si>
  <si>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</si>
  <si>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</si>
  <si>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</si>
  <si>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</si>
  <si>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</si>
  <si>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</si>
  <si>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</si>
  <si>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</si>
  <si>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</si>
  <si>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</si>
  <si>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</si>
  <si>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</si>
  <si>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</si>
  <si>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</si>
  <si>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</si>
  <si>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</si>
  <si>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</si>
  <si>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</si>
  <si>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</si>
  <si>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</si>
  <si>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</si>
  <si>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</si>
  <si>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</si>
  <si>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</si>
  <si>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</si>
  <si>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</si>
  <si>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</si>
  <si>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</si>
  <si>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</si>
  <si>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</si>
  <si>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</si>
  <si>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</si>
  <si>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</si>
  <si>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</si>
  <si>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</si>
  <si>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</si>
  <si>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</si>
  <si>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</si>
  <si>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</si>
  <si>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</si>
  <si>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</si>
  <si>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</si>
  <si>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</si>
  <si>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</si>
  <si>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</si>
  <si>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</si>
  <si>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</si>
  <si>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</si>
  <si>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</si>
  <si>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</si>
  <si>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</si>
  <si>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</si>
  <si>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</si>
  <si>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</si>
  <si>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</si>
  <si>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</si>
  <si>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</si>
  <si>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</si>
  <si>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</si>
  <si>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</si>
  <si>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</si>
  <si>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</si>
  <si>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</si>
  <si>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</si>
  <si>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</si>
  <si>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</si>
  <si>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</si>
  <si>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</si>
  <si>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</si>
  <si>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</si>
  <si>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</si>
  <si>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</si>
  <si>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</si>
  <si>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</si>
  <si>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</si>
  <si>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</si>
  <si>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</si>
  <si>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</si>
  <si>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</si>
  <si>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</si>
  <si>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</si>
  <si>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</si>
  <si>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</si>
  <si>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</si>
  <si>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</si>
  <si>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</si>
  <si>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</si>
  <si>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</si>
  <si>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</si>
  <si>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</si>
  <si>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</si>
  <si>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</si>
  <si>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</si>
  <si>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</si>
  <si>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</si>
  <si>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</si>
  <si>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</si>
  <si>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</si>
  <si>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</si>
  <si>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</si>
  <si>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</si>
  <si>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</si>
  <si>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</si>
  <si>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</si>
  <si>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</si>
  <si>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</si>
  <si>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</si>
  <si>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</si>
  <si>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</si>
  <si>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</si>
  <si>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</si>
  <si>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</si>
  <si>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</si>
  <si>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</si>
  <si>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</si>
  <si>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</si>
  <si>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</si>
  <si>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</si>
  <si>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</si>
  <si>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</si>
  <si>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</si>
  <si>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</si>
  <si>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</si>
  <si>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</si>
  <si>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</si>
  <si>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</si>
  <si>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</si>
  <si>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</si>
  <si>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</si>
  <si>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</si>
  <si>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</si>
  <si>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</si>
  <si>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</si>
  <si>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</si>
  <si>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</si>
  <si>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</si>
  <si>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</si>
  <si>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</si>
  <si>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</si>
  <si>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</si>
  <si>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</si>
  <si>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</si>
  <si>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</si>
  <si>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</si>
  <si>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</si>
  <si>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</si>
  <si>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</si>
  <si>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</si>
  <si>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</si>
  <si>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</si>
  <si>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</si>
  <si>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</si>
  <si>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</si>
  <si>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</si>
  <si>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</si>
  <si>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</si>
  <si>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</si>
  <si>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</si>
  <si>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</si>
  <si>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</si>
  <si>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</si>
  <si>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</si>
  <si>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</si>
  <si>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</si>
  <si>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</si>
  <si>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</si>
  <si>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</si>
  <si>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</si>
  <si>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</si>
  <si>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</si>
  <si>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</si>
  <si>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</si>
  <si>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</si>
  <si>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</si>
  <si>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</si>
  <si>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</si>
  <si>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</si>
  <si>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</si>
  <si>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Úprava stávajícího vedení CETIN, zakončení v SO 02</t>
  </si>
  <si>
    <t>1125187397</t>
  </si>
  <si>
    <t>Poznámka k položce:_x000D_
úprava trasy vedení odklonění do zelného pásu k objektu SO02, vytýčení stávajcí trasy, koordinace s pracovníky CETIN</t>
  </si>
  <si>
    <t>1218002R</t>
  </si>
  <si>
    <t>SKRIN MRK 10 KOMPLETNÍ NA OMITKU IP54, NOSNÍK 3/10, SVORKOVNICE 2/10 ROZPOJOVACÍ</t>
  </si>
  <si>
    <t>1537430256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</si>
  <si>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</si>
  <si>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</si>
  <si>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</si>
  <si>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</si>
  <si>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</si>
  <si>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</si>
  <si>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</si>
  <si>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</si>
  <si>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</si>
  <si>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</si>
  <si>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</si>
  <si>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</si>
  <si>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</si>
  <si>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</si>
  <si>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</si>
  <si>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</si>
  <si>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</si>
  <si>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</si>
  <si>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</si>
  <si>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</si>
  <si>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</si>
  <si>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</si>
  <si>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</si>
  <si>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</si>
  <si>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</si>
  <si>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</si>
  <si>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</si>
  <si>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</si>
  <si>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</si>
  <si>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</si>
  <si>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</si>
  <si>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</si>
  <si>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</si>
  <si>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</si>
  <si>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</si>
  <si>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</si>
  <si>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</si>
  <si>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</si>
  <si>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</si>
  <si>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</si>
  <si>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</si>
  <si>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</si>
  <si>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</si>
  <si>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</si>
  <si>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</si>
  <si>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</si>
  <si>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</si>
  <si>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</si>
  <si>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</si>
  <si>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</si>
  <si>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</si>
  <si>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</si>
  <si>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</si>
  <si>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</si>
  <si>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</si>
  <si>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</si>
  <si>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</si>
  <si>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</si>
  <si>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</si>
  <si>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</si>
  <si>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</si>
  <si>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</si>
  <si>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</si>
  <si>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</si>
  <si>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</si>
  <si>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</si>
  <si>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</si>
  <si>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</si>
  <si>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</si>
  <si>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</si>
  <si>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</si>
  <si>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</si>
  <si>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</si>
  <si>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</si>
  <si>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</si>
  <si>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</si>
  <si>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</si>
  <si>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</si>
  <si>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</si>
  <si>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</si>
  <si>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</si>
  <si>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</si>
  <si>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</si>
  <si>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</si>
  <si>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</si>
  <si>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</si>
  <si>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</si>
  <si>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</si>
  <si>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</si>
  <si>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</si>
  <si>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</si>
  <si>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</si>
  <si>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</si>
  <si>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</si>
  <si>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</si>
  <si>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</si>
  <si>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</si>
  <si>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</si>
  <si>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</si>
  <si>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</si>
  <si>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</si>
  <si>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</si>
  <si>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</si>
  <si>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</si>
  <si>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</si>
  <si>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</si>
  <si>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</si>
  <si>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</si>
  <si>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</si>
  <si>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</si>
  <si>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</si>
  <si>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</si>
  <si>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</si>
  <si>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</si>
  <si>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</si>
  <si>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</si>
  <si>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</si>
  <si>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</si>
  <si>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</si>
  <si>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</si>
  <si>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</si>
  <si>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</si>
  <si>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</si>
  <si>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</si>
  <si>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</si>
  <si>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</si>
  <si>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</si>
  <si>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</si>
  <si>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</si>
  <si>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</si>
  <si>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</si>
  <si>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</si>
  <si>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</si>
  <si>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</si>
  <si>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</si>
  <si>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</si>
  <si>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</si>
  <si>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</si>
  <si>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</si>
  <si>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</si>
  <si>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</si>
  <si>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</si>
  <si>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</si>
  <si>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</si>
  <si>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</si>
  <si>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</si>
  <si>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</si>
  <si>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</si>
  <si>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</si>
  <si>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</si>
  <si>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</si>
  <si>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</si>
  <si>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</si>
  <si>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</si>
  <si>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</si>
  <si>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</si>
  <si>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</si>
  <si>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</si>
  <si>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</si>
  <si>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</si>
  <si>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</si>
  <si>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</si>
  <si>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</si>
  <si>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</si>
  <si>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</si>
  <si>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</si>
  <si>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</si>
  <si>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</si>
  <si>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</si>
  <si>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</si>
  <si>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</si>
  <si>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</si>
  <si>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</si>
  <si>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</si>
  <si>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</si>
  <si>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</si>
  <si>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</si>
  <si>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</si>
  <si>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</si>
  <si>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</si>
  <si>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</si>
  <si>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</si>
  <si>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</si>
  <si>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</si>
  <si>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</si>
  <si>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</si>
  <si>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</si>
  <si>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</si>
  <si>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</si>
  <si>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</si>
  <si>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</si>
  <si>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</si>
  <si>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</si>
  <si>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</si>
  <si>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</si>
  <si>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</si>
  <si>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</si>
  <si>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</si>
  <si>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</si>
  <si>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</si>
  <si>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</si>
  <si>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</si>
  <si>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</si>
  <si>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</si>
  <si>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</si>
  <si>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</si>
  <si>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</si>
  <si>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</si>
  <si>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</si>
  <si>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</si>
  <si>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</si>
  <si>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</si>
  <si>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</si>
  <si>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</si>
  <si>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</si>
  <si>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</si>
  <si>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</si>
  <si>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</si>
  <si>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</si>
  <si>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</si>
  <si>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</si>
  <si>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</si>
  <si>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</si>
  <si>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</si>
  <si>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</si>
  <si>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</si>
  <si>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</si>
  <si>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</si>
  <si>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</si>
  <si>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</si>
  <si>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</si>
  <si>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</si>
  <si>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</si>
  <si>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</si>
  <si>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</si>
  <si>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</si>
  <si>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OST - Ostatní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</si>
  <si>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</si>
  <si>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</si>
  <si>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</si>
  <si>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</si>
  <si>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</si>
  <si>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</si>
  <si>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</si>
  <si>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</si>
  <si>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</si>
  <si>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</si>
  <si>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</si>
  <si>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</si>
  <si>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</si>
  <si>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</si>
  <si>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</si>
  <si>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</si>
  <si>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</si>
  <si>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</si>
  <si>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</si>
  <si>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</si>
  <si>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</si>
  <si>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</si>
  <si>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</si>
  <si>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</si>
  <si>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</si>
  <si>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</si>
  <si>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</si>
  <si>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</si>
  <si>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</si>
  <si>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</si>
  <si>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</si>
  <si>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</si>
  <si>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</si>
  <si>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</si>
  <si>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</si>
  <si>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</si>
  <si>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</si>
  <si>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</si>
  <si>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</si>
  <si>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</si>
  <si>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</si>
  <si>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</si>
  <si>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</si>
  <si>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</si>
  <si>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</si>
  <si>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</si>
  <si>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</si>
  <si>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</si>
  <si>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</si>
  <si>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</si>
  <si>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</si>
  <si>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</si>
  <si>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</si>
  <si>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</si>
  <si>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</si>
  <si>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</si>
  <si>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</si>
  <si>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</si>
  <si>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</si>
  <si>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</si>
  <si>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</si>
  <si>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</si>
  <si>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</si>
  <si>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</si>
  <si>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</si>
  <si>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</si>
  <si>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</si>
  <si>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</si>
  <si>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</si>
  <si>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</si>
  <si>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</si>
  <si>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</si>
  <si>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</si>
  <si>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</si>
  <si>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</si>
  <si>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</si>
  <si>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</si>
  <si>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</si>
  <si>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</si>
  <si>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</si>
  <si>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</si>
  <si>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</si>
  <si>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</si>
  <si>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</si>
  <si>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</si>
  <si>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</si>
  <si>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</si>
  <si>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</si>
  <si>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</si>
  <si>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</si>
  <si>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</si>
  <si>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</si>
  <si>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</si>
  <si>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</si>
  <si>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</si>
  <si>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</si>
  <si>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</si>
  <si>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</si>
  <si>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</si>
  <si>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</si>
  <si>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</si>
  <si>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</si>
  <si>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</si>
  <si>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</si>
  <si>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</si>
  <si>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</si>
  <si>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</si>
  <si>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</si>
  <si>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</si>
  <si>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</si>
  <si>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</si>
  <si>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</si>
  <si>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</si>
  <si>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</si>
  <si>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</si>
  <si>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</si>
  <si>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</si>
  <si>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</si>
  <si>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</si>
  <si>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</si>
  <si>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</si>
  <si>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</si>
  <si>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</si>
  <si>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</si>
  <si>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</si>
  <si>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</si>
  <si>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</si>
  <si>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</si>
  <si>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</si>
  <si>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</si>
  <si>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</si>
  <si>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</si>
  <si>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</si>
  <si>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</si>
  <si>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</si>
  <si>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</si>
  <si>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</si>
  <si>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</si>
  <si>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</si>
  <si>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</si>
  <si>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</si>
  <si>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</si>
  <si>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</si>
  <si>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</si>
  <si>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</si>
  <si>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</si>
  <si>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</si>
  <si>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</si>
  <si>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</si>
  <si>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</si>
  <si>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</si>
  <si>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</si>
  <si>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</si>
  <si>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</si>
  <si>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</si>
  <si>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</si>
  <si>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</si>
  <si>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</si>
  <si>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</si>
  <si>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</si>
  <si>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</si>
  <si>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</si>
  <si>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</si>
  <si>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</si>
  <si>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</si>
  <si>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</si>
  <si>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</si>
  <si>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</si>
  <si>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</si>
  <si>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</si>
  <si>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</si>
  <si>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</si>
  <si>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</si>
  <si>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</si>
  <si>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</si>
  <si>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</si>
  <si>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</si>
  <si>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</si>
  <si>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</si>
  <si>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</si>
  <si>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</si>
  <si>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</si>
  <si>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</si>
  <si>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</si>
  <si>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</si>
  <si>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</si>
  <si>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</si>
  <si>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</si>
  <si>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</si>
  <si>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</si>
  <si>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</si>
  <si>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</si>
  <si>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</si>
  <si>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</si>
  <si>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</si>
  <si>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</si>
  <si>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</si>
  <si>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</si>
  <si>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</si>
  <si>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</si>
  <si>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</si>
  <si>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</si>
  <si>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</si>
  <si>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</si>
  <si>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</si>
  <si>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</si>
  <si>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</si>
  <si>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</si>
  <si>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</si>
  <si>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</si>
  <si>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</si>
  <si>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</si>
  <si>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</si>
  <si>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</si>
  <si>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</si>
  <si>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</si>
  <si>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</si>
  <si>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</si>
  <si>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</si>
  <si>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</si>
  <si>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</si>
  <si>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</si>
  <si>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</si>
  <si>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</si>
  <si>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</si>
  <si>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</si>
  <si>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</si>
  <si>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</si>
  <si>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</si>
  <si>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</si>
  <si>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</si>
  <si>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</si>
  <si>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</si>
  <si>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</si>
  <si>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</si>
  <si>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</si>
  <si>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</si>
  <si>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</si>
  <si>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</si>
  <si>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</si>
  <si>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</si>
  <si>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</si>
  <si>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</si>
  <si>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</si>
  <si>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</si>
  <si>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</si>
  <si>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</si>
  <si>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</si>
  <si>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</si>
  <si>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</si>
  <si>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</si>
  <si>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</si>
  <si>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</si>
  <si>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</si>
  <si>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</si>
  <si>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</si>
  <si>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</si>
  <si>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</si>
  <si>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</si>
  <si>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</si>
  <si>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</si>
  <si>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</si>
  <si>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</si>
  <si>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</si>
  <si>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</si>
  <si>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</si>
  <si>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</si>
  <si>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</si>
  <si>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</si>
  <si>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</si>
  <si>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</si>
  <si>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</si>
  <si>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</si>
  <si>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</si>
  <si>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</si>
  <si>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</si>
  <si>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</si>
  <si>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</si>
  <si>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</si>
  <si>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</si>
  <si>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</si>
  <si>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</si>
  <si>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</si>
  <si>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</si>
  <si>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</si>
  <si>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</si>
  <si>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</si>
  <si>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</si>
  <si>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</si>
  <si>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</si>
  <si>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</si>
  <si>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</si>
  <si>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</si>
  <si>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</si>
  <si>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</si>
  <si>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</si>
  <si>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</si>
  <si>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</si>
  <si>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</si>
  <si>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</si>
  <si>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</si>
  <si>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</si>
  <si>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</si>
  <si>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</si>
  <si>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</si>
  <si>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</si>
  <si>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</si>
  <si>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</si>
  <si>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</si>
  <si>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</si>
  <si>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</si>
  <si>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</si>
  <si>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</si>
  <si>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</si>
  <si>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</si>
  <si>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</si>
  <si>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</si>
  <si>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</si>
  <si>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</si>
  <si>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</si>
  <si>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</si>
  <si>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</si>
  <si>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</si>
  <si>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</si>
  <si>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</si>
  <si>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</si>
  <si>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</si>
  <si>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</si>
  <si>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</si>
  <si>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</si>
  <si>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</si>
  <si>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</si>
  <si>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</si>
  <si>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</si>
  <si>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</si>
  <si>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</si>
  <si>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</si>
  <si>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</si>
  <si>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</si>
  <si>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</si>
  <si>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</si>
  <si>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</si>
  <si>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</si>
  <si>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</si>
  <si>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</si>
  <si>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</si>
  <si>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</si>
  <si>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</si>
  <si>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</si>
  <si>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</si>
  <si>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</si>
  <si>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</si>
  <si>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</si>
  <si>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</si>
  <si>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</si>
  <si>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</si>
  <si>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</si>
  <si>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</si>
  <si>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</si>
  <si>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</si>
  <si>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</si>
  <si>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</si>
  <si>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</si>
  <si>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</si>
  <si>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</si>
  <si>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</si>
  <si>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</si>
  <si>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</si>
  <si>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</si>
  <si>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</si>
  <si>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</si>
  <si>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</si>
  <si>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</si>
  <si>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</si>
  <si>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</si>
  <si>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</si>
  <si>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</si>
  <si>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</si>
  <si>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</si>
  <si>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</si>
  <si>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</si>
  <si>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</si>
  <si>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</si>
  <si>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</si>
  <si>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</si>
  <si>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</si>
  <si>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</si>
  <si>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</si>
  <si>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</si>
  <si>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</si>
  <si>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</si>
  <si>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</si>
  <si>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</si>
  <si>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</si>
  <si>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</si>
  <si>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</si>
  <si>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</si>
  <si>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</si>
  <si>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</si>
  <si>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</si>
  <si>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</si>
  <si>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</si>
  <si>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</si>
  <si>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</si>
  <si>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</si>
  <si>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</si>
  <si>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</si>
  <si>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</si>
  <si>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</si>
  <si>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</si>
  <si>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</si>
  <si>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</si>
  <si>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</si>
  <si>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</si>
  <si>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</si>
  <si>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</si>
  <si>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</si>
  <si>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</si>
  <si>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</si>
  <si>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</si>
  <si>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</si>
  <si>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</si>
  <si>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</si>
  <si>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</si>
  <si>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</si>
  <si>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</si>
  <si>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</si>
  <si>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</si>
  <si>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</si>
  <si>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</si>
  <si>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</si>
  <si>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</si>
  <si>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</si>
  <si>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</si>
  <si>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</si>
  <si>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</si>
  <si>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</si>
  <si>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</si>
  <si>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</si>
  <si>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</si>
  <si>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</si>
  <si>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</si>
  <si>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</si>
  <si>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</si>
  <si>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</si>
  <si>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</si>
  <si>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</si>
  <si>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</si>
  <si>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</si>
  <si>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</si>
  <si>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</si>
  <si>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</si>
  <si>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</si>
  <si>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</si>
  <si>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</si>
  <si>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</si>
  <si>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</si>
  <si>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</si>
  <si>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</si>
  <si>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</si>
  <si>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</si>
  <si>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</si>
  <si>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</si>
  <si>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</si>
  <si>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</si>
  <si>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</si>
  <si>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</si>
  <si>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</si>
  <si>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</si>
  <si>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</si>
  <si>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</si>
  <si>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</si>
  <si>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</si>
  <si>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</si>
  <si>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</si>
  <si>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</si>
  <si>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</si>
  <si>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</si>
  <si>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</si>
  <si>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</si>
  <si>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</si>
  <si>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</si>
  <si>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</si>
  <si>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</si>
  <si>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</si>
  <si>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</si>
  <si>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</si>
  <si>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</si>
  <si>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</si>
  <si>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</si>
  <si>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</si>
  <si>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</si>
  <si>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</si>
  <si>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</si>
  <si>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</si>
  <si>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</si>
  <si>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</si>
  <si>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</si>
  <si>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</si>
  <si>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</si>
  <si>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</si>
  <si>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</si>
  <si>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</si>
  <si>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</si>
  <si>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</si>
  <si>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</si>
  <si>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</si>
  <si>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</si>
  <si>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</si>
  <si>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</si>
  <si>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721171808R</t>
  </si>
  <si>
    <t>Demontáž kanalizačního potrubí</t>
  </si>
  <si>
    <t>151119316</t>
  </si>
  <si>
    <t>722</t>
  </si>
  <si>
    <t>Zdravotechnika - vnitřní vodovod</t>
  </si>
  <si>
    <t>722130801R</t>
  </si>
  <si>
    <t>Demontáž vodovodního potrubí vč.TI</t>
  </si>
  <si>
    <t>1388104950</t>
  </si>
  <si>
    <t>723</t>
  </si>
  <si>
    <t>Zdravotechnika - vnitřní plynovod</t>
  </si>
  <si>
    <t>723150801R</t>
  </si>
  <si>
    <t>Demontáž potrubí ocelové svařované</t>
  </si>
  <si>
    <t>-1190846578</t>
  </si>
  <si>
    <t>725110800R</t>
  </si>
  <si>
    <t>Demontáž zařizovacích předmětů</t>
  </si>
  <si>
    <t>2071779556</t>
  </si>
  <si>
    <t>732</t>
  </si>
  <si>
    <t>Ústřední vytápění - strojovny</t>
  </si>
  <si>
    <t>732211801R</t>
  </si>
  <si>
    <t>Demontáž vybavení kotelny/výměníku</t>
  </si>
  <si>
    <t>-576847065</t>
  </si>
  <si>
    <t>733</t>
  </si>
  <si>
    <t>Ústřední vytápění - rozvodné potrubí</t>
  </si>
  <si>
    <t>733120815R</t>
  </si>
  <si>
    <t>Demontáž potrubí ocelového</t>
  </si>
  <si>
    <t>1198147914</t>
  </si>
  <si>
    <t>735</t>
  </si>
  <si>
    <t>Ústřední vytápění - otopná tělesa</t>
  </si>
  <si>
    <t>735121810</t>
  </si>
  <si>
    <t>Demontáž otopného tělesa ocelového</t>
  </si>
  <si>
    <t>1982859349</t>
  </si>
  <si>
    <t>7413118001R</t>
  </si>
  <si>
    <t>Demontáž silnoproudých rozvodů vč.ovladačů a rozvodnic</t>
  </si>
  <si>
    <t>-1378946043</t>
  </si>
  <si>
    <t>741371820R</t>
  </si>
  <si>
    <t>Demontáž osvětlovacíh těles</t>
  </si>
  <si>
    <t>1017460750</t>
  </si>
  <si>
    <t>741421831R</t>
  </si>
  <si>
    <t>Demontáž svodového vedení šikmá střecha vč.kotv.</t>
  </si>
  <si>
    <t>1773697586</t>
  </si>
  <si>
    <t>742</t>
  </si>
  <si>
    <t>Elektroinstalace - slaboproud</t>
  </si>
  <si>
    <t>742330800R</t>
  </si>
  <si>
    <t>Demontáž SLP zařízení vč.kabeláže a ost.součástí</t>
  </si>
  <si>
    <t>65819347</t>
  </si>
  <si>
    <t>751</t>
  </si>
  <si>
    <t>751510800R</t>
  </si>
  <si>
    <t>Demontáž vzduchotechnického zařízení v kompletu</t>
  </si>
  <si>
    <t>-1711701147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</si>
  <si>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</si>
  <si>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</si>
  <si>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</si>
  <si>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</si>
  <si>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</si>
  <si>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</si>
  <si>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</si>
  <si>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</si>
  <si>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</si>
  <si>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</si>
  <si>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</si>
  <si>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</si>
  <si>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</si>
  <si>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</si>
  <si>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</si>
  <si>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</si>
  <si>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</si>
  <si>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</si>
  <si>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</si>
  <si>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</si>
  <si>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</si>
  <si>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</si>
  <si>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</si>
  <si>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</si>
  <si>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</si>
  <si>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</si>
  <si>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</si>
  <si>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</si>
  <si>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</si>
  <si>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</si>
  <si>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</si>
  <si>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</si>
  <si>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</si>
  <si>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</si>
  <si>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</si>
  <si>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</si>
  <si>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</si>
  <si>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</si>
  <si>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</si>
  <si>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</si>
  <si>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</si>
  <si>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</si>
  <si>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</si>
  <si>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</si>
  <si>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</si>
  <si>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</si>
  <si>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</si>
  <si>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</si>
  <si>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</si>
  <si>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</si>
  <si>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</si>
  <si>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</si>
  <si>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</si>
  <si>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</si>
  <si>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</si>
  <si>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</si>
  <si>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</si>
  <si>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</si>
  <si>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</si>
  <si>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</si>
  <si>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</si>
  <si>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</si>
  <si>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</si>
  <si>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</si>
  <si>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</si>
  <si>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</si>
  <si>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</si>
  <si>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</si>
  <si>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</si>
  <si>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</si>
  <si>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</si>
  <si>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</si>
  <si>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</si>
  <si>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</si>
  <si>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</si>
  <si>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</si>
  <si>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</si>
  <si>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</si>
  <si>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</si>
  <si>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</si>
  <si>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</si>
  <si>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</si>
  <si>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</si>
  <si>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</si>
  <si>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</si>
  <si>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</si>
  <si>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</si>
  <si>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</si>
  <si>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</si>
  <si>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</si>
  <si>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</si>
  <si>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</si>
  <si>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</si>
  <si>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</si>
  <si>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</si>
  <si>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</si>
  <si>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</si>
  <si>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</si>
  <si>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</si>
  <si>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</si>
  <si>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</si>
  <si>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</si>
  <si>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</si>
  <si>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</si>
  <si>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</si>
  <si>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</si>
  <si>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</si>
  <si>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</si>
  <si>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</si>
  <si>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</si>
  <si>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</si>
  <si>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</si>
  <si>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</si>
  <si>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</si>
  <si>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</si>
  <si>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</si>
  <si>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</si>
  <si>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</si>
  <si>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</si>
  <si>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</si>
  <si>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</si>
  <si>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</si>
  <si>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</si>
  <si>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</si>
  <si>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</si>
  <si>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</si>
  <si>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</si>
  <si>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</si>
  <si>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</si>
  <si>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</si>
  <si>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</si>
  <si>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</si>
  <si>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</si>
  <si>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</si>
  <si>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</si>
  <si>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</si>
  <si>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</si>
  <si>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</si>
  <si>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</si>
  <si>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</si>
  <si>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</si>
  <si>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</si>
  <si>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</si>
  <si>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</si>
  <si>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</si>
  <si>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</si>
  <si>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</si>
  <si>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</si>
  <si>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</si>
  <si>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</si>
  <si>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</si>
  <si>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</si>
  <si>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</si>
  <si>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</si>
  <si>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</si>
  <si>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</si>
  <si>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</si>
  <si>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</si>
  <si>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</si>
  <si>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</si>
  <si>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</si>
  <si>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</si>
  <si>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</si>
  <si>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</si>
  <si>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</si>
  <si>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</si>
  <si>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</si>
  <si>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</si>
  <si>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</si>
  <si>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</si>
  <si>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</si>
  <si>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</si>
  <si>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</si>
  <si>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</si>
  <si>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</si>
  <si>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</si>
  <si>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</si>
  <si>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</si>
  <si>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</si>
  <si>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</si>
  <si>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</si>
  <si>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</si>
  <si>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</si>
  <si>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</si>
  <si>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</si>
  <si>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</si>
  <si>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</si>
  <si>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</si>
  <si>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</si>
  <si>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</si>
  <si>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</si>
  <si>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</si>
  <si>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</si>
  <si>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</si>
  <si>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</si>
  <si>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</si>
  <si>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</si>
  <si>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</si>
  <si>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</si>
  <si>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</si>
  <si>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</si>
  <si>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</si>
  <si>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</si>
  <si>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</si>
  <si>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</si>
  <si>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</si>
  <si>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</si>
  <si>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</si>
  <si>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</si>
  <si>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</si>
  <si>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</si>
  <si>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</si>
  <si>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</si>
  <si>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</si>
  <si>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</si>
  <si>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</si>
  <si>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</si>
  <si>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OST</t>
  </si>
  <si>
    <t>OST001</t>
  </si>
  <si>
    <t>Demontáž a likvidace ostatního vybavení</t>
  </si>
  <si>
    <t>1066150854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</si>
  <si>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</si>
  <si>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</si>
  <si>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</si>
  <si>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</si>
  <si>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</si>
  <si>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</si>
  <si>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</si>
  <si>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</si>
  <si>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</si>
  <si>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</si>
  <si>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</si>
  <si>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</si>
  <si>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</si>
  <si>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</si>
  <si>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</si>
  <si>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</si>
  <si>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</si>
  <si>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</si>
  <si>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</si>
  <si>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</si>
  <si>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</si>
  <si>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</si>
  <si>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</si>
  <si>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</si>
  <si>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</si>
  <si>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</si>
  <si>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</si>
  <si>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</si>
  <si>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</si>
  <si>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</si>
  <si>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</si>
  <si>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</si>
  <si>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</si>
  <si>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</si>
  <si>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</si>
  <si>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</si>
  <si>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</si>
  <si>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</si>
  <si>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</si>
  <si>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</si>
  <si>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</si>
  <si>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</si>
  <si>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</si>
  <si>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</si>
  <si>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</si>
  <si>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</si>
  <si>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</si>
  <si>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</si>
  <si>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</si>
  <si>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</si>
  <si>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</si>
  <si>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</si>
  <si>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</si>
  <si>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</si>
  <si>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</si>
  <si>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</si>
  <si>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</si>
  <si>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</si>
  <si>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</si>
  <si>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</si>
  <si>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</si>
  <si>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</si>
  <si>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</si>
  <si>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</si>
  <si>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</si>
  <si>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</si>
  <si>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</si>
  <si>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</si>
  <si>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</si>
  <si>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</si>
  <si>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</si>
  <si>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</si>
  <si>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</si>
  <si>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</si>
  <si>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</si>
  <si>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</si>
  <si>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</si>
  <si>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</si>
  <si>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</si>
  <si>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</si>
  <si>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</si>
  <si>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</si>
  <si>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</si>
  <si>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</si>
  <si>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</si>
  <si>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</si>
  <si>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</si>
  <si>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</si>
  <si>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</si>
  <si>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</si>
  <si>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</si>
  <si>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</si>
  <si>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</si>
  <si>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</si>
  <si>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</si>
  <si>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</si>
  <si>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</si>
  <si>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</si>
  <si>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</si>
  <si>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</si>
  <si>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</si>
  <si>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</si>
  <si>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</si>
  <si>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</si>
  <si>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</si>
  <si>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</si>
  <si>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</si>
  <si>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</si>
  <si>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</si>
  <si>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-1049554614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</si>
  <si>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</si>
  <si>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</si>
  <si>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</si>
  <si>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</si>
  <si>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</si>
  <si>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</si>
  <si>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</si>
  <si>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</si>
  <si>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</si>
  <si>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</si>
  <si>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</si>
  <si>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</si>
  <si>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</si>
  <si>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</si>
  <si>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</si>
  <si>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</si>
  <si>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</si>
  <si>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</si>
  <si>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</si>
  <si>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</si>
  <si>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</si>
  <si>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</si>
  <si>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</si>
  <si>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</si>
  <si>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</si>
  <si>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</si>
  <si>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</si>
  <si>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</si>
  <si>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</si>
  <si>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</si>
  <si>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</si>
  <si>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</si>
  <si>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</si>
  <si>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</si>
  <si>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</si>
  <si>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</si>
  <si>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</si>
  <si>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</si>
  <si>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</si>
  <si>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</si>
  <si>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</si>
  <si>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</si>
  <si>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</si>
  <si>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</si>
  <si>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</si>
  <si>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</si>
  <si>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</si>
  <si>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</si>
  <si>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</si>
  <si>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</si>
  <si>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</si>
  <si>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</si>
  <si>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</si>
  <si>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</si>
  <si>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</si>
  <si>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</si>
  <si>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</si>
  <si>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</si>
  <si>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</si>
  <si>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</si>
  <si>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</si>
  <si>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</si>
  <si>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</si>
  <si>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</si>
  <si>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</si>
  <si>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</si>
  <si>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</si>
  <si>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</si>
  <si>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</si>
  <si>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</si>
  <si>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</si>
  <si>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</si>
  <si>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</si>
  <si>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</si>
  <si>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</si>
  <si>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</si>
  <si>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</si>
  <si>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</si>
  <si>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</si>
  <si>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</si>
  <si>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</si>
  <si>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</si>
  <si>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</si>
  <si>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</si>
  <si>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</si>
  <si>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</si>
  <si>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</si>
  <si>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</si>
  <si>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</si>
  <si>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</si>
  <si>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</si>
  <si>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</si>
  <si>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</si>
  <si>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</si>
  <si>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</si>
  <si>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</si>
  <si>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</si>
  <si>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</si>
  <si>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</si>
  <si>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</si>
  <si>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</si>
  <si>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</si>
  <si>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</si>
  <si>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</si>
  <si>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</si>
  <si>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</si>
  <si>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</si>
  <si>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</si>
  <si>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</si>
  <si>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</si>
  <si>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</si>
  <si>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</si>
  <si>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</si>
  <si>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</si>
  <si>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</si>
  <si>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</si>
  <si>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</si>
  <si>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</si>
  <si>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</si>
  <si>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</si>
  <si>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</si>
  <si>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</si>
  <si>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</si>
  <si>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</si>
  <si>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</si>
  <si>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</si>
  <si>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</si>
  <si>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</si>
  <si>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</si>
  <si>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</si>
  <si>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</si>
  <si>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</si>
  <si>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</si>
  <si>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</si>
  <si>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</si>
  <si>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</si>
  <si>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</si>
  <si>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</si>
  <si>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</si>
  <si>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</si>
  <si>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</si>
  <si>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</si>
  <si>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</si>
  <si>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</si>
  <si>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</si>
  <si>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</si>
  <si>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</si>
  <si>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</si>
  <si>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</si>
  <si>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</si>
  <si>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</si>
  <si>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</si>
  <si>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</si>
  <si>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</si>
  <si>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</si>
  <si>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</si>
  <si>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</si>
  <si>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</si>
  <si>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</si>
  <si>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</si>
  <si>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</si>
  <si>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</si>
  <si>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</si>
  <si>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</si>
  <si>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</si>
  <si>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</si>
  <si>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</si>
  <si>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</si>
  <si>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</si>
  <si>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</si>
  <si>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</si>
  <si>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</si>
  <si>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</si>
  <si>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</si>
  <si>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</si>
  <si>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</si>
  <si>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</si>
  <si>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</si>
  <si>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</si>
  <si>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</si>
  <si>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</si>
  <si>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</si>
  <si>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</si>
  <si>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</si>
  <si>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</si>
  <si>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966001117R</t>
  </si>
  <si>
    <t>Odstranění ostatních dřevěných atrakcí</t>
  </si>
  <si>
    <t>47758649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</si>
  <si>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</si>
  <si>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</si>
  <si>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</si>
  <si>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</si>
  <si>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</si>
  <si>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</si>
  <si>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</si>
  <si>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</si>
  <si>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</si>
  <si>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</si>
  <si>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</si>
  <si>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</si>
  <si>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</si>
  <si>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</si>
  <si>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</si>
  <si>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</si>
  <si>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</si>
  <si>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</si>
  <si>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</si>
  <si>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</si>
  <si>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</si>
  <si>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</si>
  <si>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</si>
  <si>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</si>
  <si>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</si>
  <si>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</si>
  <si>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</si>
  <si>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</si>
  <si>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</si>
  <si>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</si>
  <si>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</si>
  <si>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</si>
  <si>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</si>
  <si>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</si>
  <si>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</si>
  <si>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</si>
  <si>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</si>
  <si>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</si>
  <si>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</si>
  <si>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</si>
  <si>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</si>
  <si>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</si>
  <si>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</si>
  <si>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</si>
  <si>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</si>
  <si>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</si>
  <si>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</si>
  <si>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</si>
  <si>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</si>
  <si>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</si>
  <si>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</si>
  <si>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</si>
  <si>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</si>
  <si>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</si>
  <si>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</si>
  <si>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</si>
  <si>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</si>
  <si>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</si>
  <si>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</si>
  <si>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</si>
  <si>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</si>
  <si>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</si>
  <si>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</si>
  <si>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</si>
  <si>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</si>
  <si>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</si>
  <si>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</si>
  <si>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</si>
  <si>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</si>
  <si>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</si>
  <si>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</si>
  <si>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</si>
  <si>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</si>
  <si>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</si>
  <si>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</si>
  <si>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</si>
  <si>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</si>
  <si>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</si>
  <si>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</si>
  <si>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</si>
  <si>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</si>
  <si>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</si>
  <si>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</si>
  <si>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</si>
  <si>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</si>
  <si>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</si>
  <si>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</si>
  <si>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</si>
  <si>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</si>
  <si>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</si>
  <si>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</si>
  <si>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</si>
  <si>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</si>
  <si>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</si>
  <si>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</si>
  <si>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</si>
  <si>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</si>
  <si>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</si>
  <si>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</si>
  <si>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</si>
  <si>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</si>
  <si>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</si>
  <si>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</si>
  <si>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</si>
  <si>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</si>
  <si>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</si>
  <si>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</si>
  <si>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</si>
  <si>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</si>
  <si>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</si>
  <si>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</si>
  <si>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</si>
  <si>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</si>
  <si>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</si>
  <si>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</si>
  <si>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</si>
  <si>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</si>
  <si>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</si>
  <si>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</si>
  <si>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</si>
  <si>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</si>
  <si>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</si>
  <si>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</si>
  <si>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</si>
  <si>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</si>
  <si>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</si>
  <si>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</si>
  <si>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</si>
  <si>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</si>
  <si>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</si>
  <si>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</si>
  <si>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</si>
  <si>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</si>
  <si>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</si>
  <si>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</si>
  <si>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</si>
  <si>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</si>
  <si>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</si>
  <si>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</si>
  <si>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</si>
  <si>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</si>
  <si>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</si>
  <si>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</si>
  <si>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</si>
  <si>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</si>
  <si>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</si>
  <si>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</si>
  <si>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</si>
  <si>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</si>
  <si>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</si>
  <si>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</si>
  <si>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</si>
  <si>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</si>
  <si>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</si>
  <si>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</si>
  <si>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</si>
  <si>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</si>
  <si>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</si>
  <si>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</si>
  <si>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</si>
  <si>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</si>
  <si>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</si>
  <si>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</si>
  <si>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</si>
  <si>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</si>
  <si>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</si>
  <si>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</si>
  <si>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</si>
  <si>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</si>
  <si>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</si>
  <si>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</si>
  <si>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</si>
  <si>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</si>
  <si>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</si>
  <si>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</si>
  <si>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</si>
  <si>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</si>
  <si>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</si>
  <si>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</si>
  <si>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</si>
  <si>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</si>
  <si>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</si>
  <si>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</si>
  <si>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</si>
  <si>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</si>
  <si>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</si>
  <si>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</si>
  <si>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</si>
  <si>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</si>
  <si>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</si>
  <si>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</si>
  <si>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</si>
  <si>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</si>
  <si>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</si>
  <si>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</si>
  <si>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</si>
  <si>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</si>
  <si>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</si>
  <si>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</si>
  <si>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</si>
  <si>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</si>
  <si>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</si>
  <si>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</si>
  <si>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</si>
  <si>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</si>
  <si>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</si>
  <si>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</si>
  <si>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</si>
  <si>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</si>
  <si>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</si>
  <si>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</si>
  <si>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</si>
  <si>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</si>
  <si>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</si>
  <si>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</si>
  <si>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</si>
  <si>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</si>
  <si>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</si>
  <si>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</si>
  <si>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</si>
  <si>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</si>
  <si>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</si>
  <si>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</si>
  <si>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</si>
  <si>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</si>
  <si>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</si>
  <si>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</si>
  <si>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</si>
  <si>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</si>
  <si>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</si>
  <si>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</si>
  <si>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</si>
  <si>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</si>
  <si>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</si>
  <si>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</si>
  <si>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</si>
  <si>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</si>
  <si>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</si>
  <si>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</si>
  <si>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</si>
  <si>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</si>
  <si>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</si>
  <si>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</si>
  <si>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</si>
  <si>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</si>
  <si>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</si>
  <si>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</si>
  <si>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</si>
  <si>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</si>
  <si>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</si>
  <si>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</si>
  <si>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</si>
  <si>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</si>
  <si>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</si>
  <si>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</si>
  <si>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</si>
  <si>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</si>
  <si>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</si>
  <si>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</si>
  <si>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</si>
  <si>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</si>
  <si>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</si>
  <si>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</si>
  <si>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</si>
  <si>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</si>
  <si>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</si>
  <si>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</si>
  <si>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</si>
  <si>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</si>
  <si>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</si>
  <si>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</si>
  <si>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</si>
  <si>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</si>
  <si>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</si>
  <si>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</si>
  <si>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</si>
  <si>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Pol605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</si>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</sst>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167" fontId="23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3"/>
      <c r="AQ5" s="23"/>
      <c r="AR5" s="21"/>
      <c r="BE5" s="28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3"/>
      <c r="AQ6" s="23"/>
      <c r="AR6" s="21"/>
      <c r="BE6" s="28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3"/>
      <c r="BS13" s="18" t="s">
        <v>6</v>
      </c>
    </row>
    <row r="14" spans="1:74" ht="12.75">
      <c r="B14" s="22"/>
      <c r="C14" s="23"/>
      <c r="D14" s="23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3"/>
    </row>
    <row r="23" spans="1:71" s="1" customFormat="1" ht="16.5" customHeight="1">
      <c r="B23" s="22"/>
      <c r="C23" s="23"/>
      <c r="D23" s="23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3"/>
      <c r="AP23" s="23"/>
      <c r="AQ23" s="23"/>
      <c r="AR23" s="21"/>
      <c r="BE23" s="28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1">
        <f>ROUND(AG94,2)</f>
        <v>0</v>
      </c>
      <c r="AL26" s="292"/>
      <c r="AM26" s="292"/>
      <c r="AN26" s="292"/>
      <c r="AO26" s="292"/>
      <c r="AP26" s="37"/>
      <c r="AQ26" s="37"/>
      <c r="AR26" s="40"/>
      <c r="BE26" s="28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3" t="s">
        <v>37</v>
      </c>
      <c r="M28" s="293"/>
      <c r="N28" s="293"/>
      <c r="O28" s="293"/>
      <c r="P28" s="293"/>
      <c r="Q28" s="37"/>
      <c r="R28" s="37"/>
      <c r="S28" s="37"/>
      <c r="T28" s="37"/>
      <c r="U28" s="37"/>
      <c r="V28" s="37"/>
      <c r="W28" s="293" t="s">
        <v>38</v>
      </c>
      <c r="X28" s="293"/>
      <c r="Y28" s="293"/>
      <c r="Z28" s="293"/>
      <c r="AA28" s="293"/>
      <c r="AB28" s="293"/>
      <c r="AC28" s="293"/>
      <c r="AD28" s="293"/>
      <c r="AE28" s="293"/>
      <c r="AF28" s="37"/>
      <c r="AG28" s="37"/>
      <c r="AH28" s="37"/>
      <c r="AI28" s="37"/>
      <c r="AJ28" s="37"/>
      <c r="AK28" s="293" t="s">
        <v>39</v>
      </c>
      <c r="AL28" s="293"/>
      <c r="AM28" s="293"/>
      <c r="AN28" s="293"/>
      <c r="AO28" s="293"/>
      <c r="AP28" s="37"/>
      <c r="AQ28" s="37"/>
      <c r="AR28" s="40"/>
      <c r="BE28" s="283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96">
        <v>0.21</v>
      </c>
      <c r="M29" s="295"/>
      <c r="N29" s="295"/>
      <c r="O29" s="295"/>
      <c r="P29" s="295"/>
      <c r="Q29" s="42"/>
      <c r="R29" s="42"/>
      <c r="S29" s="42"/>
      <c r="T29" s="42"/>
      <c r="U29" s="42"/>
      <c r="V29" s="42"/>
      <c r="W29" s="294">
        <f>ROUND(AZ94, 2)</f>
        <v>0</v>
      </c>
      <c r="X29" s="295"/>
      <c r="Y29" s="295"/>
      <c r="Z29" s="295"/>
      <c r="AA29" s="295"/>
      <c r="AB29" s="295"/>
      <c r="AC29" s="295"/>
      <c r="AD29" s="295"/>
      <c r="AE29" s="295"/>
      <c r="AF29" s="42"/>
      <c r="AG29" s="42"/>
      <c r="AH29" s="42"/>
      <c r="AI29" s="42"/>
      <c r="AJ29" s="42"/>
      <c r="AK29" s="294">
        <f>ROUND(AV94, 2)</f>
        <v>0</v>
      </c>
      <c r="AL29" s="295"/>
      <c r="AM29" s="295"/>
      <c r="AN29" s="295"/>
      <c r="AO29" s="295"/>
      <c r="AP29" s="42"/>
      <c r="AQ29" s="42"/>
      <c r="AR29" s="43"/>
      <c r="BE29" s="284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96">
        <v>0.15</v>
      </c>
      <c r="M30" s="295"/>
      <c r="N30" s="295"/>
      <c r="O30" s="295"/>
      <c r="P30" s="295"/>
      <c r="Q30" s="42"/>
      <c r="R30" s="42"/>
      <c r="S30" s="42"/>
      <c r="T30" s="42"/>
      <c r="U30" s="42"/>
      <c r="V30" s="42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2"/>
      <c r="AG30" s="42"/>
      <c r="AH30" s="42"/>
      <c r="AI30" s="42"/>
      <c r="AJ30" s="42"/>
      <c r="AK30" s="294">
        <f>ROUND(AW94, 2)</f>
        <v>0</v>
      </c>
      <c r="AL30" s="295"/>
      <c r="AM30" s="295"/>
      <c r="AN30" s="295"/>
      <c r="AO30" s="295"/>
      <c r="AP30" s="42"/>
      <c r="AQ30" s="42"/>
      <c r="AR30" s="43"/>
      <c r="BE30" s="284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96">
        <v>0.21</v>
      </c>
      <c r="M31" s="295"/>
      <c r="N31" s="295"/>
      <c r="O31" s="295"/>
      <c r="P31" s="295"/>
      <c r="Q31" s="42"/>
      <c r="R31" s="42"/>
      <c r="S31" s="42"/>
      <c r="T31" s="42"/>
      <c r="U31" s="42"/>
      <c r="V31" s="42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2"/>
      <c r="AG31" s="42"/>
      <c r="AH31" s="42"/>
      <c r="AI31" s="42"/>
      <c r="AJ31" s="42"/>
      <c r="AK31" s="294">
        <v>0</v>
      </c>
      <c r="AL31" s="295"/>
      <c r="AM31" s="295"/>
      <c r="AN31" s="295"/>
      <c r="AO31" s="295"/>
      <c r="AP31" s="42"/>
      <c r="AQ31" s="42"/>
      <c r="AR31" s="43"/>
      <c r="BE31" s="284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96">
        <v>0.15</v>
      </c>
      <c r="M32" s="295"/>
      <c r="N32" s="295"/>
      <c r="O32" s="295"/>
      <c r="P32" s="295"/>
      <c r="Q32" s="42"/>
      <c r="R32" s="42"/>
      <c r="S32" s="42"/>
      <c r="T32" s="42"/>
      <c r="U32" s="42"/>
      <c r="V32" s="42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2"/>
      <c r="AG32" s="42"/>
      <c r="AH32" s="42"/>
      <c r="AI32" s="42"/>
      <c r="AJ32" s="42"/>
      <c r="AK32" s="294">
        <v>0</v>
      </c>
      <c r="AL32" s="295"/>
      <c r="AM32" s="295"/>
      <c r="AN32" s="295"/>
      <c r="AO32" s="295"/>
      <c r="AP32" s="42"/>
      <c r="AQ32" s="42"/>
      <c r="AR32" s="43"/>
      <c r="BE32" s="284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96">
        <v>0</v>
      </c>
      <c r="M33" s="295"/>
      <c r="N33" s="295"/>
      <c r="O33" s="295"/>
      <c r="P33" s="295"/>
      <c r="Q33" s="42"/>
      <c r="R33" s="42"/>
      <c r="S33" s="42"/>
      <c r="T33" s="42"/>
      <c r="U33" s="42"/>
      <c r="V33" s="42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2"/>
      <c r="AG33" s="42"/>
      <c r="AH33" s="42"/>
      <c r="AI33" s="42"/>
      <c r="AJ33" s="42"/>
      <c r="AK33" s="294">
        <v>0</v>
      </c>
      <c r="AL33" s="295"/>
      <c r="AM33" s="295"/>
      <c r="AN33" s="295"/>
      <c r="AO33" s="295"/>
      <c r="AP33" s="42"/>
      <c r="AQ33" s="42"/>
      <c r="AR33" s="43"/>
      <c r="BE33" s="28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3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0" t="s">
        <v>48</v>
      </c>
      <c r="Y35" s="298"/>
      <c r="Z35" s="298"/>
      <c r="AA35" s="298"/>
      <c r="AB35" s="298"/>
      <c r="AC35" s="46"/>
      <c r="AD35" s="46"/>
      <c r="AE35" s="46"/>
      <c r="AF35" s="46"/>
      <c r="AG35" s="46"/>
      <c r="AH35" s="46"/>
      <c r="AI35" s="46"/>
      <c r="AJ35" s="46"/>
      <c r="AK35" s="297">
        <f>SUM(AK26:AK33)</f>
        <v>0</v>
      </c>
      <c r="AL35" s="298"/>
      <c r="AM35" s="298"/>
      <c r="AN35" s="298"/>
      <c r="AO35" s="29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8" t="str">
        <f>K6</f>
        <v>MŠ Vokovická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5" t="str">
        <f>IF(AN8= "","",AN8)</f>
        <v>21. 2. 2023</v>
      </c>
      <c r="AN87" s="31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6" t="str">
        <f>IF(E17="","",E17)</f>
        <v>ra15 a.s., ATELIER SEVER s.r.o.</v>
      </c>
      <c r="AN89" s="317"/>
      <c r="AO89" s="317"/>
      <c r="AP89" s="317"/>
      <c r="AQ89" s="37"/>
      <c r="AR89" s="40"/>
      <c r="AS89" s="318" t="s">
        <v>56</v>
      </c>
      <c r="AT89" s="31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6" t="str">
        <f>IF(E20="","",E20)</f>
        <v>Ecoten s.r.o.</v>
      </c>
      <c r="AN90" s="317"/>
      <c r="AO90" s="317"/>
      <c r="AP90" s="317"/>
      <c r="AQ90" s="37"/>
      <c r="AR90" s="40"/>
      <c r="AS90" s="320"/>
      <c r="AT90" s="32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2"/>
      <c r="AT91" s="32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0" t="s">
        <v>57</v>
      </c>
      <c r="D92" s="311"/>
      <c r="E92" s="311"/>
      <c r="F92" s="311"/>
      <c r="G92" s="311"/>
      <c r="H92" s="74"/>
      <c r="I92" s="312" t="s">
        <v>58</v>
      </c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25" t="s">
        <v>59</v>
      </c>
      <c r="AH92" s="311"/>
      <c r="AI92" s="311"/>
      <c r="AJ92" s="311"/>
      <c r="AK92" s="311"/>
      <c r="AL92" s="311"/>
      <c r="AM92" s="311"/>
      <c r="AN92" s="312" t="s">
        <v>60</v>
      </c>
      <c r="AO92" s="311"/>
      <c r="AP92" s="32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6">
        <f>ROUND(AG95+AG117+SUM(AG126:AG137)+AG141,2)</f>
        <v>0</v>
      </c>
      <c r="AH94" s="326"/>
      <c r="AI94" s="326"/>
      <c r="AJ94" s="326"/>
      <c r="AK94" s="326"/>
      <c r="AL94" s="326"/>
      <c r="AM94" s="326"/>
      <c r="AN94" s="327">
        <f t="shared" ref="AN94:AN141" si="0">SUM(AG94,AT94)</f>
        <v>0</v>
      </c>
      <c r="AO94" s="327"/>
      <c r="AP94" s="327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313" t="s">
        <v>80</v>
      </c>
      <c r="E95" s="313"/>
      <c r="F95" s="313"/>
      <c r="G95" s="313"/>
      <c r="H95" s="313"/>
      <c r="I95" s="96"/>
      <c r="J95" s="313" t="s">
        <v>81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07">
        <f>ROUND(AG96+SUM(AG97:AG100)+AG105+AG110,2)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314" t="s">
        <v>87</v>
      </c>
      <c r="F96" s="314"/>
      <c r="G96" s="314"/>
      <c r="H96" s="314"/>
      <c r="I96" s="314"/>
      <c r="J96" s="105"/>
      <c r="K96" s="314" t="s">
        <v>88</v>
      </c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02">
        <f>'01a - Architektonicko-sta...'!J32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Architektonicko-sta...'!P152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314" t="s">
        <v>91</v>
      </c>
      <c r="F97" s="314"/>
      <c r="G97" s="314"/>
      <c r="H97" s="314"/>
      <c r="I97" s="314"/>
      <c r="J97" s="105"/>
      <c r="K97" s="314" t="s">
        <v>92</v>
      </c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02">
        <f>'04a - Vytápění'!J32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314" t="s">
        <v>94</v>
      </c>
      <c r="F98" s="314"/>
      <c r="G98" s="314"/>
      <c r="H98" s="314"/>
      <c r="I98" s="314"/>
      <c r="J98" s="105"/>
      <c r="K98" s="314" t="s">
        <v>95</v>
      </c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02">
        <f>'04b - Chlazení a vzduchot...'!J32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314" t="s">
        <v>97</v>
      </c>
      <c r="F99" s="314"/>
      <c r="G99" s="314"/>
      <c r="H99" s="314"/>
      <c r="I99" s="314"/>
      <c r="J99" s="105"/>
      <c r="K99" s="314" t="s">
        <v>98</v>
      </c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02">
        <f>'04d - Měření a regulace'!J32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>
      <c r="B100" s="59"/>
      <c r="C100" s="105"/>
      <c r="D100" s="105"/>
      <c r="E100" s="314" t="s">
        <v>100</v>
      </c>
      <c r="F100" s="314"/>
      <c r="G100" s="314"/>
      <c r="H100" s="314"/>
      <c r="I100" s="314"/>
      <c r="J100" s="105"/>
      <c r="K100" s="314" t="s">
        <v>101</v>
      </c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04">
        <f>ROUND(SUM(AG101:AG104),2)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314" t="s">
        <v>103</v>
      </c>
      <c r="G101" s="314"/>
      <c r="H101" s="314"/>
      <c r="I101" s="314"/>
      <c r="J101" s="314"/>
      <c r="K101" s="105"/>
      <c r="L101" s="314" t="s">
        <v>104</v>
      </c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02">
        <f>'04e.1 - Kanalizace'!J34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314" t="s">
        <v>107</v>
      </c>
      <c r="G102" s="314"/>
      <c r="H102" s="314"/>
      <c r="I102" s="314"/>
      <c r="J102" s="314"/>
      <c r="K102" s="105"/>
      <c r="L102" s="314" t="s">
        <v>108</v>
      </c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02">
        <f>'04e.2 - Vodovod'!J34</f>
        <v>0</v>
      </c>
      <c r="AH102" s="303"/>
      <c r="AI102" s="303"/>
      <c r="AJ102" s="303"/>
      <c r="AK102" s="303"/>
      <c r="AL102" s="303"/>
      <c r="AM102" s="303"/>
      <c r="AN102" s="302">
        <f t="shared" si="0"/>
        <v>0</v>
      </c>
      <c r="AO102" s="303"/>
      <c r="AP102" s="303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314" t="s">
        <v>110</v>
      </c>
      <c r="G103" s="314"/>
      <c r="H103" s="314"/>
      <c r="I103" s="314"/>
      <c r="J103" s="314"/>
      <c r="K103" s="105"/>
      <c r="L103" s="314" t="s">
        <v>111</v>
      </c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02">
        <f>'04e.3 - Areálová kanalizace'!J34</f>
        <v>0</v>
      </c>
      <c r="AH103" s="303"/>
      <c r="AI103" s="303"/>
      <c r="AJ103" s="303"/>
      <c r="AK103" s="303"/>
      <c r="AL103" s="303"/>
      <c r="AM103" s="303"/>
      <c r="AN103" s="302">
        <f t="shared" si="0"/>
        <v>0</v>
      </c>
      <c r="AO103" s="303"/>
      <c r="AP103" s="303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314" t="s">
        <v>113</v>
      </c>
      <c r="G104" s="314"/>
      <c r="H104" s="314"/>
      <c r="I104" s="314"/>
      <c r="J104" s="314"/>
      <c r="K104" s="105"/>
      <c r="L104" s="314" t="s">
        <v>114</v>
      </c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02">
        <f>'04e.4 - Areálový vodovod'!J34</f>
        <v>0</v>
      </c>
      <c r="AH104" s="303"/>
      <c r="AI104" s="303"/>
      <c r="AJ104" s="303"/>
      <c r="AK104" s="303"/>
      <c r="AL104" s="303"/>
      <c r="AM104" s="303"/>
      <c r="AN104" s="302">
        <f t="shared" si="0"/>
        <v>0</v>
      </c>
      <c r="AO104" s="303"/>
      <c r="AP104" s="303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>
      <c r="B105" s="59"/>
      <c r="C105" s="105"/>
      <c r="D105" s="105"/>
      <c r="E105" s="314" t="s">
        <v>116</v>
      </c>
      <c r="F105" s="314"/>
      <c r="G105" s="314"/>
      <c r="H105" s="314"/>
      <c r="I105" s="314"/>
      <c r="J105" s="105"/>
      <c r="K105" s="314" t="s">
        <v>117</v>
      </c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04">
        <f>ROUND(SUM(AG106:AG109),2)</f>
        <v>0</v>
      </c>
      <c r="AH105" s="303"/>
      <c r="AI105" s="303"/>
      <c r="AJ105" s="303"/>
      <c r="AK105" s="303"/>
      <c r="AL105" s="303"/>
      <c r="AM105" s="303"/>
      <c r="AN105" s="302">
        <f t="shared" si="0"/>
        <v>0</v>
      </c>
      <c r="AO105" s="303"/>
      <c r="AP105" s="303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105"/>
      <c r="F106" s="314" t="s">
        <v>119</v>
      </c>
      <c r="G106" s="314"/>
      <c r="H106" s="314"/>
      <c r="I106" s="314"/>
      <c r="J106" s="314"/>
      <c r="K106" s="105"/>
      <c r="L106" s="314" t="s">
        <v>120</v>
      </c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02">
        <f>'04g.1 - Silnoproud'!J34</f>
        <v>0</v>
      </c>
      <c r="AH106" s="303"/>
      <c r="AI106" s="303"/>
      <c r="AJ106" s="303"/>
      <c r="AK106" s="303"/>
      <c r="AL106" s="303"/>
      <c r="AM106" s="303"/>
      <c r="AN106" s="302">
        <f t="shared" si="0"/>
        <v>0</v>
      </c>
      <c r="AO106" s="303"/>
      <c r="AP106" s="303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314" t="s">
        <v>122</v>
      </c>
      <c r="G107" s="314"/>
      <c r="H107" s="314"/>
      <c r="I107" s="314"/>
      <c r="J107" s="314"/>
      <c r="K107" s="105"/>
      <c r="L107" s="314" t="s">
        <v>123</v>
      </c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02">
        <f>'04g.2 - Rozváděče'!J34</f>
        <v>0</v>
      </c>
      <c r="AH107" s="303"/>
      <c r="AI107" s="303"/>
      <c r="AJ107" s="303"/>
      <c r="AK107" s="303"/>
      <c r="AL107" s="303"/>
      <c r="AM107" s="303"/>
      <c r="AN107" s="302">
        <f t="shared" si="0"/>
        <v>0</v>
      </c>
      <c r="AO107" s="303"/>
      <c r="AP107" s="303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314" t="s">
        <v>125</v>
      </c>
      <c r="G108" s="314"/>
      <c r="H108" s="314"/>
      <c r="I108" s="314"/>
      <c r="J108" s="314"/>
      <c r="K108" s="105"/>
      <c r="L108" s="314" t="s">
        <v>126</v>
      </c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314"/>
      <c r="AC108" s="314"/>
      <c r="AD108" s="314"/>
      <c r="AE108" s="314"/>
      <c r="AF108" s="314"/>
      <c r="AG108" s="302">
        <f>'04d.3 - Ochrana před bleskem'!J34</f>
        <v>0</v>
      </c>
      <c r="AH108" s="303"/>
      <c r="AI108" s="303"/>
      <c r="AJ108" s="303"/>
      <c r="AK108" s="303"/>
      <c r="AL108" s="303"/>
      <c r="AM108" s="303"/>
      <c r="AN108" s="302">
        <f t="shared" si="0"/>
        <v>0</v>
      </c>
      <c r="AO108" s="303"/>
      <c r="AP108" s="303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314" t="s">
        <v>128</v>
      </c>
      <c r="G109" s="314"/>
      <c r="H109" s="314"/>
      <c r="I109" s="314"/>
      <c r="J109" s="314"/>
      <c r="K109" s="105"/>
      <c r="L109" s="314" t="s">
        <v>129</v>
      </c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302">
        <f>'04g.4 - Svitidla'!J34</f>
        <v>0</v>
      </c>
      <c r="AH109" s="303"/>
      <c r="AI109" s="303"/>
      <c r="AJ109" s="303"/>
      <c r="AK109" s="303"/>
      <c r="AL109" s="303"/>
      <c r="AM109" s="303"/>
      <c r="AN109" s="302">
        <f t="shared" si="0"/>
        <v>0</v>
      </c>
      <c r="AO109" s="303"/>
      <c r="AP109" s="303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>
      <c r="B110" s="59"/>
      <c r="C110" s="105"/>
      <c r="D110" s="105"/>
      <c r="E110" s="314" t="s">
        <v>131</v>
      </c>
      <c r="F110" s="314"/>
      <c r="G110" s="314"/>
      <c r="H110" s="314"/>
      <c r="I110" s="314"/>
      <c r="J110" s="105"/>
      <c r="K110" s="314" t="s">
        <v>132</v>
      </c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  <c r="AB110" s="314"/>
      <c r="AC110" s="314"/>
      <c r="AD110" s="314"/>
      <c r="AE110" s="314"/>
      <c r="AF110" s="314"/>
      <c r="AG110" s="304">
        <f>ROUND(SUM(AG111:AG116),2)</f>
        <v>0</v>
      </c>
      <c r="AH110" s="303"/>
      <c r="AI110" s="303"/>
      <c r="AJ110" s="303"/>
      <c r="AK110" s="303"/>
      <c r="AL110" s="303"/>
      <c r="AM110" s="303"/>
      <c r="AN110" s="302">
        <f t="shared" si="0"/>
        <v>0</v>
      </c>
      <c r="AO110" s="303"/>
      <c r="AP110" s="303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314" t="s">
        <v>134</v>
      </c>
      <c r="G111" s="314"/>
      <c r="H111" s="314"/>
      <c r="I111" s="314"/>
      <c r="J111" s="314"/>
      <c r="K111" s="105"/>
      <c r="L111" s="314" t="s">
        <v>135</v>
      </c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  <c r="AC111" s="314"/>
      <c r="AD111" s="314"/>
      <c r="AE111" s="314"/>
      <c r="AF111" s="314"/>
      <c r="AG111" s="302">
        <f>'04h.1 - ESLB - DATA'!J34</f>
        <v>0</v>
      </c>
      <c r="AH111" s="303"/>
      <c r="AI111" s="303"/>
      <c r="AJ111" s="303"/>
      <c r="AK111" s="303"/>
      <c r="AL111" s="303"/>
      <c r="AM111" s="303"/>
      <c r="AN111" s="302">
        <f t="shared" si="0"/>
        <v>0</v>
      </c>
      <c r="AO111" s="303"/>
      <c r="AP111" s="303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314" t="s">
        <v>137</v>
      </c>
      <c r="G112" s="314"/>
      <c r="H112" s="314"/>
      <c r="I112" s="314"/>
      <c r="J112" s="314"/>
      <c r="K112" s="105"/>
      <c r="L112" s="314" t="s">
        <v>138</v>
      </c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  <c r="AC112" s="314"/>
      <c r="AD112" s="314"/>
      <c r="AE112" s="314"/>
      <c r="AF112" s="314"/>
      <c r="AG112" s="302">
        <f>'04h.2 - ESLB - IPŠR'!J34</f>
        <v>0</v>
      </c>
      <c r="AH112" s="303"/>
      <c r="AI112" s="303"/>
      <c r="AJ112" s="303"/>
      <c r="AK112" s="303"/>
      <c r="AL112" s="303"/>
      <c r="AM112" s="303"/>
      <c r="AN112" s="302">
        <f t="shared" si="0"/>
        <v>0</v>
      </c>
      <c r="AO112" s="303"/>
      <c r="AP112" s="303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314" t="s">
        <v>140</v>
      </c>
      <c r="G113" s="314"/>
      <c r="H113" s="314"/>
      <c r="I113" s="314"/>
      <c r="J113" s="314"/>
      <c r="K113" s="105"/>
      <c r="L113" s="314" t="s">
        <v>141</v>
      </c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  <c r="AC113" s="314"/>
      <c r="AD113" s="314"/>
      <c r="AE113" s="314"/>
      <c r="AF113" s="314"/>
      <c r="AG113" s="302">
        <f>'04h.3 - ESLB - NOUZ. ODCH.'!J34</f>
        <v>0</v>
      </c>
      <c r="AH113" s="303"/>
      <c r="AI113" s="303"/>
      <c r="AJ113" s="303"/>
      <c r="AK113" s="303"/>
      <c r="AL113" s="303"/>
      <c r="AM113" s="303"/>
      <c r="AN113" s="302">
        <f t="shared" si="0"/>
        <v>0</v>
      </c>
      <c r="AO113" s="303"/>
      <c r="AP113" s="303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105"/>
      <c r="F114" s="314" t="s">
        <v>143</v>
      </c>
      <c r="G114" s="314"/>
      <c r="H114" s="314"/>
      <c r="I114" s="314"/>
      <c r="J114" s="314"/>
      <c r="K114" s="105"/>
      <c r="L114" s="314" t="s">
        <v>144</v>
      </c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02">
        <f>'04h.4 - ESLB - NOUZ. PŘI....'!J34</f>
        <v>0</v>
      </c>
      <c r="AH114" s="303"/>
      <c r="AI114" s="303"/>
      <c r="AJ114" s="303"/>
      <c r="AK114" s="303"/>
      <c r="AL114" s="303"/>
      <c r="AM114" s="303"/>
      <c r="AN114" s="302">
        <f t="shared" si="0"/>
        <v>0</v>
      </c>
      <c r="AO114" s="303"/>
      <c r="AP114" s="303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>
      <c r="A115" s="104" t="s">
        <v>86</v>
      </c>
      <c r="B115" s="59"/>
      <c r="C115" s="105"/>
      <c r="D115" s="105"/>
      <c r="E115" s="105"/>
      <c r="F115" s="314" t="s">
        <v>146</v>
      </c>
      <c r="G115" s="314"/>
      <c r="H115" s="314"/>
      <c r="I115" s="314"/>
      <c r="J115" s="314"/>
      <c r="K115" s="105"/>
      <c r="L115" s="314" t="s">
        <v>147</v>
      </c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314"/>
      <c r="AE115" s="314"/>
      <c r="AF115" s="314"/>
      <c r="AG115" s="302">
        <f>'04h.5 - ESLB - PZTS'!J34</f>
        <v>0</v>
      </c>
      <c r="AH115" s="303"/>
      <c r="AI115" s="303"/>
      <c r="AJ115" s="303"/>
      <c r="AK115" s="303"/>
      <c r="AL115" s="303"/>
      <c r="AM115" s="303"/>
      <c r="AN115" s="302">
        <f t="shared" si="0"/>
        <v>0</v>
      </c>
      <c r="AO115" s="303"/>
      <c r="AP115" s="303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>
      <c r="A116" s="104" t="s">
        <v>86</v>
      </c>
      <c r="B116" s="59"/>
      <c r="C116" s="105"/>
      <c r="D116" s="105"/>
      <c r="E116" s="105"/>
      <c r="F116" s="314" t="s">
        <v>149</v>
      </c>
      <c r="G116" s="314"/>
      <c r="H116" s="314"/>
      <c r="I116" s="314"/>
      <c r="J116" s="314"/>
      <c r="K116" s="105"/>
      <c r="L116" s="314" t="s">
        <v>150</v>
      </c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02">
        <f>'04h.6 - ESLB - IPVDT'!J34</f>
        <v>0</v>
      </c>
      <c r="AH116" s="303"/>
      <c r="AI116" s="303"/>
      <c r="AJ116" s="303"/>
      <c r="AK116" s="303"/>
      <c r="AL116" s="303"/>
      <c r="AM116" s="303"/>
      <c r="AN116" s="302">
        <f t="shared" si="0"/>
        <v>0</v>
      </c>
      <c r="AO116" s="303"/>
      <c r="AP116" s="303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>
      <c r="B117" s="94"/>
      <c r="C117" s="95"/>
      <c r="D117" s="313" t="s">
        <v>152</v>
      </c>
      <c r="E117" s="313"/>
      <c r="F117" s="313"/>
      <c r="G117" s="313"/>
      <c r="H117" s="313"/>
      <c r="I117" s="96"/>
      <c r="J117" s="313" t="s">
        <v>153</v>
      </c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07">
        <f>ROUND(SUM(AG118:AG125),2)</f>
        <v>0</v>
      </c>
      <c r="AH117" s="306"/>
      <c r="AI117" s="306"/>
      <c r="AJ117" s="306"/>
      <c r="AK117" s="306"/>
      <c r="AL117" s="306"/>
      <c r="AM117" s="306"/>
      <c r="AN117" s="305">
        <f t="shared" si="0"/>
        <v>0</v>
      </c>
      <c r="AO117" s="306"/>
      <c r="AP117" s="306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314" t="s">
        <v>155</v>
      </c>
      <c r="F118" s="314"/>
      <c r="G118" s="314"/>
      <c r="H118" s="314"/>
      <c r="I118" s="314"/>
      <c r="J118" s="105"/>
      <c r="K118" s="314" t="s">
        <v>156</v>
      </c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02">
        <f>'02a - Přístřešek na kola ...'!J32</f>
        <v>0</v>
      </c>
      <c r="AH118" s="303"/>
      <c r="AI118" s="303"/>
      <c r="AJ118" s="303"/>
      <c r="AK118" s="303"/>
      <c r="AL118" s="303"/>
      <c r="AM118" s="303"/>
      <c r="AN118" s="302">
        <f t="shared" si="0"/>
        <v>0</v>
      </c>
      <c r="AO118" s="303"/>
      <c r="AP118" s="303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314" t="s">
        <v>158</v>
      </c>
      <c r="F119" s="314"/>
      <c r="G119" s="314"/>
      <c r="H119" s="314"/>
      <c r="I119" s="314"/>
      <c r="J119" s="105"/>
      <c r="K119" s="314" t="s">
        <v>159</v>
      </c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  <c r="AC119" s="314"/>
      <c r="AD119" s="314"/>
      <c r="AE119" s="314"/>
      <c r="AF119" s="314"/>
      <c r="AG119" s="302">
        <f>'02b - Sklad zahradního ná...'!J32</f>
        <v>0</v>
      </c>
      <c r="AH119" s="303"/>
      <c r="AI119" s="303"/>
      <c r="AJ119" s="303"/>
      <c r="AK119" s="303"/>
      <c r="AL119" s="303"/>
      <c r="AM119" s="303"/>
      <c r="AN119" s="302">
        <f t="shared" si="0"/>
        <v>0</v>
      </c>
      <c r="AO119" s="303"/>
      <c r="AP119" s="303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314" t="s">
        <v>161</v>
      </c>
      <c r="F120" s="314"/>
      <c r="G120" s="314"/>
      <c r="H120" s="314"/>
      <c r="I120" s="314"/>
      <c r="J120" s="105"/>
      <c r="K120" s="314" t="s">
        <v>162</v>
      </c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  <c r="AC120" s="314"/>
      <c r="AD120" s="314"/>
      <c r="AE120" s="314"/>
      <c r="AF120" s="314"/>
      <c r="AG120" s="302">
        <f>'02c - Oplocení'!J32</f>
        <v>0</v>
      </c>
      <c r="AH120" s="303"/>
      <c r="AI120" s="303"/>
      <c r="AJ120" s="303"/>
      <c r="AK120" s="303"/>
      <c r="AL120" s="303"/>
      <c r="AM120" s="303"/>
      <c r="AN120" s="302">
        <f t="shared" si="0"/>
        <v>0</v>
      </c>
      <c r="AO120" s="303"/>
      <c r="AP120" s="303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>
      <c r="A121" s="104" t="s">
        <v>86</v>
      </c>
      <c r="B121" s="59"/>
      <c r="C121" s="105"/>
      <c r="D121" s="105"/>
      <c r="E121" s="314" t="s">
        <v>164</v>
      </c>
      <c r="F121" s="314"/>
      <c r="G121" s="314"/>
      <c r="H121" s="314"/>
      <c r="I121" s="314"/>
      <c r="J121" s="105"/>
      <c r="K121" s="314" t="s">
        <v>165</v>
      </c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  <c r="AD121" s="314"/>
      <c r="AE121" s="314"/>
      <c r="AF121" s="314"/>
      <c r="AG121" s="302">
        <f>'02d - Hřiště'!J32</f>
        <v>0</v>
      </c>
      <c r="AH121" s="303"/>
      <c r="AI121" s="303"/>
      <c r="AJ121" s="303"/>
      <c r="AK121" s="303"/>
      <c r="AL121" s="303"/>
      <c r="AM121" s="303"/>
      <c r="AN121" s="302">
        <f t="shared" si="0"/>
        <v>0</v>
      </c>
      <c r="AO121" s="303"/>
      <c r="AP121" s="303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>
      <c r="A122" s="104" t="s">
        <v>86</v>
      </c>
      <c r="B122" s="59"/>
      <c r="C122" s="105"/>
      <c r="D122" s="105"/>
      <c r="E122" s="314" t="s">
        <v>167</v>
      </c>
      <c r="F122" s="314"/>
      <c r="G122" s="314"/>
      <c r="H122" s="314"/>
      <c r="I122" s="314"/>
      <c r="J122" s="105"/>
      <c r="K122" s="314" t="s">
        <v>168</v>
      </c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314"/>
      <c r="AE122" s="314"/>
      <c r="AF122" s="314"/>
      <c r="AG122" s="302">
        <f>'02e - Pískoviště 1'!J32</f>
        <v>0</v>
      </c>
      <c r="AH122" s="303"/>
      <c r="AI122" s="303"/>
      <c r="AJ122" s="303"/>
      <c r="AK122" s="303"/>
      <c r="AL122" s="303"/>
      <c r="AM122" s="303"/>
      <c r="AN122" s="302">
        <f t="shared" si="0"/>
        <v>0</v>
      </c>
      <c r="AO122" s="303"/>
      <c r="AP122" s="303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>
      <c r="A123" s="104" t="s">
        <v>86</v>
      </c>
      <c r="B123" s="59"/>
      <c r="C123" s="105"/>
      <c r="D123" s="105"/>
      <c r="E123" s="314" t="s">
        <v>170</v>
      </c>
      <c r="F123" s="314"/>
      <c r="G123" s="314"/>
      <c r="H123" s="314"/>
      <c r="I123" s="314"/>
      <c r="J123" s="105"/>
      <c r="K123" s="314" t="s">
        <v>171</v>
      </c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  <c r="AC123" s="314"/>
      <c r="AD123" s="314"/>
      <c r="AE123" s="314"/>
      <c r="AF123" s="314"/>
      <c r="AG123" s="302">
        <f>'02f - Pískoviště 2'!J32</f>
        <v>0</v>
      </c>
      <c r="AH123" s="303"/>
      <c r="AI123" s="303"/>
      <c r="AJ123" s="303"/>
      <c r="AK123" s="303"/>
      <c r="AL123" s="303"/>
      <c r="AM123" s="303"/>
      <c r="AN123" s="302">
        <f t="shared" si="0"/>
        <v>0</v>
      </c>
      <c r="AO123" s="303"/>
      <c r="AP123" s="303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>
      <c r="A124" s="104" t="s">
        <v>86</v>
      </c>
      <c r="B124" s="59"/>
      <c r="C124" s="105"/>
      <c r="D124" s="105"/>
      <c r="E124" s="314" t="s">
        <v>173</v>
      </c>
      <c r="F124" s="314"/>
      <c r="G124" s="314"/>
      <c r="H124" s="314"/>
      <c r="I124" s="314"/>
      <c r="J124" s="105"/>
      <c r="K124" s="314" t="s">
        <v>174</v>
      </c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  <c r="AC124" s="314"/>
      <c r="AD124" s="314"/>
      <c r="AE124" s="314"/>
      <c r="AF124" s="314"/>
      <c r="AG124" s="302">
        <f>'02g - Lanovka'!J32</f>
        <v>0</v>
      </c>
      <c r="AH124" s="303"/>
      <c r="AI124" s="303"/>
      <c r="AJ124" s="303"/>
      <c r="AK124" s="303"/>
      <c r="AL124" s="303"/>
      <c r="AM124" s="303"/>
      <c r="AN124" s="302">
        <f t="shared" si="0"/>
        <v>0</v>
      </c>
      <c r="AO124" s="303"/>
      <c r="AP124" s="303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>
      <c r="A125" s="104" t="s">
        <v>86</v>
      </c>
      <c r="B125" s="59"/>
      <c r="C125" s="105"/>
      <c r="D125" s="105"/>
      <c r="E125" s="314" t="s">
        <v>176</v>
      </c>
      <c r="F125" s="314"/>
      <c r="G125" s="314"/>
      <c r="H125" s="314"/>
      <c r="I125" s="314"/>
      <c r="J125" s="105"/>
      <c r="K125" s="314" t="s">
        <v>177</v>
      </c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  <c r="AC125" s="314"/>
      <c r="AD125" s="314"/>
      <c r="AE125" s="314"/>
      <c r="AF125" s="314"/>
      <c r="AG125" s="302">
        <f>'02h-m - Samostatné herní ...'!J32</f>
        <v>0</v>
      </c>
      <c r="AH125" s="303"/>
      <c r="AI125" s="303"/>
      <c r="AJ125" s="303"/>
      <c r="AK125" s="303"/>
      <c r="AL125" s="303"/>
      <c r="AM125" s="303"/>
      <c r="AN125" s="302">
        <f t="shared" si="0"/>
        <v>0</v>
      </c>
      <c r="AO125" s="303"/>
      <c r="AP125" s="303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>
      <c r="A126" s="104" t="s">
        <v>86</v>
      </c>
      <c r="B126" s="94"/>
      <c r="C126" s="95"/>
      <c r="D126" s="313" t="s">
        <v>179</v>
      </c>
      <c r="E126" s="313"/>
      <c r="F126" s="313"/>
      <c r="G126" s="313"/>
      <c r="H126" s="313"/>
      <c r="I126" s="96"/>
      <c r="J126" s="313" t="s">
        <v>180</v>
      </c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05">
        <f>'03 - SO 03 - Komunikace a...'!J30</f>
        <v>0</v>
      </c>
      <c r="AH126" s="306"/>
      <c r="AI126" s="306"/>
      <c r="AJ126" s="306"/>
      <c r="AK126" s="306"/>
      <c r="AL126" s="306"/>
      <c r="AM126" s="306"/>
      <c r="AN126" s="305">
        <f t="shared" si="0"/>
        <v>0</v>
      </c>
      <c r="AO126" s="306"/>
      <c r="AP126" s="306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>
      <c r="A127" s="104" t="s">
        <v>86</v>
      </c>
      <c r="B127" s="94"/>
      <c r="C127" s="95"/>
      <c r="D127" s="313" t="s">
        <v>182</v>
      </c>
      <c r="E127" s="313"/>
      <c r="F127" s="313"/>
      <c r="G127" s="313"/>
      <c r="H127" s="313"/>
      <c r="I127" s="96"/>
      <c r="J127" s="313" t="s">
        <v>183</v>
      </c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05">
        <f>'04 - SO 04 - Sadové úpravy'!J30</f>
        <v>0</v>
      </c>
      <c r="AH127" s="306"/>
      <c r="AI127" s="306"/>
      <c r="AJ127" s="306"/>
      <c r="AK127" s="306"/>
      <c r="AL127" s="306"/>
      <c r="AM127" s="306"/>
      <c r="AN127" s="305">
        <f t="shared" si="0"/>
        <v>0</v>
      </c>
      <c r="AO127" s="306"/>
      <c r="AP127" s="306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>
      <c r="A128" s="104" t="s">
        <v>86</v>
      </c>
      <c r="B128" s="94"/>
      <c r="C128" s="95"/>
      <c r="D128" s="313" t="s">
        <v>185</v>
      </c>
      <c r="E128" s="313"/>
      <c r="F128" s="313"/>
      <c r="G128" s="313"/>
      <c r="H128" s="313"/>
      <c r="I128" s="96"/>
      <c r="J128" s="313" t="s">
        <v>186</v>
      </c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05">
        <f>'11 - SO 11 - Gastrotechno...'!J30</f>
        <v>0</v>
      </c>
      <c r="AH128" s="306"/>
      <c r="AI128" s="306"/>
      <c r="AJ128" s="306"/>
      <c r="AK128" s="306"/>
      <c r="AL128" s="306"/>
      <c r="AM128" s="306"/>
      <c r="AN128" s="305">
        <f t="shared" si="0"/>
        <v>0</v>
      </c>
      <c r="AO128" s="306"/>
      <c r="AP128" s="306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>
      <c r="A129" s="104" t="s">
        <v>86</v>
      </c>
      <c r="B129" s="94"/>
      <c r="C129" s="95"/>
      <c r="D129" s="313" t="s">
        <v>188</v>
      </c>
      <c r="E129" s="313"/>
      <c r="F129" s="313"/>
      <c r="G129" s="313"/>
      <c r="H129" s="313"/>
      <c r="I129" s="96"/>
      <c r="J129" s="313" t="s">
        <v>189</v>
      </c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05">
        <f>'12 - SO 12 - Přípojka kan...'!J30</f>
        <v>0</v>
      </c>
      <c r="AH129" s="306"/>
      <c r="AI129" s="306"/>
      <c r="AJ129" s="306"/>
      <c r="AK129" s="306"/>
      <c r="AL129" s="306"/>
      <c r="AM129" s="306"/>
      <c r="AN129" s="305">
        <f t="shared" si="0"/>
        <v>0</v>
      </c>
      <c r="AO129" s="306"/>
      <c r="AP129" s="306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>
      <c r="A130" s="104" t="s">
        <v>86</v>
      </c>
      <c r="B130" s="94"/>
      <c r="C130" s="95"/>
      <c r="D130" s="313" t="s">
        <v>191</v>
      </c>
      <c r="E130" s="313"/>
      <c r="F130" s="313"/>
      <c r="G130" s="313"/>
      <c r="H130" s="313"/>
      <c r="I130" s="96"/>
      <c r="J130" s="313" t="s">
        <v>192</v>
      </c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05">
        <f>'13 - SO 13 - Přípojka vod...'!J30</f>
        <v>0</v>
      </c>
      <c r="AH130" s="306"/>
      <c r="AI130" s="306"/>
      <c r="AJ130" s="306"/>
      <c r="AK130" s="306"/>
      <c r="AL130" s="306"/>
      <c r="AM130" s="306"/>
      <c r="AN130" s="305">
        <f t="shared" si="0"/>
        <v>0</v>
      </c>
      <c r="AO130" s="306"/>
      <c r="AP130" s="306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>
      <c r="A131" s="104" t="s">
        <v>86</v>
      </c>
      <c r="B131" s="94"/>
      <c r="C131" s="95"/>
      <c r="D131" s="313" t="s">
        <v>194</v>
      </c>
      <c r="E131" s="313"/>
      <c r="F131" s="313"/>
      <c r="G131" s="313"/>
      <c r="H131" s="313"/>
      <c r="I131" s="96"/>
      <c r="J131" s="313" t="s">
        <v>195</v>
      </c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05">
        <f>'14 - SO 14 - Přípojka ply...'!J30</f>
        <v>0</v>
      </c>
      <c r="AH131" s="306"/>
      <c r="AI131" s="306"/>
      <c r="AJ131" s="306"/>
      <c r="AK131" s="306"/>
      <c r="AL131" s="306"/>
      <c r="AM131" s="306"/>
      <c r="AN131" s="305">
        <f t="shared" si="0"/>
        <v>0</v>
      </c>
      <c r="AO131" s="306"/>
      <c r="AP131" s="306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>
      <c r="A132" s="104" t="s">
        <v>86</v>
      </c>
      <c r="B132" s="94"/>
      <c r="C132" s="95"/>
      <c r="D132" s="313" t="s">
        <v>8</v>
      </c>
      <c r="E132" s="313"/>
      <c r="F132" s="313"/>
      <c r="G132" s="313"/>
      <c r="H132" s="313"/>
      <c r="I132" s="96"/>
      <c r="J132" s="313" t="s">
        <v>197</v>
      </c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05">
        <f>'15 - SO 15 - Přeložka VO'!J30</f>
        <v>0</v>
      </c>
      <c r="AH132" s="306"/>
      <c r="AI132" s="306"/>
      <c r="AJ132" s="306"/>
      <c r="AK132" s="306"/>
      <c r="AL132" s="306"/>
      <c r="AM132" s="306"/>
      <c r="AN132" s="305">
        <f t="shared" si="0"/>
        <v>0</v>
      </c>
      <c r="AO132" s="306"/>
      <c r="AP132" s="306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>
      <c r="A133" s="104" t="s">
        <v>86</v>
      </c>
      <c r="B133" s="94"/>
      <c r="C133" s="95"/>
      <c r="D133" s="313" t="s">
        <v>199</v>
      </c>
      <c r="E133" s="313"/>
      <c r="F133" s="313"/>
      <c r="G133" s="313"/>
      <c r="H133" s="313"/>
      <c r="I133" s="96"/>
      <c r="J133" s="313" t="s">
        <v>200</v>
      </c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05">
        <f>'16 - SO 16 - Přípojka CETIN'!J30</f>
        <v>0</v>
      </c>
      <c r="AH133" s="306"/>
      <c r="AI133" s="306"/>
      <c r="AJ133" s="306"/>
      <c r="AK133" s="306"/>
      <c r="AL133" s="306"/>
      <c r="AM133" s="306"/>
      <c r="AN133" s="305">
        <f t="shared" si="0"/>
        <v>0</v>
      </c>
      <c r="AO133" s="306"/>
      <c r="AP133" s="306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CETIN'!P123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>
      <c r="A134" s="104" t="s">
        <v>86</v>
      </c>
      <c r="B134" s="94"/>
      <c r="C134" s="95"/>
      <c r="D134" s="313" t="s">
        <v>202</v>
      </c>
      <c r="E134" s="313"/>
      <c r="F134" s="313"/>
      <c r="G134" s="313"/>
      <c r="H134" s="313"/>
      <c r="I134" s="96"/>
      <c r="J134" s="313" t="s">
        <v>203</v>
      </c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05">
        <f>'17 - SO 17 - Přípojka PE3NY'!J30</f>
        <v>0</v>
      </c>
      <c r="AH134" s="306"/>
      <c r="AI134" s="306"/>
      <c r="AJ134" s="306"/>
      <c r="AK134" s="306"/>
      <c r="AL134" s="306"/>
      <c r="AM134" s="306"/>
      <c r="AN134" s="305">
        <f t="shared" si="0"/>
        <v>0</v>
      </c>
      <c r="AO134" s="306"/>
      <c r="AP134" s="306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>
      <c r="A135" s="104" t="s">
        <v>86</v>
      </c>
      <c r="B135" s="94"/>
      <c r="C135" s="95"/>
      <c r="D135" s="313" t="s">
        <v>205</v>
      </c>
      <c r="E135" s="313"/>
      <c r="F135" s="313"/>
      <c r="G135" s="313"/>
      <c r="H135" s="313"/>
      <c r="I135" s="96"/>
      <c r="J135" s="313" t="s">
        <v>206</v>
      </c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05">
        <f>'18 - SO 18 - Přípojka tep...'!J30</f>
        <v>0</v>
      </c>
      <c r="AH135" s="306"/>
      <c r="AI135" s="306"/>
      <c r="AJ135" s="306"/>
      <c r="AK135" s="306"/>
      <c r="AL135" s="306"/>
      <c r="AM135" s="306"/>
      <c r="AN135" s="305">
        <f t="shared" si="0"/>
        <v>0</v>
      </c>
      <c r="AO135" s="306"/>
      <c r="AP135" s="306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>
      <c r="A136" s="104" t="s">
        <v>86</v>
      </c>
      <c r="B136" s="94"/>
      <c r="C136" s="95"/>
      <c r="D136" s="313" t="s">
        <v>208</v>
      </c>
      <c r="E136" s="313"/>
      <c r="F136" s="313"/>
      <c r="G136" s="313"/>
      <c r="H136" s="313"/>
      <c r="I136" s="96"/>
      <c r="J136" s="313" t="s">
        <v>209</v>
      </c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05">
        <f>'20 - SO 20 - Závlahový sy...'!J30</f>
        <v>0</v>
      </c>
      <c r="AH136" s="306"/>
      <c r="AI136" s="306"/>
      <c r="AJ136" s="306"/>
      <c r="AK136" s="306"/>
      <c r="AL136" s="306"/>
      <c r="AM136" s="306"/>
      <c r="AN136" s="305">
        <f t="shared" si="0"/>
        <v>0</v>
      </c>
      <c r="AO136" s="306"/>
      <c r="AP136" s="306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>
      <c r="B137" s="94"/>
      <c r="C137" s="95"/>
      <c r="D137" s="313" t="s">
        <v>7</v>
      </c>
      <c r="E137" s="313"/>
      <c r="F137" s="313"/>
      <c r="G137" s="313"/>
      <c r="H137" s="313"/>
      <c r="I137" s="96"/>
      <c r="J137" s="313" t="s">
        <v>211</v>
      </c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07">
        <f>ROUND(SUM(AG138:AG140),2)</f>
        <v>0</v>
      </c>
      <c r="AH137" s="306"/>
      <c r="AI137" s="306"/>
      <c r="AJ137" s="306"/>
      <c r="AK137" s="306"/>
      <c r="AL137" s="306"/>
      <c r="AM137" s="306"/>
      <c r="AN137" s="305">
        <f t="shared" si="0"/>
        <v>0</v>
      </c>
      <c r="AO137" s="306"/>
      <c r="AP137" s="306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>
      <c r="A138" s="104" t="s">
        <v>86</v>
      </c>
      <c r="B138" s="59"/>
      <c r="C138" s="105"/>
      <c r="D138" s="105"/>
      <c r="E138" s="314" t="s">
        <v>213</v>
      </c>
      <c r="F138" s="314"/>
      <c r="G138" s="314"/>
      <c r="H138" s="314"/>
      <c r="I138" s="314"/>
      <c r="J138" s="105"/>
      <c r="K138" s="314" t="s">
        <v>214</v>
      </c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02">
        <f>'2191 - Demolice objekt MŠ'!J32</f>
        <v>0</v>
      </c>
      <c r="AH138" s="303"/>
      <c r="AI138" s="303"/>
      <c r="AJ138" s="303"/>
      <c r="AK138" s="303"/>
      <c r="AL138" s="303"/>
      <c r="AM138" s="303"/>
      <c r="AN138" s="302">
        <f t="shared" si="0"/>
        <v>0</v>
      </c>
      <c r="AO138" s="303"/>
      <c r="AP138" s="303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MŠ'!P147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>
      <c r="A139" s="104" t="s">
        <v>86</v>
      </c>
      <c r="B139" s="59"/>
      <c r="C139" s="105"/>
      <c r="D139" s="105"/>
      <c r="E139" s="314" t="s">
        <v>216</v>
      </c>
      <c r="F139" s="314"/>
      <c r="G139" s="314"/>
      <c r="H139" s="314"/>
      <c r="I139" s="314"/>
      <c r="J139" s="105"/>
      <c r="K139" s="314" t="s">
        <v>217</v>
      </c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02">
        <f>'2192 - Demolice sklad'!J32</f>
        <v>0</v>
      </c>
      <c r="AH139" s="303"/>
      <c r="AI139" s="303"/>
      <c r="AJ139" s="303"/>
      <c r="AK139" s="303"/>
      <c r="AL139" s="303"/>
      <c r="AM139" s="303"/>
      <c r="AN139" s="302">
        <f t="shared" si="0"/>
        <v>0</v>
      </c>
      <c r="AO139" s="303"/>
      <c r="AP139" s="303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>
      <c r="A140" s="104" t="s">
        <v>86</v>
      </c>
      <c r="B140" s="59"/>
      <c r="C140" s="105"/>
      <c r="D140" s="105"/>
      <c r="E140" s="314" t="s">
        <v>219</v>
      </c>
      <c r="F140" s="314"/>
      <c r="G140" s="314"/>
      <c r="H140" s="314"/>
      <c r="I140" s="314"/>
      <c r="J140" s="105"/>
      <c r="K140" s="314" t="s">
        <v>220</v>
      </c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314"/>
      <c r="AG140" s="302">
        <f>'2193 - Bourání exteriér'!J32</f>
        <v>0</v>
      </c>
      <c r="AH140" s="303"/>
      <c r="AI140" s="303"/>
      <c r="AJ140" s="303"/>
      <c r="AK140" s="303"/>
      <c r="AL140" s="303"/>
      <c r="AM140" s="303"/>
      <c r="AN140" s="302">
        <f t="shared" si="0"/>
        <v>0</v>
      </c>
      <c r="AO140" s="303"/>
      <c r="AP140" s="303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>
      <c r="A141" s="104" t="s">
        <v>86</v>
      </c>
      <c r="B141" s="94"/>
      <c r="C141" s="95"/>
      <c r="D141" s="313" t="s">
        <v>222</v>
      </c>
      <c r="E141" s="313"/>
      <c r="F141" s="313"/>
      <c r="G141" s="313"/>
      <c r="H141" s="313"/>
      <c r="I141" s="96"/>
      <c r="J141" s="313" t="s">
        <v>223</v>
      </c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05">
        <f>'22 - FS 4.b - Projekt int...'!J30</f>
        <v>0</v>
      </c>
      <c r="AH141" s="306"/>
      <c r="AI141" s="306"/>
      <c r="AJ141" s="306"/>
      <c r="AK141" s="306"/>
      <c r="AL141" s="306"/>
      <c r="AM141" s="306"/>
      <c r="AN141" s="305">
        <f t="shared" si="0"/>
        <v>0</v>
      </c>
      <c r="AO141" s="306"/>
      <c r="AP141" s="306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iewiq4H1wgBik01xfAJ5coxCSuZjEEehwWHVeicRPd45PMck6diDz56anewgKhHI8uQP3MuActet8+IPQfJpgg==" saltValue="ARQbjd2pwNystRVS4kP54ykuVdEZclmDQhWhJWra8T6tVclGf4D6sobuP0IBJKZdI2uZmAiW1dcH2x/QkGTaUw==" spinCount="100000" sheet="1" objects="1" scenarios="1" formatColumns="0" formatRows="0"/>
  <mergeCells count="226"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227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229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ROUND((SUM(BE152:BE2778)),  2)</f>
        <v>0</v>
      </c>
      <c r="G35" s="35"/>
      <c r="H35" s="35"/>
      <c r="I35" s="131">
        <v>0.21</v>
      </c>
      <c r="J35" s="130">
        <f>ROUND(((SUM(BE152:BE2778))*I35),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ROUND((SUM(BF152:BF2778)),  2)</f>
        <v>0</v>
      </c>
      <c r="G36" s="35"/>
      <c r="H36" s="35"/>
      <c r="I36" s="131">
        <v>0.15</v>
      </c>
      <c r="J36" s="130">
        <f>ROUND(((SUM(BF152:BF2778))*I36),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ROUND((SUM(BG152:BG2778)),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ROUND((SUM(BH152:BH2778)),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ROUND((SUM(BI152:BI2778)),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227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01a - Architektonicko-stavební řešení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J248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J409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J762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J1080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J1136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J1138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J1139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J1197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J1365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J1666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J1681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J1684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J1689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J1824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J1915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J1987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J1993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J2156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J2393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J2488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J2579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J2610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J2636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J2657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J2676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J2697</f>
        <v>0</v>
      </c>
      <c r="K128" s="155"/>
      <c r="L128" s="159"/>
    </row>
    <row r="129" spans="1:31" s="10" customFormat="1" ht="19.899999999999999" customHeight="1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J2698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J2739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267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5" t="str">
        <f>E7</f>
        <v>MŠ Vokovická</v>
      </c>
      <c r="F140" s="336"/>
      <c r="G140" s="336"/>
      <c r="H140" s="336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35" t="s">
        <v>227</v>
      </c>
      <c r="F142" s="337"/>
      <c r="G142" s="337"/>
      <c r="H142" s="3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8" t="str">
        <f>E11</f>
        <v>01a - Architektonicko-stavební řešení</v>
      </c>
      <c r="F144" s="337"/>
      <c r="G144" s="337"/>
      <c r="H144" s="3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268</v>
      </c>
      <c r="D151" s="168" t="s">
        <v>61</v>
      </c>
      <c r="E151" s="168" t="s">
        <v>57</v>
      </c>
      <c r="F151" s="168" t="s">
        <v>58</v>
      </c>
      <c r="G151" s="168" t="s">
        <v>269</v>
      </c>
      <c r="H151" s="168" t="s">
        <v>270</v>
      </c>
      <c r="I151" s="168" t="s">
        <v>271</v>
      </c>
      <c r="J151" s="169" t="s">
        <v>232</v>
      </c>
      <c r="K151" s="170" t="s">
        <v>272</v>
      </c>
      <c r="L151" s="171"/>
      <c r="M151" s="76" t="s">
        <v>1</v>
      </c>
      <c r="N151" s="77" t="s">
        <v>40</v>
      </c>
      <c r="O151" s="77" t="s">
        <v>273</v>
      </c>
      <c r="P151" s="77" t="s">
        <v>274</v>
      </c>
      <c r="Q151" s="77" t="s">
        <v>275</v>
      </c>
      <c r="R151" s="77" t="s">
        <v>276</v>
      </c>
      <c r="S151" s="77" t="s">
        <v>277</v>
      </c>
      <c r="T151" s="78" t="s">
        <v>278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279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P153+P1138+P2697</f>
        <v>0</v>
      </c>
      <c r="Q152" s="80"/>
      <c r="R152" s="174">
        <f>R153+R1138+R2697</f>
        <v>2966.5549570799994</v>
      </c>
      <c r="S152" s="80"/>
      <c r="T152" s="175">
        <f>T153+T1138+T2697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BK153+BK1138+BK2697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280</v>
      </c>
      <c r="F153" s="180" t="s">
        <v>281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P154+P248+P409+P560+P731+P762+P1080+P1136</f>
        <v>0</v>
      </c>
      <c r="Q153" s="185"/>
      <c r="R153" s="186">
        <f>R154+R248+R409+R560+R731+R762+R1080+R1136</f>
        <v>2697.8494952199994</v>
      </c>
      <c r="S153" s="185"/>
      <c r="T153" s="187">
        <f>T154+T248+T409+T560+T731+T762+T1080+T1136</f>
        <v>0</v>
      </c>
      <c r="AR153" s="188" t="s">
        <v>83</v>
      </c>
      <c r="AT153" s="189" t="s">
        <v>75</v>
      </c>
      <c r="AU153" s="189" t="s">
        <v>76</v>
      </c>
      <c r="AY153" s="188" t="s">
        <v>282</v>
      </c>
      <c r="BK153" s="190">
        <f>BK154+BK248+BK409+BK560+BK731+BK762+BK1080+BK1136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283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SUM(P155:P247)</f>
        <v>0</v>
      </c>
      <c r="Q154" s="185"/>
      <c r="R154" s="186">
        <f>SUM(R155:R247)</f>
        <v>0</v>
      </c>
      <c r="S154" s="185"/>
      <c r="T154" s="187">
        <f>SUM(T155:T247)</f>
        <v>0</v>
      </c>
      <c r="AR154" s="188" t="s">
        <v>83</v>
      </c>
      <c r="AT154" s="189" t="s">
        <v>75</v>
      </c>
      <c r="AU154" s="189" t="s">
        <v>83</v>
      </c>
      <c r="AY154" s="188" t="s">
        <v>282</v>
      </c>
      <c r="BK154" s="190">
        <f>SUM(BK155:BK247)</f>
        <v>0</v>
      </c>
    </row>
    <row r="155" spans="1:65" s="2" customFormat="1" ht="24.2" customHeight="1">
      <c r="A155" s="35"/>
      <c r="B155" s="36"/>
      <c r="C155" s="193" t="s">
        <v>83</v>
      </c>
      <c r="D155" s="193" t="s">
        <v>284</v>
      </c>
      <c r="E155" s="194" t="s">
        <v>285</v>
      </c>
      <c r="F155" s="195" t="s">
        <v>286</v>
      </c>
      <c r="G155" s="196" t="s">
        <v>287</v>
      </c>
      <c r="H155" s="197">
        <v>1468.7170000000001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288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288</v>
      </c>
      <c r="BM155" s="205" t="s">
        <v>289</v>
      </c>
    </row>
    <row r="156" spans="1:65" s="13" customFormat="1" ht="11.25">
      <c r="B156" s="207"/>
      <c r="C156" s="208"/>
      <c r="D156" s="209" t="s">
        <v>290</v>
      </c>
      <c r="E156" s="210" t="s">
        <v>1</v>
      </c>
      <c r="F156" s="211" t="s">
        <v>291</v>
      </c>
      <c r="G156" s="208"/>
      <c r="H156" s="212">
        <v>1468.7170000000001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290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282</v>
      </c>
    </row>
    <row r="157" spans="1:65" s="14" customFormat="1" ht="11.25">
      <c r="B157" s="219"/>
      <c r="C157" s="220"/>
      <c r="D157" s="209" t="s">
        <v>290</v>
      </c>
      <c r="E157" s="221" t="s">
        <v>1</v>
      </c>
      <c r="F157" s="222" t="s">
        <v>292</v>
      </c>
      <c r="G157" s="220"/>
      <c r="H157" s="223">
        <v>1468.7170000000001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290</v>
      </c>
      <c r="AU157" s="229" t="s">
        <v>85</v>
      </c>
      <c r="AV157" s="14" t="s">
        <v>288</v>
      </c>
      <c r="AW157" s="14" t="s">
        <v>32</v>
      </c>
      <c r="AX157" s="14" t="s">
        <v>83</v>
      </c>
      <c r="AY157" s="229" t="s">
        <v>282</v>
      </c>
    </row>
    <row r="158" spans="1:65" s="2" customFormat="1" ht="33" customHeight="1">
      <c r="A158" s="35"/>
      <c r="B158" s="36"/>
      <c r="C158" s="193" t="s">
        <v>85</v>
      </c>
      <c r="D158" s="193" t="s">
        <v>284</v>
      </c>
      <c r="E158" s="194" t="s">
        <v>293</v>
      </c>
      <c r="F158" s="195" t="s">
        <v>294</v>
      </c>
      <c r="G158" s="196" t="s">
        <v>295</v>
      </c>
      <c r="H158" s="197">
        <v>898.13499999999999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288</v>
      </c>
      <c r="AT158" s="205" t="s">
        <v>284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288</v>
      </c>
      <c r="BM158" s="205" t="s">
        <v>296</v>
      </c>
    </row>
    <row r="159" spans="1:65" s="13" customFormat="1" ht="11.25">
      <c r="B159" s="207"/>
      <c r="C159" s="208"/>
      <c r="D159" s="209" t="s">
        <v>290</v>
      </c>
      <c r="E159" s="210" t="s">
        <v>1</v>
      </c>
      <c r="F159" s="211" t="s">
        <v>297</v>
      </c>
      <c r="G159" s="208"/>
      <c r="H159" s="212">
        <v>1499.4269999999999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290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282</v>
      </c>
    </row>
    <row r="160" spans="1:65" s="13" customFormat="1" ht="11.25">
      <c r="B160" s="207"/>
      <c r="C160" s="208"/>
      <c r="D160" s="209" t="s">
        <v>290</v>
      </c>
      <c r="E160" s="210" t="s">
        <v>1</v>
      </c>
      <c r="F160" s="211" t="s">
        <v>298</v>
      </c>
      <c r="G160" s="208"/>
      <c r="H160" s="212">
        <v>-71.5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290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282</v>
      </c>
    </row>
    <row r="161" spans="1:65" s="13" customFormat="1" ht="11.25">
      <c r="B161" s="207"/>
      <c r="C161" s="208"/>
      <c r="D161" s="209" t="s">
        <v>290</v>
      </c>
      <c r="E161" s="210" t="s">
        <v>1</v>
      </c>
      <c r="F161" s="211" t="s">
        <v>299</v>
      </c>
      <c r="G161" s="208"/>
      <c r="H161" s="212">
        <v>18.7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290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282</v>
      </c>
    </row>
    <row r="162" spans="1:65" s="13" customFormat="1" ht="11.25">
      <c r="B162" s="207"/>
      <c r="C162" s="208"/>
      <c r="D162" s="209" t="s">
        <v>290</v>
      </c>
      <c r="E162" s="210" t="s">
        <v>1</v>
      </c>
      <c r="F162" s="211" t="s">
        <v>300</v>
      </c>
      <c r="G162" s="208"/>
      <c r="H162" s="212">
        <v>-13.25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282</v>
      </c>
    </row>
    <row r="163" spans="1:65" s="13" customFormat="1" ht="11.25">
      <c r="B163" s="207"/>
      <c r="C163" s="208"/>
      <c r="D163" s="209" t="s">
        <v>290</v>
      </c>
      <c r="E163" s="210" t="s">
        <v>1</v>
      </c>
      <c r="F163" s="211" t="s">
        <v>301</v>
      </c>
      <c r="G163" s="208"/>
      <c r="H163" s="212">
        <v>-18.678000000000001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290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282</v>
      </c>
    </row>
    <row r="164" spans="1:65" s="13" customFormat="1" ht="11.25">
      <c r="B164" s="207"/>
      <c r="C164" s="208"/>
      <c r="D164" s="209" t="s">
        <v>290</v>
      </c>
      <c r="E164" s="210" t="s">
        <v>1</v>
      </c>
      <c r="F164" s="211" t="s">
        <v>302</v>
      </c>
      <c r="G164" s="208"/>
      <c r="H164" s="212">
        <v>-25.399000000000001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290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282</v>
      </c>
    </row>
    <row r="165" spans="1:65" s="13" customFormat="1" ht="11.25">
      <c r="B165" s="207"/>
      <c r="C165" s="208"/>
      <c r="D165" s="209" t="s">
        <v>290</v>
      </c>
      <c r="E165" s="210" t="s">
        <v>1</v>
      </c>
      <c r="F165" s="211" t="s">
        <v>303</v>
      </c>
      <c r="G165" s="208"/>
      <c r="H165" s="212">
        <v>-67.603999999999999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290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282</v>
      </c>
    </row>
    <row r="166" spans="1:65" s="13" customFormat="1" ht="11.25">
      <c r="B166" s="207"/>
      <c r="C166" s="208"/>
      <c r="D166" s="209" t="s">
        <v>290</v>
      </c>
      <c r="E166" s="210" t="s">
        <v>1</v>
      </c>
      <c r="F166" s="211" t="s">
        <v>304</v>
      </c>
      <c r="G166" s="208"/>
      <c r="H166" s="212">
        <v>13.816000000000001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290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282</v>
      </c>
    </row>
    <row r="167" spans="1:65" s="13" customFormat="1" ht="11.25">
      <c r="B167" s="207"/>
      <c r="C167" s="208"/>
      <c r="D167" s="209" t="s">
        <v>290</v>
      </c>
      <c r="E167" s="210" t="s">
        <v>1</v>
      </c>
      <c r="F167" s="211" t="s">
        <v>305</v>
      </c>
      <c r="G167" s="208"/>
      <c r="H167" s="212">
        <v>-53.802999999999997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290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282</v>
      </c>
    </row>
    <row r="168" spans="1:65" s="15" customFormat="1" ht="11.25">
      <c r="B168" s="230"/>
      <c r="C168" s="231"/>
      <c r="D168" s="209" t="s">
        <v>290</v>
      </c>
      <c r="E168" s="232" t="s">
        <v>1</v>
      </c>
      <c r="F168" s="233" t="s">
        <v>306</v>
      </c>
      <c r="G168" s="231"/>
      <c r="H168" s="234">
        <v>1281.7089999999998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290</v>
      </c>
      <c r="AU168" s="240" t="s">
        <v>85</v>
      </c>
      <c r="AV168" s="15" t="s">
        <v>105</v>
      </c>
      <c r="AW168" s="15" t="s">
        <v>32</v>
      </c>
      <c r="AX168" s="15" t="s">
        <v>76</v>
      </c>
      <c r="AY168" s="240" t="s">
        <v>282</v>
      </c>
    </row>
    <row r="169" spans="1:65" s="16" customFormat="1" ht="11.25">
      <c r="B169" s="241"/>
      <c r="C169" s="242"/>
      <c r="D169" s="209" t="s">
        <v>290</v>
      </c>
      <c r="E169" s="243" t="s">
        <v>1</v>
      </c>
      <c r="F169" s="244" t="s">
        <v>307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290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282</v>
      </c>
    </row>
    <row r="170" spans="1:65" s="13" customFormat="1" ht="11.25">
      <c r="B170" s="207"/>
      <c r="C170" s="208"/>
      <c r="D170" s="209" t="s">
        <v>290</v>
      </c>
      <c r="E170" s="210" t="s">
        <v>1</v>
      </c>
      <c r="F170" s="211" t="s">
        <v>308</v>
      </c>
      <c r="G170" s="208"/>
      <c r="H170" s="212">
        <v>0.441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290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282</v>
      </c>
    </row>
    <row r="171" spans="1:65" s="13" customFormat="1" ht="11.25">
      <c r="B171" s="207"/>
      <c r="C171" s="208"/>
      <c r="D171" s="209" t="s">
        <v>290</v>
      </c>
      <c r="E171" s="210" t="s">
        <v>1</v>
      </c>
      <c r="F171" s="211" t="s">
        <v>309</v>
      </c>
      <c r="G171" s="208"/>
      <c r="H171" s="212">
        <v>0.9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290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282</v>
      </c>
    </row>
    <row r="172" spans="1:65" s="15" customFormat="1" ht="11.25">
      <c r="B172" s="230"/>
      <c r="C172" s="231"/>
      <c r="D172" s="209" t="s">
        <v>290</v>
      </c>
      <c r="E172" s="232" t="s">
        <v>1</v>
      </c>
      <c r="F172" s="233" t="s">
        <v>306</v>
      </c>
      <c r="G172" s="231"/>
      <c r="H172" s="234">
        <v>1.341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290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282</v>
      </c>
    </row>
    <row r="173" spans="1:65" s="14" customFormat="1" ht="11.25">
      <c r="B173" s="219"/>
      <c r="C173" s="220"/>
      <c r="D173" s="209" t="s">
        <v>290</v>
      </c>
      <c r="E173" s="221" t="s">
        <v>1</v>
      </c>
      <c r="F173" s="222" t="s">
        <v>292</v>
      </c>
      <c r="G173" s="220"/>
      <c r="H173" s="223">
        <v>1283.05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290</v>
      </c>
      <c r="AU173" s="229" t="s">
        <v>85</v>
      </c>
      <c r="AV173" s="14" t="s">
        <v>288</v>
      </c>
      <c r="AW173" s="14" t="s">
        <v>32</v>
      </c>
      <c r="AX173" s="14" t="s">
        <v>83</v>
      </c>
      <c r="AY173" s="229" t="s">
        <v>282</v>
      </c>
    </row>
    <row r="174" spans="1:65" s="13" customFormat="1" ht="11.25">
      <c r="B174" s="207"/>
      <c r="C174" s="208"/>
      <c r="D174" s="209" t="s">
        <v>290</v>
      </c>
      <c r="E174" s="208"/>
      <c r="F174" s="211" t="s">
        <v>310</v>
      </c>
      <c r="G174" s="208"/>
      <c r="H174" s="212">
        <v>898.13499999999999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290</v>
      </c>
      <c r="AU174" s="218" t="s">
        <v>85</v>
      </c>
      <c r="AV174" s="13" t="s">
        <v>85</v>
      </c>
      <c r="AW174" s="13" t="s">
        <v>4</v>
      </c>
      <c r="AX174" s="13" t="s">
        <v>83</v>
      </c>
      <c r="AY174" s="218" t="s">
        <v>282</v>
      </c>
    </row>
    <row r="175" spans="1:65" s="2" customFormat="1" ht="33" customHeight="1">
      <c r="A175" s="35"/>
      <c r="B175" s="36"/>
      <c r="C175" s="193" t="s">
        <v>105</v>
      </c>
      <c r="D175" s="193" t="s">
        <v>284</v>
      </c>
      <c r="E175" s="194" t="s">
        <v>311</v>
      </c>
      <c r="F175" s="195" t="s">
        <v>312</v>
      </c>
      <c r="G175" s="196" t="s">
        <v>295</v>
      </c>
      <c r="H175" s="197">
        <v>384.91500000000002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288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288</v>
      </c>
      <c r="BM175" s="205" t="s">
        <v>313</v>
      </c>
    </row>
    <row r="176" spans="1:65" s="13" customFormat="1" ht="11.25">
      <c r="B176" s="207"/>
      <c r="C176" s="208"/>
      <c r="D176" s="209" t="s">
        <v>290</v>
      </c>
      <c r="E176" s="210" t="s">
        <v>1</v>
      </c>
      <c r="F176" s="211" t="s">
        <v>297</v>
      </c>
      <c r="G176" s="208"/>
      <c r="H176" s="212">
        <v>1499.4269999999999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290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282</v>
      </c>
    </row>
    <row r="177" spans="1:65" s="13" customFormat="1" ht="11.25">
      <c r="B177" s="207"/>
      <c r="C177" s="208"/>
      <c r="D177" s="209" t="s">
        <v>290</v>
      </c>
      <c r="E177" s="210" t="s">
        <v>1</v>
      </c>
      <c r="F177" s="211" t="s">
        <v>298</v>
      </c>
      <c r="G177" s="208"/>
      <c r="H177" s="212">
        <v>-71.5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290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282</v>
      </c>
    </row>
    <row r="178" spans="1:65" s="13" customFormat="1" ht="11.25">
      <c r="B178" s="207"/>
      <c r="C178" s="208"/>
      <c r="D178" s="209" t="s">
        <v>290</v>
      </c>
      <c r="E178" s="210" t="s">
        <v>1</v>
      </c>
      <c r="F178" s="211" t="s">
        <v>299</v>
      </c>
      <c r="G178" s="208"/>
      <c r="H178" s="212">
        <v>18.7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290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282</v>
      </c>
    </row>
    <row r="179" spans="1:65" s="13" customFormat="1" ht="11.25">
      <c r="B179" s="207"/>
      <c r="C179" s="208"/>
      <c r="D179" s="209" t="s">
        <v>290</v>
      </c>
      <c r="E179" s="210" t="s">
        <v>1</v>
      </c>
      <c r="F179" s="211" t="s">
        <v>300</v>
      </c>
      <c r="G179" s="208"/>
      <c r="H179" s="212">
        <v>-13.25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290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282</v>
      </c>
    </row>
    <row r="180" spans="1:65" s="13" customFormat="1" ht="11.25">
      <c r="B180" s="207"/>
      <c r="C180" s="208"/>
      <c r="D180" s="209" t="s">
        <v>290</v>
      </c>
      <c r="E180" s="210" t="s">
        <v>1</v>
      </c>
      <c r="F180" s="211" t="s">
        <v>301</v>
      </c>
      <c r="G180" s="208"/>
      <c r="H180" s="212">
        <v>-18.678000000000001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290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282</v>
      </c>
    </row>
    <row r="181" spans="1:65" s="13" customFormat="1" ht="11.25">
      <c r="B181" s="207"/>
      <c r="C181" s="208"/>
      <c r="D181" s="209" t="s">
        <v>290</v>
      </c>
      <c r="E181" s="210" t="s">
        <v>1</v>
      </c>
      <c r="F181" s="211" t="s">
        <v>302</v>
      </c>
      <c r="G181" s="208"/>
      <c r="H181" s="212">
        <v>-25.399000000000001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290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282</v>
      </c>
    </row>
    <row r="182" spans="1:65" s="13" customFormat="1" ht="11.25">
      <c r="B182" s="207"/>
      <c r="C182" s="208"/>
      <c r="D182" s="209" t="s">
        <v>290</v>
      </c>
      <c r="E182" s="210" t="s">
        <v>1</v>
      </c>
      <c r="F182" s="211" t="s">
        <v>303</v>
      </c>
      <c r="G182" s="208"/>
      <c r="H182" s="212">
        <v>-67.603999999999999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290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282</v>
      </c>
    </row>
    <row r="183" spans="1:65" s="13" customFormat="1" ht="11.25">
      <c r="B183" s="207"/>
      <c r="C183" s="208"/>
      <c r="D183" s="209" t="s">
        <v>290</v>
      </c>
      <c r="E183" s="210" t="s">
        <v>1</v>
      </c>
      <c r="F183" s="211" t="s">
        <v>304</v>
      </c>
      <c r="G183" s="208"/>
      <c r="H183" s="212">
        <v>13.816000000000001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290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282</v>
      </c>
    </row>
    <row r="184" spans="1:65" s="13" customFormat="1" ht="11.25">
      <c r="B184" s="207"/>
      <c r="C184" s="208"/>
      <c r="D184" s="209" t="s">
        <v>290</v>
      </c>
      <c r="E184" s="210" t="s">
        <v>1</v>
      </c>
      <c r="F184" s="211" t="s">
        <v>305</v>
      </c>
      <c r="G184" s="208"/>
      <c r="H184" s="212">
        <v>-53.802999999999997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290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282</v>
      </c>
    </row>
    <row r="185" spans="1:65" s="15" customFormat="1" ht="11.25">
      <c r="B185" s="230"/>
      <c r="C185" s="231"/>
      <c r="D185" s="209" t="s">
        <v>290</v>
      </c>
      <c r="E185" s="232" t="s">
        <v>1</v>
      </c>
      <c r="F185" s="233" t="s">
        <v>306</v>
      </c>
      <c r="G185" s="231"/>
      <c r="H185" s="234">
        <v>1281.7089999999998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290</v>
      </c>
      <c r="AU185" s="240" t="s">
        <v>85</v>
      </c>
      <c r="AV185" s="15" t="s">
        <v>105</v>
      </c>
      <c r="AW185" s="15" t="s">
        <v>32</v>
      </c>
      <c r="AX185" s="15" t="s">
        <v>76</v>
      </c>
      <c r="AY185" s="240" t="s">
        <v>282</v>
      </c>
    </row>
    <row r="186" spans="1:65" s="16" customFormat="1" ht="11.25">
      <c r="B186" s="241"/>
      <c r="C186" s="242"/>
      <c r="D186" s="209" t="s">
        <v>290</v>
      </c>
      <c r="E186" s="243" t="s">
        <v>1</v>
      </c>
      <c r="F186" s="244" t="s">
        <v>307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290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282</v>
      </c>
    </row>
    <row r="187" spans="1:65" s="13" customFormat="1" ht="11.25">
      <c r="B187" s="207"/>
      <c r="C187" s="208"/>
      <c r="D187" s="209" t="s">
        <v>290</v>
      </c>
      <c r="E187" s="210" t="s">
        <v>1</v>
      </c>
      <c r="F187" s="211" t="s">
        <v>308</v>
      </c>
      <c r="G187" s="208"/>
      <c r="H187" s="212">
        <v>0.441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290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282</v>
      </c>
    </row>
    <row r="188" spans="1:65" s="13" customFormat="1" ht="11.25">
      <c r="B188" s="207"/>
      <c r="C188" s="208"/>
      <c r="D188" s="209" t="s">
        <v>290</v>
      </c>
      <c r="E188" s="210" t="s">
        <v>1</v>
      </c>
      <c r="F188" s="211" t="s">
        <v>309</v>
      </c>
      <c r="G188" s="208"/>
      <c r="H188" s="212">
        <v>0.9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290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282</v>
      </c>
    </row>
    <row r="189" spans="1:65" s="15" customFormat="1" ht="11.25">
      <c r="B189" s="230"/>
      <c r="C189" s="231"/>
      <c r="D189" s="209" t="s">
        <v>290</v>
      </c>
      <c r="E189" s="232" t="s">
        <v>1</v>
      </c>
      <c r="F189" s="233" t="s">
        <v>306</v>
      </c>
      <c r="G189" s="231"/>
      <c r="H189" s="234">
        <v>1.341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290</v>
      </c>
      <c r="AU189" s="240" t="s">
        <v>85</v>
      </c>
      <c r="AV189" s="15" t="s">
        <v>105</v>
      </c>
      <c r="AW189" s="15" t="s">
        <v>32</v>
      </c>
      <c r="AX189" s="15" t="s">
        <v>76</v>
      </c>
      <c r="AY189" s="240" t="s">
        <v>282</v>
      </c>
    </row>
    <row r="190" spans="1:65" s="14" customFormat="1" ht="11.25">
      <c r="B190" s="219"/>
      <c r="C190" s="220"/>
      <c r="D190" s="209" t="s">
        <v>290</v>
      </c>
      <c r="E190" s="221" t="s">
        <v>1</v>
      </c>
      <c r="F190" s="222" t="s">
        <v>292</v>
      </c>
      <c r="G190" s="220"/>
      <c r="H190" s="223">
        <v>1283.05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290</v>
      </c>
      <c r="AU190" s="229" t="s">
        <v>85</v>
      </c>
      <c r="AV190" s="14" t="s">
        <v>288</v>
      </c>
      <c r="AW190" s="14" t="s">
        <v>32</v>
      </c>
      <c r="AX190" s="14" t="s">
        <v>83</v>
      </c>
      <c r="AY190" s="229" t="s">
        <v>282</v>
      </c>
    </row>
    <row r="191" spans="1:65" s="13" customFormat="1" ht="11.25">
      <c r="B191" s="207"/>
      <c r="C191" s="208"/>
      <c r="D191" s="209" t="s">
        <v>290</v>
      </c>
      <c r="E191" s="208"/>
      <c r="F191" s="211" t="s">
        <v>314</v>
      </c>
      <c r="G191" s="208"/>
      <c r="H191" s="212">
        <v>384.91500000000002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290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282</v>
      </c>
    </row>
    <row r="192" spans="1:65" s="2" customFormat="1" ht="33" customHeight="1">
      <c r="A192" s="35"/>
      <c r="B192" s="36"/>
      <c r="C192" s="193" t="s">
        <v>288</v>
      </c>
      <c r="D192" s="193" t="s">
        <v>284</v>
      </c>
      <c r="E192" s="194" t="s">
        <v>315</v>
      </c>
      <c r="F192" s="195" t="s">
        <v>316</v>
      </c>
      <c r="G192" s="196" t="s">
        <v>295</v>
      </c>
      <c r="H192" s="197">
        <v>47.131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288</v>
      </c>
      <c r="AT192" s="205" t="s">
        <v>284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288</v>
      </c>
      <c r="BM192" s="205" t="s">
        <v>317</v>
      </c>
    </row>
    <row r="193" spans="2:51" s="16" customFormat="1" ht="11.25">
      <c r="B193" s="241"/>
      <c r="C193" s="242"/>
      <c r="D193" s="209" t="s">
        <v>290</v>
      </c>
      <c r="E193" s="243" t="s">
        <v>1</v>
      </c>
      <c r="F193" s="244" t="s">
        <v>318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290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282</v>
      </c>
    </row>
    <row r="194" spans="2:51" s="13" customFormat="1" ht="11.25">
      <c r="B194" s="207"/>
      <c r="C194" s="208"/>
      <c r="D194" s="209" t="s">
        <v>290</v>
      </c>
      <c r="E194" s="210" t="s">
        <v>1</v>
      </c>
      <c r="F194" s="211" t="s">
        <v>319</v>
      </c>
      <c r="G194" s="208"/>
      <c r="H194" s="212">
        <v>9.2119999999999997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290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282</v>
      </c>
    </row>
    <row r="195" spans="2:51" s="15" customFormat="1" ht="11.25">
      <c r="B195" s="230"/>
      <c r="C195" s="231"/>
      <c r="D195" s="209" t="s">
        <v>290</v>
      </c>
      <c r="E195" s="232" t="s">
        <v>1</v>
      </c>
      <c r="F195" s="233" t="s">
        <v>306</v>
      </c>
      <c r="G195" s="231"/>
      <c r="H195" s="234">
        <v>9.2119999999999997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290</v>
      </c>
      <c r="AU195" s="240" t="s">
        <v>85</v>
      </c>
      <c r="AV195" s="15" t="s">
        <v>105</v>
      </c>
      <c r="AW195" s="15" t="s">
        <v>32</v>
      </c>
      <c r="AX195" s="15" t="s">
        <v>76</v>
      </c>
      <c r="AY195" s="240" t="s">
        <v>282</v>
      </c>
    </row>
    <row r="196" spans="2:51" s="16" customFormat="1" ht="11.25">
      <c r="B196" s="241"/>
      <c r="C196" s="242"/>
      <c r="D196" s="209" t="s">
        <v>290</v>
      </c>
      <c r="E196" s="243" t="s">
        <v>1</v>
      </c>
      <c r="F196" s="244" t="s">
        <v>320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290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282</v>
      </c>
    </row>
    <row r="197" spans="2:51" s="13" customFormat="1" ht="11.25">
      <c r="B197" s="207"/>
      <c r="C197" s="208"/>
      <c r="D197" s="209" t="s">
        <v>290</v>
      </c>
      <c r="E197" s="210" t="s">
        <v>1</v>
      </c>
      <c r="F197" s="211" t="s">
        <v>321</v>
      </c>
      <c r="G197" s="208"/>
      <c r="H197" s="212">
        <v>4.16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290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282</v>
      </c>
    </row>
    <row r="198" spans="2:51" s="13" customFormat="1" ht="11.25">
      <c r="B198" s="207"/>
      <c r="C198" s="208"/>
      <c r="D198" s="209" t="s">
        <v>290</v>
      </c>
      <c r="E198" s="210" t="s">
        <v>1</v>
      </c>
      <c r="F198" s="211" t="s">
        <v>322</v>
      </c>
      <c r="G198" s="208"/>
      <c r="H198" s="212">
        <v>6.016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290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282</v>
      </c>
    </row>
    <row r="199" spans="2:51" s="13" customFormat="1" ht="11.25">
      <c r="B199" s="207"/>
      <c r="C199" s="208"/>
      <c r="D199" s="209" t="s">
        <v>290</v>
      </c>
      <c r="E199" s="210" t="s">
        <v>1</v>
      </c>
      <c r="F199" s="211" t="s">
        <v>323</v>
      </c>
      <c r="G199" s="208"/>
      <c r="H199" s="212">
        <v>2.4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290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282</v>
      </c>
    </row>
    <row r="200" spans="2:51" s="13" customFormat="1" ht="11.25">
      <c r="B200" s="207"/>
      <c r="C200" s="208"/>
      <c r="D200" s="209" t="s">
        <v>290</v>
      </c>
      <c r="E200" s="210" t="s">
        <v>1</v>
      </c>
      <c r="F200" s="211" t="s">
        <v>322</v>
      </c>
      <c r="G200" s="208"/>
      <c r="H200" s="212">
        <v>6.016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290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282</v>
      </c>
    </row>
    <row r="201" spans="2:51" s="13" customFormat="1" ht="11.25">
      <c r="B201" s="207"/>
      <c r="C201" s="208"/>
      <c r="D201" s="209" t="s">
        <v>290</v>
      </c>
      <c r="E201" s="210" t="s">
        <v>1</v>
      </c>
      <c r="F201" s="211" t="s">
        <v>324</v>
      </c>
      <c r="G201" s="208"/>
      <c r="H201" s="212">
        <v>2.2320000000000002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290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282</v>
      </c>
    </row>
    <row r="202" spans="2:51" s="13" customFormat="1" ht="11.25">
      <c r="B202" s="207"/>
      <c r="C202" s="208"/>
      <c r="D202" s="209" t="s">
        <v>290</v>
      </c>
      <c r="E202" s="210" t="s">
        <v>1</v>
      </c>
      <c r="F202" s="211" t="s">
        <v>325</v>
      </c>
      <c r="G202" s="208"/>
      <c r="H202" s="212">
        <v>0.248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290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282</v>
      </c>
    </row>
    <row r="203" spans="2:51" s="13" customFormat="1" ht="11.25">
      <c r="B203" s="207"/>
      <c r="C203" s="208"/>
      <c r="D203" s="209" t="s">
        <v>290</v>
      </c>
      <c r="E203" s="210" t="s">
        <v>1</v>
      </c>
      <c r="F203" s="211" t="s">
        <v>326</v>
      </c>
      <c r="G203" s="208"/>
      <c r="H203" s="212">
        <v>0.16500000000000001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290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282</v>
      </c>
    </row>
    <row r="204" spans="2:51" s="13" customFormat="1" ht="11.25">
      <c r="B204" s="207"/>
      <c r="C204" s="208"/>
      <c r="D204" s="209" t="s">
        <v>290</v>
      </c>
      <c r="E204" s="210" t="s">
        <v>1</v>
      </c>
      <c r="F204" s="211" t="s">
        <v>327</v>
      </c>
      <c r="G204" s="208"/>
      <c r="H204" s="212">
        <v>0.248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290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282</v>
      </c>
    </row>
    <row r="205" spans="2:51" s="15" customFormat="1" ht="11.25">
      <c r="B205" s="230"/>
      <c r="C205" s="231"/>
      <c r="D205" s="209" t="s">
        <v>290</v>
      </c>
      <c r="E205" s="232" t="s">
        <v>1</v>
      </c>
      <c r="F205" s="233" t="s">
        <v>306</v>
      </c>
      <c r="G205" s="231"/>
      <c r="H205" s="234">
        <v>21.484999999999999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290</v>
      </c>
      <c r="AU205" s="240" t="s">
        <v>85</v>
      </c>
      <c r="AV205" s="15" t="s">
        <v>105</v>
      </c>
      <c r="AW205" s="15" t="s">
        <v>32</v>
      </c>
      <c r="AX205" s="15" t="s">
        <v>76</v>
      </c>
      <c r="AY205" s="240" t="s">
        <v>282</v>
      </c>
    </row>
    <row r="206" spans="2:51" s="16" customFormat="1" ht="11.25">
      <c r="B206" s="241"/>
      <c r="C206" s="242"/>
      <c r="D206" s="209" t="s">
        <v>290</v>
      </c>
      <c r="E206" s="243" t="s">
        <v>1</v>
      </c>
      <c r="F206" s="244" t="s">
        <v>328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290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282</v>
      </c>
    </row>
    <row r="207" spans="2:51" s="13" customFormat="1" ht="22.5">
      <c r="B207" s="207"/>
      <c r="C207" s="208"/>
      <c r="D207" s="209" t="s">
        <v>290</v>
      </c>
      <c r="E207" s="210" t="s">
        <v>1</v>
      </c>
      <c r="F207" s="211" t="s">
        <v>329</v>
      </c>
      <c r="G207" s="208"/>
      <c r="H207" s="212">
        <v>16.434000000000001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290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282</v>
      </c>
    </row>
    <row r="208" spans="2:51" s="15" customFormat="1" ht="11.25">
      <c r="B208" s="230"/>
      <c r="C208" s="231"/>
      <c r="D208" s="209" t="s">
        <v>290</v>
      </c>
      <c r="E208" s="232" t="s">
        <v>1</v>
      </c>
      <c r="F208" s="233" t="s">
        <v>306</v>
      </c>
      <c r="G208" s="231"/>
      <c r="H208" s="234">
        <v>16.434000000000001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290</v>
      </c>
      <c r="AU208" s="240" t="s">
        <v>85</v>
      </c>
      <c r="AV208" s="15" t="s">
        <v>105</v>
      </c>
      <c r="AW208" s="15" t="s">
        <v>32</v>
      </c>
      <c r="AX208" s="15" t="s">
        <v>76</v>
      </c>
      <c r="AY208" s="240" t="s">
        <v>282</v>
      </c>
    </row>
    <row r="209" spans="1:65" s="14" customFormat="1" ht="11.25">
      <c r="B209" s="219"/>
      <c r="C209" s="220"/>
      <c r="D209" s="209" t="s">
        <v>290</v>
      </c>
      <c r="E209" s="221" t="s">
        <v>1</v>
      </c>
      <c r="F209" s="222" t="s">
        <v>292</v>
      </c>
      <c r="G209" s="220"/>
      <c r="H209" s="223">
        <v>47.131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290</v>
      </c>
      <c r="AU209" s="229" t="s">
        <v>85</v>
      </c>
      <c r="AV209" s="14" t="s">
        <v>288</v>
      </c>
      <c r="AW209" s="14" t="s">
        <v>32</v>
      </c>
      <c r="AX209" s="14" t="s">
        <v>83</v>
      </c>
      <c r="AY209" s="229" t="s">
        <v>282</v>
      </c>
    </row>
    <row r="210" spans="1:65" s="2" customFormat="1" ht="37.9" customHeight="1">
      <c r="A210" s="35"/>
      <c r="B210" s="36"/>
      <c r="C210" s="193" t="s">
        <v>330</v>
      </c>
      <c r="D210" s="193" t="s">
        <v>284</v>
      </c>
      <c r="E210" s="194" t="s">
        <v>331</v>
      </c>
      <c r="F210" s="195" t="s">
        <v>332</v>
      </c>
      <c r="G210" s="196" t="s">
        <v>295</v>
      </c>
      <c r="H210" s="197">
        <v>2192.0990000000002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288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288</v>
      </c>
      <c r="BM210" s="205" t="s">
        <v>333</v>
      </c>
    </row>
    <row r="211" spans="1:65" s="13" customFormat="1" ht="11.25">
      <c r="B211" s="207"/>
      <c r="C211" s="208"/>
      <c r="D211" s="209" t="s">
        <v>290</v>
      </c>
      <c r="E211" s="210" t="s">
        <v>1</v>
      </c>
      <c r="F211" s="211" t="s">
        <v>334</v>
      </c>
      <c r="G211" s="208"/>
      <c r="H211" s="212">
        <v>898.13499999999999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290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282</v>
      </c>
    </row>
    <row r="212" spans="1:65" s="13" customFormat="1" ht="11.25">
      <c r="B212" s="207"/>
      <c r="C212" s="208"/>
      <c r="D212" s="209" t="s">
        <v>290</v>
      </c>
      <c r="E212" s="210" t="s">
        <v>1</v>
      </c>
      <c r="F212" s="211" t="s">
        <v>335</v>
      </c>
      <c r="G212" s="208"/>
      <c r="H212" s="212">
        <v>1293.9639999999999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290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282</v>
      </c>
    </row>
    <row r="213" spans="1:65" s="14" customFormat="1" ht="11.25">
      <c r="B213" s="219"/>
      <c r="C213" s="220"/>
      <c r="D213" s="209" t="s">
        <v>290</v>
      </c>
      <c r="E213" s="221" t="s">
        <v>1</v>
      </c>
      <c r="F213" s="222" t="s">
        <v>292</v>
      </c>
      <c r="G213" s="220"/>
      <c r="H213" s="223">
        <v>2192.0990000000002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290</v>
      </c>
      <c r="AU213" s="229" t="s">
        <v>85</v>
      </c>
      <c r="AV213" s="14" t="s">
        <v>288</v>
      </c>
      <c r="AW213" s="14" t="s">
        <v>32</v>
      </c>
      <c r="AX213" s="14" t="s">
        <v>83</v>
      </c>
      <c r="AY213" s="229" t="s">
        <v>282</v>
      </c>
    </row>
    <row r="214" spans="1:65" s="2" customFormat="1" ht="37.9" customHeight="1">
      <c r="A214" s="35"/>
      <c r="B214" s="36"/>
      <c r="C214" s="193" t="s">
        <v>336</v>
      </c>
      <c r="D214" s="193" t="s">
        <v>284</v>
      </c>
      <c r="E214" s="194" t="s">
        <v>337</v>
      </c>
      <c r="F214" s="195" t="s">
        <v>338</v>
      </c>
      <c r="G214" s="196" t="s">
        <v>295</v>
      </c>
      <c r="H214" s="197">
        <v>986.60199999999998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288</v>
      </c>
      <c r="AT214" s="205" t="s">
        <v>284</v>
      </c>
      <c r="AU214" s="205" t="s">
        <v>85</v>
      </c>
      <c r="AY214" s="18" t="s">
        <v>282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288</v>
      </c>
      <c r="BM214" s="205" t="s">
        <v>339</v>
      </c>
    </row>
    <row r="215" spans="1:65" s="13" customFormat="1" ht="11.25">
      <c r="B215" s="207"/>
      <c r="C215" s="208"/>
      <c r="D215" s="209" t="s">
        <v>290</v>
      </c>
      <c r="E215" s="210" t="s">
        <v>1</v>
      </c>
      <c r="F215" s="211" t="s">
        <v>340</v>
      </c>
      <c r="G215" s="208"/>
      <c r="H215" s="212">
        <v>432.04599999999999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290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282</v>
      </c>
    </row>
    <row r="216" spans="1:65" s="13" customFormat="1" ht="11.25">
      <c r="B216" s="207"/>
      <c r="C216" s="208"/>
      <c r="D216" s="209" t="s">
        <v>290</v>
      </c>
      <c r="E216" s="210" t="s">
        <v>1</v>
      </c>
      <c r="F216" s="211" t="s">
        <v>341</v>
      </c>
      <c r="G216" s="208"/>
      <c r="H216" s="212">
        <v>554.55600000000004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290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282</v>
      </c>
    </row>
    <row r="217" spans="1:65" s="14" customFormat="1" ht="11.25">
      <c r="B217" s="219"/>
      <c r="C217" s="220"/>
      <c r="D217" s="209" t="s">
        <v>290</v>
      </c>
      <c r="E217" s="221" t="s">
        <v>1</v>
      </c>
      <c r="F217" s="222" t="s">
        <v>292</v>
      </c>
      <c r="G217" s="220"/>
      <c r="H217" s="223">
        <v>986.60200000000009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290</v>
      </c>
      <c r="AU217" s="229" t="s">
        <v>85</v>
      </c>
      <c r="AV217" s="14" t="s">
        <v>288</v>
      </c>
      <c r="AW217" s="14" t="s">
        <v>32</v>
      </c>
      <c r="AX217" s="14" t="s">
        <v>83</v>
      </c>
      <c r="AY217" s="229" t="s">
        <v>282</v>
      </c>
    </row>
    <row r="218" spans="1:65" s="2" customFormat="1" ht="24.2" customHeight="1">
      <c r="A218" s="35"/>
      <c r="B218" s="36"/>
      <c r="C218" s="193" t="s">
        <v>342</v>
      </c>
      <c r="D218" s="193" t="s">
        <v>284</v>
      </c>
      <c r="E218" s="194" t="s">
        <v>343</v>
      </c>
      <c r="F218" s="195" t="s">
        <v>344</v>
      </c>
      <c r="G218" s="196" t="s">
        <v>295</v>
      </c>
      <c r="H218" s="197">
        <v>1293.9639999999999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288</v>
      </c>
      <c r="AT218" s="205" t="s">
        <v>284</v>
      </c>
      <c r="AU218" s="205" t="s">
        <v>85</v>
      </c>
      <c r="AY218" s="18" t="s">
        <v>282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288</v>
      </c>
      <c r="BM218" s="205" t="s">
        <v>345</v>
      </c>
    </row>
    <row r="219" spans="1:65" s="13" customFormat="1" ht="11.25">
      <c r="B219" s="207"/>
      <c r="C219" s="208"/>
      <c r="D219" s="209" t="s">
        <v>290</v>
      </c>
      <c r="E219" s="210" t="s">
        <v>1</v>
      </c>
      <c r="F219" s="211" t="s">
        <v>346</v>
      </c>
      <c r="G219" s="208"/>
      <c r="H219" s="212">
        <v>1293.9639999999999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290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282</v>
      </c>
    </row>
    <row r="220" spans="1:65" s="14" customFormat="1" ht="11.25">
      <c r="B220" s="219"/>
      <c r="C220" s="220"/>
      <c r="D220" s="209" t="s">
        <v>290</v>
      </c>
      <c r="E220" s="221" t="s">
        <v>1</v>
      </c>
      <c r="F220" s="222" t="s">
        <v>292</v>
      </c>
      <c r="G220" s="220"/>
      <c r="H220" s="223">
        <v>1293.9639999999999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290</v>
      </c>
      <c r="AU220" s="229" t="s">
        <v>85</v>
      </c>
      <c r="AV220" s="14" t="s">
        <v>288</v>
      </c>
      <c r="AW220" s="14" t="s">
        <v>32</v>
      </c>
      <c r="AX220" s="14" t="s">
        <v>83</v>
      </c>
      <c r="AY220" s="229" t="s">
        <v>282</v>
      </c>
    </row>
    <row r="221" spans="1:65" s="2" customFormat="1" ht="24.2" customHeight="1">
      <c r="A221" s="35"/>
      <c r="B221" s="36"/>
      <c r="C221" s="193" t="s">
        <v>347</v>
      </c>
      <c r="D221" s="193" t="s">
        <v>284</v>
      </c>
      <c r="E221" s="194" t="s">
        <v>348</v>
      </c>
      <c r="F221" s="195" t="s">
        <v>349</v>
      </c>
      <c r="G221" s="196" t="s">
        <v>295</v>
      </c>
      <c r="H221" s="197">
        <v>554.55600000000004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288</v>
      </c>
      <c r="AT221" s="205" t="s">
        <v>284</v>
      </c>
      <c r="AU221" s="205" t="s">
        <v>85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288</v>
      </c>
      <c r="BM221" s="205" t="s">
        <v>350</v>
      </c>
    </row>
    <row r="222" spans="1:65" s="13" customFormat="1" ht="11.25">
      <c r="B222" s="207"/>
      <c r="C222" s="208"/>
      <c r="D222" s="209" t="s">
        <v>290</v>
      </c>
      <c r="E222" s="210" t="s">
        <v>1</v>
      </c>
      <c r="F222" s="211" t="s">
        <v>351</v>
      </c>
      <c r="G222" s="208"/>
      <c r="H222" s="212">
        <v>554.55600000000004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290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282</v>
      </c>
    </row>
    <row r="223" spans="1:65" s="14" customFormat="1" ht="11.25">
      <c r="B223" s="219"/>
      <c r="C223" s="220"/>
      <c r="D223" s="209" t="s">
        <v>290</v>
      </c>
      <c r="E223" s="221" t="s">
        <v>1</v>
      </c>
      <c r="F223" s="222" t="s">
        <v>292</v>
      </c>
      <c r="G223" s="220"/>
      <c r="H223" s="223">
        <v>554.55600000000004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290</v>
      </c>
      <c r="AU223" s="229" t="s">
        <v>85</v>
      </c>
      <c r="AV223" s="14" t="s">
        <v>288</v>
      </c>
      <c r="AW223" s="14" t="s">
        <v>32</v>
      </c>
      <c r="AX223" s="14" t="s">
        <v>83</v>
      </c>
      <c r="AY223" s="229" t="s">
        <v>282</v>
      </c>
    </row>
    <row r="224" spans="1:65" s="2" customFormat="1" ht="24.2" customHeight="1">
      <c r="A224" s="35"/>
      <c r="B224" s="36"/>
      <c r="C224" s="193" t="s">
        <v>352</v>
      </c>
      <c r="D224" s="193" t="s">
        <v>284</v>
      </c>
      <c r="E224" s="194" t="s">
        <v>353</v>
      </c>
      <c r="F224" s="195" t="s">
        <v>354</v>
      </c>
      <c r="G224" s="196" t="s">
        <v>287</v>
      </c>
      <c r="H224" s="197">
        <v>1257.5129999999999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288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288</v>
      </c>
      <c r="BM224" s="205" t="s">
        <v>355</v>
      </c>
    </row>
    <row r="225" spans="1:65" s="13" customFormat="1" ht="11.25">
      <c r="B225" s="207"/>
      <c r="C225" s="208"/>
      <c r="D225" s="209" t="s">
        <v>290</v>
      </c>
      <c r="E225" s="210" t="s">
        <v>1</v>
      </c>
      <c r="F225" s="211" t="s">
        <v>356</v>
      </c>
      <c r="G225" s="208"/>
      <c r="H225" s="212">
        <v>1257.5129999999999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290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282</v>
      </c>
    </row>
    <row r="226" spans="1:65" s="14" customFormat="1" ht="11.25">
      <c r="B226" s="219"/>
      <c r="C226" s="220"/>
      <c r="D226" s="209" t="s">
        <v>290</v>
      </c>
      <c r="E226" s="221" t="s">
        <v>1</v>
      </c>
      <c r="F226" s="222" t="s">
        <v>292</v>
      </c>
      <c r="G226" s="220"/>
      <c r="H226" s="223">
        <v>1257.5129999999999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290</v>
      </c>
      <c r="AU226" s="229" t="s">
        <v>85</v>
      </c>
      <c r="AV226" s="14" t="s">
        <v>288</v>
      </c>
      <c r="AW226" s="14" t="s">
        <v>32</v>
      </c>
      <c r="AX226" s="14" t="s">
        <v>83</v>
      </c>
      <c r="AY226" s="229" t="s">
        <v>282</v>
      </c>
    </row>
    <row r="227" spans="1:65" s="2" customFormat="1" ht="16.5" customHeight="1">
      <c r="A227" s="35"/>
      <c r="B227" s="36"/>
      <c r="C227" s="193" t="s">
        <v>357</v>
      </c>
      <c r="D227" s="193" t="s">
        <v>284</v>
      </c>
      <c r="E227" s="194" t="s">
        <v>358</v>
      </c>
      <c r="F227" s="195" t="s">
        <v>359</v>
      </c>
      <c r="G227" s="196" t="s">
        <v>295</v>
      </c>
      <c r="H227" s="197">
        <v>1330.181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288</v>
      </c>
      <c r="AT227" s="205" t="s">
        <v>284</v>
      </c>
      <c r="AU227" s="205" t="s">
        <v>85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288</v>
      </c>
      <c r="BM227" s="205" t="s">
        <v>360</v>
      </c>
    </row>
    <row r="228" spans="1:65" s="13" customFormat="1" ht="11.25">
      <c r="B228" s="207"/>
      <c r="C228" s="208"/>
      <c r="D228" s="209" t="s">
        <v>290</v>
      </c>
      <c r="E228" s="210" t="s">
        <v>1</v>
      </c>
      <c r="F228" s="211" t="s">
        <v>361</v>
      </c>
      <c r="G228" s="208"/>
      <c r="H228" s="212">
        <v>1330.181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290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282</v>
      </c>
    </row>
    <row r="229" spans="1:65" s="14" customFormat="1" ht="11.25">
      <c r="B229" s="219"/>
      <c r="C229" s="220"/>
      <c r="D229" s="209" t="s">
        <v>290</v>
      </c>
      <c r="E229" s="221" t="s">
        <v>1</v>
      </c>
      <c r="F229" s="222" t="s">
        <v>292</v>
      </c>
      <c r="G229" s="220"/>
      <c r="H229" s="223">
        <v>1330.181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290</v>
      </c>
      <c r="AU229" s="229" t="s">
        <v>85</v>
      </c>
      <c r="AV229" s="14" t="s">
        <v>288</v>
      </c>
      <c r="AW229" s="14" t="s">
        <v>32</v>
      </c>
      <c r="AX229" s="14" t="s">
        <v>83</v>
      </c>
      <c r="AY229" s="229" t="s">
        <v>282</v>
      </c>
    </row>
    <row r="230" spans="1:65" s="2" customFormat="1" ht="37.9" customHeight="1">
      <c r="A230" s="35"/>
      <c r="B230" s="36"/>
      <c r="C230" s="193" t="s">
        <v>185</v>
      </c>
      <c r="D230" s="193" t="s">
        <v>284</v>
      </c>
      <c r="E230" s="194" t="s">
        <v>362</v>
      </c>
      <c r="F230" s="195" t="s">
        <v>363</v>
      </c>
      <c r="G230" s="196" t="s">
        <v>295</v>
      </c>
      <c r="H230" s="197">
        <v>1848.52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288</v>
      </c>
      <c r="AT230" s="205" t="s">
        <v>284</v>
      </c>
      <c r="AU230" s="205" t="s">
        <v>85</v>
      </c>
      <c r="AY230" s="18" t="s">
        <v>282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288</v>
      </c>
      <c r="BM230" s="205" t="s">
        <v>364</v>
      </c>
    </row>
    <row r="231" spans="1:65" s="16" customFormat="1" ht="11.25">
      <c r="B231" s="241"/>
      <c r="C231" s="242"/>
      <c r="D231" s="209" t="s">
        <v>290</v>
      </c>
      <c r="E231" s="243" t="s">
        <v>1</v>
      </c>
      <c r="F231" s="244" t="s">
        <v>365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290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282</v>
      </c>
    </row>
    <row r="232" spans="1:65" s="13" customFormat="1" ht="11.25">
      <c r="B232" s="207"/>
      <c r="C232" s="208"/>
      <c r="D232" s="209" t="s">
        <v>290</v>
      </c>
      <c r="E232" s="210" t="s">
        <v>1</v>
      </c>
      <c r="F232" s="211" t="s">
        <v>366</v>
      </c>
      <c r="G232" s="208"/>
      <c r="H232" s="212">
        <v>789.98299999999995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290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282</v>
      </c>
    </row>
    <row r="233" spans="1:65" s="15" customFormat="1" ht="11.25">
      <c r="B233" s="230"/>
      <c r="C233" s="231"/>
      <c r="D233" s="209" t="s">
        <v>290</v>
      </c>
      <c r="E233" s="232" t="s">
        <v>1</v>
      </c>
      <c r="F233" s="233" t="s">
        <v>306</v>
      </c>
      <c r="G233" s="231"/>
      <c r="H233" s="234">
        <v>789.98299999999995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290</v>
      </c>
      <c r="AU233" s="240" t="s">
        <v>85</v>
      </c>
      <c r="AV233" s="15" t="s">
        <v>105</v>
      </c>
      <c r="AW233" s="15" t="s">
        <v>32</v>
      </c>
      <c r="AX233" s="15" t="s">
        <v>76</v>
      </c>
      <c r="AY233" s="240" t="s">
        <v>282</v>
      </c>
    </row>
    <row r="234" spans="1:65" s="16" customFormat="1" ht="11.25">
      <c r="B234" s="241"/>
      <c r="C234" s="242"/>
      <c r="D234" s="209" t="s">
        <v>290</v>
      </c>
      <c r="E234" s="243" t="s">
        <v>1</v>
      </c>
      <c r="F234" s="244" t="s">
        <v>367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290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282</v>
      </c>
    </row>
    <row r="235" spans="1:65" s="13" customFormat="1" ht="11.25">
      <c r="B235" s="207"/>
      <c r="C235" s="208"/>
      <c r="D235" s="209" t="s">
        <v>290</v>
      </c>
      <c r="E235" s="210" t="s">
        <v>1</v>
      </c>
      <c r="F235" s="211" t="s">
        <v>368</v>
      </c>
      <c r="G235" s="208"/>
      <c r="H235" s="212">
        <v>1281.7090000000001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290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282</v>
      </c>
    </row>
    <row r="236" spans="1:65" s="13" customFormat="1" ht="33.75">
      <c r="B236" s="207"/>
      <c r="C236" s="208"/>
      <c r="D236" s="209" t="s">
        <v>290</v>
      </c>
      <c r="E236" s="210" t="s">
        <v>1</v>
      </c>
      <c r="F236" s="211" t="s">
        <v>369</v>
      </c>
      <c r="G236" s="208"/>
      <c r="H236" s="212">
        <v>-36.976999999999997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290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282</v>
      </c>
    </row>
    <row r="237" spans="1:65" s="13" customFormat="1" ht="11.25">
      <c r="B237" s="207"/>
      <c r="C237" s="208"/>
      <c r="D237" s="209" t="s">
        <v>290</v>
      </c>
      <c r="E237" s="210" t="s">
        <v>1</v>
      </c>
      <c r="F237" s="211" t="s">
        <v>370</v>
      </c>
      <c r="G237" s="208"/>
      <c r="H237" s="212">
        <v>-52.64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290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282</v>
      </c>
    </row>
    <row r="238" spans="1:65" s="13" customFormat="1" ht="11.25">
      <c r="B238" s="207"/>
      <c r="C238" s="208"/>
      <c r="D238" s="209" t="s">
        <v>290</v>
      </c>
      <c r="E238" s="210" t="s">
        <v>1</v>
      </c>
      <c r="F238" s="211" t="s">
        <v>371</v>
      </c>
      <c r="G238" s="208"/>
      <c r="H238" s="212">
        <v>-26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290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282</v>
      </c>
    </row>
    <row r="239" spans="1:65" s="13" customFormat="1" ht="11.25">
      <c r="B239" s="207"/>
      <c r="C239" s="208"/>
      <c r="D239" s="209" t="s">
        <v>290</v>
      </c>
      <c r="E239" s="210" t="s">
        <v>1</v>
      </c>
      <c r="F239" s="211" t="s">
        <v>372</v>
      </c>
      <c r="G239" s="208"/>
      <c r="H239" s="212">
        <v>-37.6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290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282</v>
      </c>
    </row>
    <row r="240" spans="1:65" s="13" customFormat="1" ht="11.25">
      <c r="B240" s="207"/>
      <c r="C240" s="208"/>
      <c r="D240" s="209" t="s">
        <v>290</v>
      </c>
      <c r="E240" s="210" t="s">
        <v>1</v>
      </c>
      <c r="F240" s="211" t="s">
        <v>373</v>
      </c>
      <c r="G240" s="208"/>
      <c r="H240" s="212">
        <v>-15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290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282</v>
      </c>
    </row>
    <row r="241" spans="1:65" s="13" customFormat="1" ht="11.25">
      <c r="B241" s="207"/>
      <c r="C241" s="208"/>
      <c r="D241" s="209" t="s">
        <v>290</v>
      </c>
      <c r="E241" s="210" t="s">
        <v>1</v>
      </c>
      <c r="F241" s="211" t="s">
        <v>372</v>
      </c>
      <c r="G241" s="208"/>
      <c r="H241" s="212">
        <v>-37.6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290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282</v>
      </c>
    </row>
    <row r="242" spans="1:65" s="13" customFormat="1" ht="11.25">
      <c r="B242" s="207"/>
      <c r="C242" s="208"/>
      <c r="D242" s="209" t="s">
        <v>290</v>
      </c>
      <c r="E242" s="210" t="s">
        <v>1</v>
      </c>
      <c r="F242" s="211" t="s">
        <v>374</v>
      </c>
      <c r="G242" s="208"/>
      <c r="H242" s="212">
        <v>-13.95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290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282</v>
      </c>
    </row>
    <row r="243" spans="1:65" s="13" customFormat="1" ht="11.25">
      <c r="B243" s="207"/>
      <c r="C243" s="208"/>
      <c r="D243" s="209" t="s">
        <v>290</v>
      </c>
      <c r="E243" s="210" t="s">
        <v>1</v>
      </c>
      <c r="F243" s="211" t="s">
        <v>375</v>
      </c>
      <c r="G243" s="208"/>
      <c r="H243" s="212">
        <v>-0.93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290</v>
      </c>
      <c r="AU243" s="218" t="s">
        <v>85</v>
      </c>
      <c r="AV243" s="13" t="s">
        <v>85</v>
      </c>
      <c r="AW243" s="13" t="s">
        <v>32</v>
      </c>
      <c r="AX243" s="13" t="s">
        <v>76</v>
      </c>
      <c r="AY243" s="218" t="s">
        <v>282</v>
      </c>
    </row>
    <row r="244" spans="1:65" s="13" customFormat="1" ht="11.25">
      <c r="B244" s="207"/>
      <c r="C244" s="208"/>
      <c r="D244" s="209" t="s">
        <v>290</v>
      </c>
      <c r="E244" s="210" t="s">
        <v>1</v>
      </c>
      <c r="F244" s="211" t="s">
        <v>376</v>
      </c>
      <c r="G244" s="208"/>
      <c r="H244" s="212">
        <v>-0.82499999999999996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290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282</v>
      </c>
    </row>
    <row r="245" spans="1:65" s="13" customFormat="1" ht="11.25">
      <c r="B245" s="207"/>
      <c r="C245" s="208"/>
      <c r="D245" s="209" t="s">
        <v>290</v>
      </c>
      <c r="E245" s="210" t="s">
        <v>1</v>
      </c>
      <c r="F245" s="211" t="s">
        <v>377</v>
      </c>
      <c r="G245" s="208"/>
      <c r="H245" s="212">
        <v>-1.65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290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282</v>
      </c>
    </row>
    <row r="246" spans="1:65" s="15" customFormat="1" ht="11.25">
      <c r="B246" s="230"/>
      <c r="C246" s="231"/>
      <c r="D246" s="209" t="s">
        <v>290</v>
      </c>
      <c r="E246" s="232" t="s">
        <v>1</v>
      </c>
      <c r="F246" s="233" t="s">
        <v>306</v>
      </c>
      <c r="G246" s="231"/>
      <c r="H246" s="234">
        <v>1058.5369999999998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290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282</v>
      </c>
    </row>
    <row r="247" spans="1:65" s="14" customFormat="1" ht="11.25">
      <c r="B247" s="219"/>
      <c r="C247" s="220"/>
      <c r="D247" s="209" t="s">
        <v>290</v>
      </c>
      <c r="E247" s="221" t="s">
        <v>1</v>
      </c>
      <c r="F247" s="222" t="s">
        <v>292</v>
      </c>
      <c r="G247" s="220"/>
      <c r="H247" s="223">
        <v>1848.5199999999998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290</v>
      </c>
      <c r="AU247" s="229" t="s">
        <v>85</v>
      </c>
      <c r="AV247" s="14" t="s">
        <v>288</v>
      </c>
      <c r="AW247" s="14" t="s">
        <v>32</v>
      </c>
      <c r="AX247" s="14" t="s">
        <v>83</v>
      </c>
      <c r="AY247" s="229" t="s">
        <v>282</v>
      </c>
    </row>
    <row r="248" spans="1:65" s="12" customFormat="1" ht="22.9" customHeight="1">
      <c r="B248" s="177"/>
      <c r="C248" s="178"/>
      <c r="D248" s="179" t="s">
        <v>75</v>
      </c>
      <c r="E248" s="191" t="s">
        <v>85</v>
      </c>
      <c r="F248" s="191" t="s">
        <v>378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SUM(P249:P408)</f>
        <v>0</v>
      </c>
      <c r="Q248" s="185"/>
      <c r="R248" s="186">
        <f>SUM(R249:R408)</f>
        <v>1170.7663087299998</v>
      </c>
      <c r="S248" s="185"/>
      <c r="T248" s="187">
        <f>SUM(T249:T408)</f>
        <v>0</v>
      </c>
      <c r="AR248" s="188" t="s">
        <v>83</v>
      </c>
      <c r="AT248" s="189" t="s">
        <v>75</v>
      </c>
      <c r="AU248" s="189" t="s">
        <v>83</v>
      </c>
      <c r="AY248" s="188" t="s">
        <v>282</v>
      </c>
      <c r="BK248" s="190">
        <f>SUM(BK249:BK408)</f>
        <v>0</v>
      </c>
    </row>
    <row r="249" spans="1:65" s="2" customFormat="1" ht="24.2" customHeight="1">
      <c r="A249" s="35"/>
      <c r="B249" s="36"/>
      <c r="C249" s="193" t="s">
        <v>188</v>
      </c>
      <c r="D249" s="193" t="s">
        <v>284</v>
      </c>
      <c r="E249" s="194" t="s">
        <v>379</v>
      </c>
      <c r="F249" s="195" t="s">
        <v>380</v>
      </c>
      <c r="G249" s="196" t="s">
        <v>295</v>
      </c>
      <c r="H249" s="197">
        <v>32.037999999999997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2.45329</v>
      </c>
      <c r="R249" s="203">
        <f>Q249*H249</f>
        <v>78.59850501999999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288</v>
      </c>
      <c r="AT249" s="205" t="s">
        <v>284</v>
      </c>
      <c r="AU249" s="205" t="s">
        <v>85</v>
      </c>
      <c r="AY249" s="18" t="s">
        <v>282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288</v>
      </c>
      <c r="BM249" s="205" t="s">
        <v>381</v>
      </c>
    </row>
    <row r="250" spans="1:65" s="16" customFormat="1" ht="11.25">
      <c r="B250" s="241"/>
      <c r="C250" s="242"/>
      <c r="D250" s="209" t="s">
        <v>290</v>
      </c>
      <c r="E250" s="243" t="s">
        <v>1</v>
      </c>
      <c r="F250" s="244" t="s">
        <v>318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290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282</v>
      </c>
    </row>
    <row r="251" spans="1:65" s="13" customFormat="1" ht="11.25">
      <c r="B251" s="207"/>
      <c r="C251" s="208"/>
      <c r="D251" s="209" t="s">
        <v>290</v>
      </c>
      <c r="E251" s="210" t="s">
        <v>1</v>
      </c>
      <c r="F251" s="211" t="s">
        <v>319</v>
      </c>
      <c r="G251" s="208"/>
      <c r="H251" s="212">
        <v>9.2119999999999997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290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282</v>
      </c>
    </row>
    <row r="252" spans="1:65" s="15" customFormat="1" ht="11.25">
      <c r="B252" s="230"/>
      <c r="C252" s="231"/>
      <c r="D252" s="209" t="s">
        <v>290</v>
      </c>
      <c r="E252" s="232" t="s">
        <v>1</v>
      </c>
      <c r="F252" s="233" t="s">
        <v>306</v>
      </c>
      <c r="G252" s="231"/>
      <c r="H252" s="234">
        <v>9.2119999999999997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290</v>
      </c>
      <c r="AU252" s="240" t="s">
        <v>85</v>
      </c>
      <c r="AV252" s="15" t="s">
        <v>105</v>
      </c>
      <c r="AW252" s="15" t="s">
        <v>32</v>
      </c>
      <c r="AX252" s="15" t="s">
        <v>76</v>
      </c>
      <c r="AY252" s="240" t="s">
        <v>282</v>
      </c>
    </row>
    <row r="253" spans="1:65" s="16" customFormat="1" ht="11.25">
      <c r="B253" s="241"/>
      <c r="C253" s="242"/>
      <c r="D253" s="209" t="s">
        <v>290</v>
      </c>
      <c r="E253" s="243" t="s">
        <v>1</v>
      </c>
      <c r="F253" s="244" t="s">
        <v>320</v>
      </c>
      <c r="G253" s="242"/>
      <c r="H253" s="243" t="s">
        <v>1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290</v>
      </c>
      <c r="AU253" s="250" t="s">
        <v>85</v>
      </c>
      <c r="AV253" s="16" t="s">
        <v>83</v>
      </c>
      <c r="AW253" s="16" t="s">
        <v>32</v>
      </c>
      <c r="AX253" s="16" t="s">
        <v>76</v>
      </c>
      <c r="AY253" s="250" t="s">
        <v>282</v>
      </c>
    </row>
    <row r="254" spans="1:65" s="13" customFormat="1" ht="11.25">
      <c r="B254" s="207"/>
      <c r="C254" s="208"/>
      <c r="D254" s="209" t="s">
        <v>290</v>
      </c>
      <c r="E254" s="210" t="s">
        <v>1</v>
      </c>
      <c r="F254" s="211" t="s">
        <v>321</v>
      </c>
      <c r="G254" s="208"/>
      <c r="H254" s="212">
        <v>4.16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290</v>
      </c>
      <c r="AU254" s="218" t="s">
        <v>85</v>
      </c>
      <c r="AV254" s="13" t="s">
        <v>85</v>
      </c>
      <c r="AW254" s="13" t="s">
        <v>32</v>
      </c>
      <c r="AX254" s="13" t="s">
        <v>76</v>
      </c>
      <c r="AY254" s="218" t="s">
        <v>282</v>
      </c>
    </row>
    <row r="255" spans="1:65" s="13" customFormat="1" ht="11.25">
      <c r="B255" s="207"/>
      <c r="C255" s="208"/>
      <c r="D255" s="209" t="s">
        <v>290</v>
      </c>
      <c r="E255" s="210" t="s">
        <v>1</v>
      </c>
      <c r="F255" s="211" t="s">
        <v>322</v>
      </c>
      <c r="G255" s="208"/>
      <c r="H255" s="212">
        <v>6.016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290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282</v>
      </c>
    </row>
    <row r="256" spans="1:65" s="13" customFormat="1" ht="11.25">
      <c r="B256" s="207"/>
      <c r="C256" s="208"/>
      <c r="D256" s="209" t="s">
        <v>290</v>
      </c>
      <c r="E256" s="210" t="s">
        <v>1</v>
      </c>
      <c r="F256" s="211" t="s">
        <v>323</v>
      </c>
      <c r="G256" s="208"/>
      <c r="H256" s="212">
        <v>2.4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290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282</v>
      </c>
    </row>
    <row r="257" spans="1:65" s="13" customFormat="1" ht="11.25">
      <c r="B257" s="207"/>
      <c r="C257" s="208"/>
      <c r="D257" s="209" t="s">
        <v>290</v>
      </c>
      <c r="E257" s="210" t="s">
        <v>1</v>
      </c>
      <c r="F257" s="211" t="s">
        <v>322</v>
      </c>
      <c r="G257" s="208"/>
      <c r="H257" s="212">
        <v>6.016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290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282</v>
      </c>
    </row>
    <row r="258" spans="1:65" s="13" customFormat="1" ht="11.25">
      <c r="B258" s="207"/>
      <c r="C258" s="208"/>
      <c r="D258" s="209" t="s">
        <v>290</v>
      </c>
      <c r="E258" s="210" t="s">
        <v>1</v>
      </c>
      <c r="F258" s="211" t="s">
        <v>324</v>
      </c>
      <c r="G258" s="208"/>
      <c r="H258" s="212">
        <v>2.2320000000000002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290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282</v>
      </c>
    </row>
    <row r="259" spans="1:65" s="13" customFormat="1" ht="11.25">
      <c r="B259" s="207"/>
      <c r="C259" s="208"/>
      <c r="D259" s="209" t="s">
        <v>290</v>
      </c>
      <c r="E259" s="210" t="s">
        <v>1</v>
      </c>
      <c r="F259" s="211" t="s">
        <v>325</v>
      </c>
      <c r="G259" s="208"/>
      <c r="H259" s="212">
        <v>0.248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290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282</v>
      </c>
    </row>
    <row r="260" spans="1:65" s="13" customFormat="1" ht="11.25">
      <c r="B260" s="207"/>
      <c r="C260" s="208"/>
      <c r="D260" s="209" t="s">
        <v>290</v>
      </c>
      <c r="E260" s="210" t="s">
        <v>1</v>
      </c>
      <c r="F260" s="211" t="s">
        <v>326</v>
      </c>
      <c r="G260" s="208"/>
      <c r="H260" s="212">
        <v>0.16500000000000001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290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282</v>
      </c>
    </row>
    <row r="261" spans="1:65" s="13" customFormat="1" ht="11.25">
      <c r="B261" s="207"/>
      <c r="C261" s="208"/>
      <c r="D261" s="209" t="s">
        <v>290</v>
      </c>
      <c r="E261" s="210" t="s">
        <v>1</v>
      </c>
      <c r="F261" s="211" t="s">
        <v>327</v>
      </c>
      <c r="G261" s="208"/>
      <c r="H261" s="212">
        <v>0.248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290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282</v>
      </c>
    </row>
    <row r="262" spans="1:65" s="15" customFormat="1" ht="11.25">
      <c r="B262" s="230"/>
      <c r="C262" s="231"/>
      <c r="D262" s="209" t="s">
        <v>290</v>
      </c>
      <c r="E262" s="232" t="s">
        <v>1</v>
      </c>
      <c r="F262" s="233" t="s">
        <v>306</v>
      </c>
      <c r="G262" s="231"/>
      <c r="H262" s="234">
        <v>21.484999999999999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290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282</v>
      </c>
    </row>
    <row r="263" spans="1:65" s="16" customFormat="1" ht="11.25">
      <c r="B263" s="241"/>
      <c r="C263" s="242"/>
      <c r="D263" s="209" t="s">
        <v>290</v>
      </c>
      <c r="E263" s="243" t="s">
        <v>1</v>
      </c>
      <c r="F263" s="244" t="s">
        <v>307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290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282</v>
      </c>
    </row>
    <row r="264" spans="1:65" s="13" customFormat="1" ht="11.25">
      <c r="B264" s="207"/>
      <c r="C264" s="208"/>
      <c r="D264" s="209" t="s">
        <v>290</v>
      </c>
      <c r="E264" s="210" t="s">
        <v>1</v>
      </c>
      <c r="F264" s="211" t="s">
        <v>308</v>
      </c>
      <c r="G264" s="208"/>
      <c r="H264" s="212">
        <v>0.441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290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282</v>
      </c>
    </row>
    <row r="265" spans="1:65" s="13" customFormat="1" ht="11.25">
      <c r="B265" s="207"/>
      <c r="C265" s="208"/>
      <c r="D265" s="209" t="s">
        <v>290</v>
      </c>
      <c r="E265" s="210" t="s">
        <v>1</v>
      </c>
      <c r="F265" s="211" t="s">
        <v>309</v>
      </c>
      <c r="G265" s="208"/>
      <c r="H265" s="212">
        <v>0.9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290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282</v>
      </c>
    </row>
    <row r="266" spans="1:65" s="15" customFormat="1" ht="11.25">
      <c r="B266" s="230"/>
      <c r="C266" s="231"/>
      <c r="D266" s="209" t="s">
        <v>290</v>
      </c>
      <c r="E266" s="232" t="s">
        <v>1</v>
      </c>
      <c r="F266" s="233" t="s">
        <v>306</v>
      </c>
      <c r="G266" s="231"/>
      <c r="H266" s="234">
        <v>1.341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290</v>
      </c>
      <c r="AU266" s="240" t="s">
        <v>85</v>
      </c>
      <c r="AV266" s="15" t="s">
        <v>105</v>
      </c>
      <c r="AW266" s="15" t="s">
        <v>32</v>
      </c>
      <c r="AX266" s="15" t="s">
        <v>76</v>
      </c>
      <c r="AY266" s="240" t="s">
        <v>282</v>
      </c>
    </row>
    <row r="267" spans="1:65" s="14" customFormat="1" ht="11.25">
      <c r="B267" s="219"/>
      <c r="C267" s="220"/>
      <c r="D267" s="209" t="s">
        <v>290</v>
      </c>
      <c r="E267" s="221" t="s">
        <v>1</v>
      </c>
      <c r="F267" s="222" t="s">
        <v>292</v>
      </c>
      <c r="G267" s="220"/>
      <c r="H267" s="223">
        <v>32.037999999999997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290</v>
      </c>
      <c r="AU267" s="229" t="s">
        <v>85</v>
      </c>
      <c r="AV267" s="14" t="s">
        <v>288</v>
      </c>
      <c r="AW267" s="14" t="s">
        <v>32</v>
      </c>
      <c r="AX267" s="14" t="s">
        <v>83</v>
      </c>
      <c r="AY267" s="229" t="s">
        <v>282</v>
      </c>
    </row>
    <row r="268" spans="1:65" s="2" customFormat="1" ht="16.5" customHeight="1">
      <c r="A268" s="35"/>
      <c r="B268" s="36"/>
      <c r="C268" s="193" t="s">
        <v>191</v>
      </c>
      <c r="D268" s="193" t="s">
        <v>284</v>
      </c>
      <c r="E268" s="194" t="s">
        <v>382</v>
      </c>
      <c r="F268" s="195" t="s">
        <v>383</v>
      </c>
      <c r="G268" s="196" t="s">
        <v>295</v>
      </c>
      <c r="H268" s="197">
        <v>128.92099999999999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2.45329</v>
      </c>
      <c r="R268" s="203">
        <f>Q268*H268</f>
        <v>316.28060008999995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288</v>
      </c>
      <c r="AT268" s="205" t="s">
        <v>284</v>
      </c>
      <c r="AU268" s="205" t="s">
        <v>85</v>
      </c>
      <c r="AY268" s="18" t="s">
        <v>282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288</v>
      </c>
      <c r="BM268" s="205" t="s">
        <v>384</v>
      </c>
    </row>
    <row r="269" spans="1:65" s="16" customFormat="1" ht="11.25">
      <c r="B269" s="241"/>
      <c r="C269" s="242"/>
      <c r="D269" s="209" t="s">
        <v>290</v>
      </c>
      <c r="E269" s="243" t="s">
        <v>1</v>
      </c>
      <c r="F269" s="244" t="s">
        <v>385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290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282</v>
      </c>
    </row>
    <row r="270" spans="1:65" s="13" customFormat="1" ht="22.5">
      <c r="B270" s="207"/>
      <c r="C270" s="208"/>
      <c r="D270" s="209" t="s">
        <v>290</v>
      </c>
      <c r="E270" s="210" t="s">
        <v>1</v>
      </c>
      <c r="F270" s="211" t="s">
        <v>386</v>
      </c>
      <c r="G270" s="208"/>
      <c r="H270" s="212">
        <v>39.642000000000003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290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282</v>
      </c>
    </row>
    <row r="271" spans="1:65" s="13" customFormat="1" ht="11.25">
      <c r="B271" s="207"/>
      <c r="C271" s="208"/>
      <c r="D271" s="209" t="s">
        <v>290</v>
      </c>
      <c r="E271" s="210" t="s">
        <v>1</v>
      </c>
      <c r="F271" s="211" t="s">
        <v>387</v>
      </c>
      <c r="G271" s="208"/>
      <c r="H271" s="212">
        <v>9.9410000000000007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290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282</v>
      </c>
    </row>
    <row r="272" spans="1:65" s="13" customFormat="1" ht="22.5">
      <c r="B272" s="207"/>
      <c r="C272" s="208"/>
      <c r="D272" s="209" t="s">
        <v>290</v>
      </c>
      <c r="E272" s="210" t="s">
        <v>1</v>
      </c>
      <c r="F272" s="211" t="s">
        <v>388</v>
      </c>
      <c r="G272" s="208"/>
      <c r="H272" s="212">
        <v>26.64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290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282</v>
      </c>
    </row>
    <row r="273" spans="1:65" s="13" customFormat="1" ht="11.25">
      <c r="B273" s="207"/>
      <c r="C273" s="208"/>
      <c r="D273" s="209" t="s">
        <v>290</v>
      </c>
      <c r="E273" s="210" t="s">
        <v>1</v>
      </c>
      <c r="F273" s="211" t="s">
        <v>387</v>
      </c>
      <c r="G273" s="208"/>
      <c r="H273" s="212">
        <v>9.9410000000000007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290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282</v>
      </c>
    </row>
    <row r="274" spans="1:65" s="13" customFormat="1" ht="11.25">
      <c r="B274" s="207"/>
      <c r="C274" s="208"/>
      <c r="D274" s="209" t="s">
        <v>290</v>
      </c>
      <c r="E274" s="210" t="s">
        <v>1</v>
      </c>
      <c r="F274" s="211" t="s">
        <v>389</v>
      </c>
      <c r="G274" s="208"/>
      <c r="H274" s="212">
        <v>42.756999999999998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290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282</v>
      </c>
    </row>
    <row r="275" spans="1:65" s="15" customFormat="1" ht="11.25">
      <c r="B275" s="230"/>
      <c r="C275" s="231"/>
      <c r="D275" s="209" t="s">
        <v>290</v>
      </c>
      <c r="E275" s="232" t="s">
        <v>1</v>
      </c>
      <c r="F275" s="233" t="s">
        <v>306</v>
      </c>
      <c r="G275" s="231"/>
      <c r="H275" s="234">
        <v>128.92100000000002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290</v>
      </c>
      <c r="AU275" s="240" t="s">
        <v>85</v>
      </c>
      <c r="AV275" s="15" t="s">
        <v>105</v>
      </c>
      <c r="AW275" s="15" t="s">
        <v>32</v>
      </c>
      <c r="AX275" s="15" t="s">
        <v>76</v>
      </c>
      <c r="AY275" s="240" t="s">
        <v>282</v>
      </c>
    </row>
    <row r="276" spans="1:65" s="14" customFormat="1" ht="11.25">
      <c r="B276" s="219"/>
      <c r="C276" s="220"/>
      <c r="D276" s="209" t="s">
        <v>290</v>
      </c>
      <c r="E276" s="221" t="s">
        <v>1</v>
      </c>
      <c r="F276" s="222" t="s">
        <v>292</v>
      </c>
      <c r="G276" s="220"/>
      <c r="H276" s="223">
        <v>128.92100000000002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290</v>
      </c>
      <c r="AU276" s="229" t="s">
        <v>85</v>
      </c>
      <c r="AV276" s="14" t="s">
        <v>288</v>
      </c>
      <c r="AW276" s="14" t="s">
        <v>32</v>
      </c>
      <c r="AX276" s="14" t="s">
        <v>83</v>
      </c>
      <c r="AY276" s="229" t="s">
        <v>282</v>
      </c>
    </row>
    <row r="277" spans="1:65" s="2" customFormat="1" ht="24.2" customHeight="1">
      <c r="A277" s="35"/>
      <c r="B277" s="36"/>
      <c r="C277" s="193" t="s">
        <v>194</v>
      </c>
      <c r="D277" s="193" t="s">
        <v>284</v>
      </c>
      <c r="E277" s="194" t="s">
        <v>390</v>
      </c>
      <c r="F277" s="195" t="s">
        <v>391</v>
      </c>
      <c r="G277" s="196" t="s">
        <v>295</v>
      </c>
      <c r="H277" s="197">
        <v>299.15699999999998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2.45329</v>
      </c>
      <c r="R277" s="203">
        <f>Q277*H277</f>
        <v>733.91887652999992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288</v>
      </c>
      <c r="AT277" s="205" t="s">
        <v>284</v>
      </c>
      <c r="AU277" s="205" t="s">
        <v>85</v>
      </c>
      <c r="AY277" s="18" t="s">
        <v>282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288</v>
      </c>
      <c r="BM277" s="205" t="s">
        <v>392</v>
      </c>
    </row>
    <row r="278" spans="1:65" s="16" customFormat="1" ht="11.25">
      <c r="B278" s="241"/>
      <c r="C278" s="242"/>
      <c r="D278" s="209" t="s">
        <v>290</v>
      </c>
      <c r="E278" s="243" t="s">
        <v>1</v>
      </c>
      <c r="F278" s="244" t="s">
        <v>328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290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282</v>
      </c>
    </row>
    <row r="279" spans="1:65" s="13" customFormat="1" ht="22.5">
      <c r="B279" s="207"/>
      <c r="C279" s="208"/>
      <c r="D279" s="209" t="s">
        <v>290</v>
      </c>
      <c r="E279" s="210" t="s">
        <v>1</v>
      </c>
      <c r="F279" s="211" t="s">
        <v>393</v>
      </c>
      <c r="G279" s="208"/>
      <c r="H279" s="212">
        <v>47.247999999999998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290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282</v>
      </c>
    </row>
    <row r="280" spans="1:65" s="15" customFormat="1" ht="11.25">
      <c r="B280" s="230"/>
      <c r="C280" s="231"/>
      <c r="D280" s="209" t="s">
        <v>290</v>
      </c>
      <c r="E280" s="232" t="s">
        <v>1</v>
      </c>
      <c r="F280" s="233" t="s">
        <v>306</v>
      </c>
      <c r="G280" s="231"/>
      <c r="H280" s="234">
        <v>47.247999999999998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290</v>
      </c>
      <c r="AU280" s="240" t="s">
        <v>85</v>
      </c>
      <c r="AV280" s="15" t="s">
        <v>105</v>
      </c>
      <c r="AW280" s="15" t="s">
        <v>32</v>
      </c>
      <c r="AX280" s="15" t="s">
        <v>76</v>
      </c>
      <c r="AY280" s="240" t="s">
        <v>282</v>
      </c>
    </row>
    <row r="281" spans="1:65" s="16" customFormat="1" ht="11.25">
      <c r="B281" s="241"/>
      <c r="C281" s="242"/>
      <c r="D281" s="209" t="s">
        <v>290</v>
      </c>
      <c r="E281" s="243" t="s">
        <v>1</v>
      </c>
      <c r="F281" s="244" t="s">
        <v>318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290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282</v>
      </c>
    </row>
    <row r="282" spans="1:65" s="13" customFormat="1" ht="11.25">
      <c r="B282" s="207"/>
      <c r="C282" s="208"/>
      <c r="D282" s="209" t="s">
        <v>290</v>
      </c>
      <c r="E282" s="210" t="s">
        <v>1</v>
      </c>
      <c r="F282" s="211" t="s">
        <v>394</v>
      </c>
      <c r="G282" s="208"/>
      <c r="H282" s="212">
        <v>71.063999999999993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290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282</v>
      </c>
    </row>
    <row r="283" spans="1:65" s="15" customFormat="1" ht="11.25">
      <c r="B283" s="230"/>
      <c r="C283" s="231"/>
      <c r="D283" s="209" t="s">
        <v>290</v>
      </c>
      <c r="E283" s="232" t="s">
        <v>1</v>
      </c>
      <c r="F283" s="233" t="s">
        <v>306</v>
      </c>
      <c r="G283" s="231"/>
      <c r="H283" s="234">
        <v>71.063999999999993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290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282</v>
      </c>
    </row>
    <row r="284" spans="1:65" s="16" customFormat="1" ht="11.25">
      <c r="B284" s="241"/>
      <c r="C284" s="242"/>
      <c r="D284" s="209" t="s">
        <v>290</v>
      </c>
      <c r="E284" s="243" t="s">
        <v>1</v>
      </c>
      <c r="F284" s="244" t="s">
        <v>320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290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282</v>
      </c>
    </row>
    <row r="285" spans="1:65" s="13" customFormat="1" ht="11.25">
      <c r="B285" s="207"/>
      <c r="C285" s="208"/>
      <c r="D285" s="209" t="s">
        <v>290</v>
      </c>
      <c r="E285" s="210" t="s">
        <v>1</v>
      </c>
      <c r="F285" s="211" t="s">
        <v>395</v>
      </c>
      <c r="G285" s="208"/>
      <c r="H285" s="212">
        <v>35.1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290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282</v>
      </c>
    </row>
    <row r="286" spans="1:65" s="13" customFormat="1" ht="11.25">
      <c r="B286" s="207"/>
      <c r="C286" s="208"/>
      <c r="D286" s="209" t="s">
        <v>290</v>
      </c>
      <c r="E286" s="210" t="s">
        <v>1</v>
      </c>
      <c r="F286" s="211" t="s">
        <v>396</v>
      </c>
      <c r="G286" s="208"/>
      <c r="H286" s="212">
        <v>50.76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290</v>
      </c>
      <c r="AU286" s="218" t="s">
        <v>85</v>
      </c>
      <c r="AV286" s="13" t="s">
        <v>85</v>
      </c>
      <c r="AW286" s="13" t="s">
        <v>32</v>
      </c>
      <c r="AX286" s="13" t="s">
        <v>76</v>
      </c>
      <c r="AY286" s="218" t="s">
        <v>282</v>
      </c>
    </row>
    <row r="287" spans="1:65" s="13" customFormat="1" ht="11.25">
      <c r="B287" s="207"/>
      <c r="C287" s="208"/>
      <c r="D287" s="209" t="s">
        <v>290</v>
      </c>
      <c r="E287" s="210" t="s">
        <v>1</v>
      </c>
      <c r="F287" s="211" t="s">
        <v>397</v>
      </c>
      <c r="G287" s="208"/>
      <c r="H287" s="212">
        <v>20.25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290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282</v>
      </c>
    </row>
    <row r="288" spans="1:65" s="13" customFormat="1" ht="11.25">
      <c r="B288" s="207"/>
      <c r="C288" s="208"/>
      <c r="D288" s="209" t="s">
        <v>290</v>
      </c>
      <c r="E288" s="210" t="s">
        <v>1</v>
      </c>
      <c r="F288" s="211" t="s">
        <v>396</v>
      </c>
      <c r="G288" s="208"/>
      <c r="H288" s="212">
        <v>50.76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290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282</v>
      </c>
    </row>
    <row r="289" spans="1:65" s="13" customFormat="1" ht="11.25">
      <c r="B289" s="207"/>
      <c r="C289" s="208"/>
      <c r="D289" s="209" t="s">
        <v>290</v>
      </c>
      <c r="E289" s="210" t="s">
        <v>1</v>
      </c>
      <c r="F289" s="211" t="s">
        <v>398</v>
      </c>
      <c r="G289" s="208"/>
      <c r="H289" s="212">
        <v>18.832999999999998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290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282</v>
      </c>
    </row>
    <row r="290" spans="1:65" s="13" customFormat="1" ht="11.25">
      <c r="B290" s="207"/>
      <c r="C290" s="208"/>
      <c r="D290" s="209" t="s">
        <v>290</v>
      </c>
      <c r="E290" s="210" t="s">
        <v>1</v>
      </c>
      <c r="F290" s="211" t="s">
        <v>399</v>
      </c>
      <c r="G290" s="208"/>
      <c r="H290" s="212">
        <v>1.256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290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282</v>
      </c>
    </row>
    <row r="291" spans="1:65" s="13" customFormat="1" ht="11.25">
      <c r="B291" s="207"/>
      <c r="C291" s="208"/>
      <c r="D291" s="209" t="s">
        <v>290</v>
      </c>
      <c r="E291" s="210" t="s">
        <v>1</v>
      </c>
      <c r="F291" s="211" t="s">
        <v>400</v>
      </c>
      <c r="G291" s="208"/>
      <c r="H291" s="212">
        <v>1.2949999999999999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290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282</v>
      </c>
    </row>
    <row r="292" spans="1:65" s="13" customFormat="1" ht="11.25">
      <c r="B292" s="207"/>
      <c r="C292" s="208"/>
      <c r="D292" s="209" t="s">
        <v>290</v>
      </c>
      <c r="E292" s="210" t="s">
        <v>1</v>
      </c>
      <c r="F292" s="211" t="s">
        <v>401</v>
      </c>
      <c r="G292" s="208"/>
      <c r="H292" s="212">
        <v>2.5910000000000002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290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282</v>
      </c>
    </row>
    <row r="293" spans="1:65" s="15" customFormat="1" ht="11.25">
      <c r="B293" s="230"/>
      <c r="C293" s="231"/>
      <c r="D293" s="209" t="s">
        <v>290</v>
      </c>
      <c r="E293" s="232" t="s">
        <v>1</v>
      </c>
      <c r="F293" s="233" t="s">
        <v>306</v>
      </c>
      <c r="G293" s="231"/>
      <c r="H293" s="234">
        <v>180.845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290</v>
      </c>
      <c r="AU293" s="240" t="s">
        <v>85</v>
      </c>
      <c r="AV293" s="15" t="s">
        <v>105</v>
      </c>
      <c r="AW293" s="15" t="s">
        <v>32</v>
      </c>
      <c r="AX293" s="15" t="s">
        <v>76</v>
      </c>
      <c r="AY293" s="240" t="s">
        <v>282</v>
      </c>
    </row>
    <row r="294" spans="1:65" s="14" customFormat="1" ht="11.25">
      <c r="B294" s="219"/>
      <c r="C294" s="220"/>
      <c r="D294" s="209" t="s">
        <v>290</v>
      </c>
      <c r="E294" s="221" t="s">
        <v>1</v>
      </c>
      <c r="F294" s="222" t="s">
        <v>292</v>
      </c>
      <c r="G294" s="220"/>
      <c r="H294" s="223">
        <v>299.15699999999998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290</v>
      </c>
      <c r="AU294" s="229" t="s">
        <v>85</v>
      </c>
      <c r="AV294" s="14" t="s">
        <v>288</v>
      </c>
      <c r="AW294" s="14" t="s">
        <v>32</v>
      </c>
      <c r="AX294" s="14" t="s">
        <v>83</v>
      </c>
      <c r="AY294" s="229" t="s">
        <v>282</v>
      </c>
    </row>
    <row r="295" spans="1:65" s="2" customFormat="1" ht="16.5" customHeight="1">
      <c r="A295" s="35"/>
      <c r="B295" s="36"/>
      <c r="C295" s="193" t="s">
        <v>8</v>
      </c>
      <c r="D295" s="193" t="s">
        <v>284</v>
      </c>
      <c r="E295" s="194" t="s">
        <v>402</v>
      </c>
      <c r="F295" s="195" t="s">
        <v>403</v>
      </c>
      <c r="G295" s="196" t="s">
        <v>287</v>
      </c>
      <c r="H295" s="197">
        <v>1398.7550000000001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2.6900000000000001E-3</v>
      </c>
      <c r="R295" s="203">
        <f>Q295*H295</f>
        <v>3.7626509500000003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288</v>
      </c>
      <c r="AT295" s="205" t="s">
        <v>284</v>
      </c>
      <c r="AU295" s="205" t="s">
        <v>85</v>
      </c>
      <c r="AY295" s="18" t="s">
        <v>282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288</v>
      </c>
      <c r="BM295" s="205" t="s">
        <v>404</v>
      </c>
    </row>
    <row r="296" spans="1:65" s="16" customFormat="1" ht="11.25">
      <c r="B296" s="241"/>
      <c r="C296" s="242"/>
      <c r="D296" s="209" t="s">
        <v>290</v>
      </c>
      <c r="E296" s="243" t="s">
        <v>1</v>
      </c>
      <c r="F296" s="244" t="s">
        <v>328</v>
      </c>
      <c r="G296" s="242"/>
      <c r="H296" s="243" t="s">
        <v>1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290</v>
      </c>
      <c r="AU296" s="250" t="s">
        <v>85</v>
      </c>
      <c r="AV296" s="16" t="s">
        <v>83</v>
      </c>
      <c r="AW296" s="16" t="s">
        <v>32</v>
      </c>
      <c r="AX296" s="16" t="s">
        <v>76</v>
      </c>
      <c r="AY296" s="250" t="s">
        <v>282</v>
      </c>
    </row>
    <row r="297" spans="1:65" s="13" customFormat="1" ht="22.5">
      <c r="B297" s="207"/>
      <c r="C297" s="208"/>
      <c r="D297" s="209" t="s">
        <v>290</v>
      </c>
      <c r="E297" s="210" t="s">
        <v>1</v>
      </c>
      <c r="F297" s="211" t="s">
        <v>405</v>
      </c>
      <c r="G297" s="208"/>
      <c r="H297" s="212">
        <v>314.98500000000001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290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282</v>
      </c>
    </row>
    <row r="298" spans="1:65" s="15" customFormat="1" ht="11.25">
      <c r="B298" s="230"/>
      <c r="C298" s="231"/>
      <c r="D298" s="209" t="s">
        <v>290</v>
      </c>
      <c r="E298" s="232" t="s">
        <v>1</v>
      </c>
      <c r="F298" s="233" t="s">
        <v>306</v>
      </c>
      <c r="G298" s="231"/>
      <c r="H298" s="234">
        <v>314.98500000000001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290</v>
      </c>
      <c r="AU298" s="240" t="s">
        <v>85</v>
      </c>
      <c r="AV298" s="15" t="s">
        <v>105</v>
      </c>
      <c r="AW298" s="15" t="s">
        <v>32</v>
      </c>
      <c r="AX298" s="15" t="s">
        <v>76</v>
      </c>
      <c r="AY298" s="240" t="s">
        <v>282</v>
      </c>
    </row>
    <row r="299" spans="1:65" s="16" customFormat="1" ht="11.25">
      <c r="B299" s="241"/>
      <c r="C299" s="242"/>
      <c r="D299" s="209" t="s">
        <v>290</v>
      </c>
      <c r="E299" s="243" t="s">
        <v>1</v>
      </c>
      <c r="F299" s="244" t="s">
        <v>318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290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282</v>
      </c>
    </row>
    <row r="300" spans="1:65" s="13" customFormat="1" ht="11.25">
      <c r="B300" s="207"/>
      <c r="C300" s="208"/>
      <c r="D300" s="209" t="s">
        <v>290</v>
      </c>
      <c r="E300" s="210" t="s">
        <v>1</v>
      </c>
      <c r="F300" s="211" t="s">
        <v>406</v>
      </c>
      <c r="G300" s="208"/>
      <c r="H300" s="212">
        <v>355.32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290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282</v>
      </c>
    </row>
    <row r="301" spans="1:65" s="15" customFormat="1" ht="11.25">
      <c r="B301" s="230"/>
      <c r="C301" s="231"/>
      <c r="D301" s="209" t="s">
        <v>290</v>
      </c>
      <c r="E301" s="232" t="s">
        <v>1</v>
      </c>
      <c r="F301" s="233" t="s">
        <v>306</v>
      </c>
      <c r="G301" s="231"/>
      <c r="H301" s="234">
        <v>355.32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290</v>
      </c>
      <c r="AU301" s="240" t="s">
        <v>85</v>
      </c>
      <c r="AV301" s="15" t="s">
        <v>105</v>
      </c>
      <c r="AW301" s="15" t="s">
        <v>32</v>
      </c>
      <c r="AX301" s="15" t="s">
        <v>76</v>
      </c>
      <c r="AY301" s="240" t="s">
        <v>282</v>
      </c>
    </row>
    <row r="302" spans="1:65" s="16" customFormat="1" ht="11.25">
      <c r="B302" s="241"/>
      <c r="C302" s="242"/>
      <c r="D302" s="209" t="s">
        <v>290</v>
      </c>
      <c r="E302" s="243" t="s">
        <v>1</v>
      </c>
      <c r="F302" s="244" t="s">
        <v>320</v>
      </c>
      <c r="G302" s="242"/>
      <c r="H302" s="243" t="s">
        <v>1</v>
      </c>
      <c r="I302" s="245"/>
      <c r="J302" s="242"/>
      <c r="K302" s="242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290</v>
      </c>
      <c r="AU302" s="250" t="s">
        <v>85</v>
      </c>
      <c r="AV302" s="16" t="s">
        <v>83</v>
      </c>
      <c r="AW302" s="16" t="s">
        <v>32</v>
      </c>
      <c r="AX302" s="16" t="s">
        <v>76</v>
      </c>
      <c r="AY302" s="250" t="s">
        <v>282</v>
      </c>
    </row>
    <row r="303" spans="1:65" s="13" customFormat="1" ht="11.25">
      <c r="B303" s="207"/>
      <c r="C303" s="208"/>
      <c r="D303" s="209" t="s">
        <v>290</v>
      </c>
      <c r="E303" s="210" t="s">
        <v>1</v>
      </c>
      <c r="F303" s="211" t="s">
        <v>407</v>
      </c>
      <c r="G303" s="208"/>
      <c r="H303" s="212">
        <v>140.4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290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282</v>
      </c>
    </row>
    <row r="304" spans="1:65" s="13" customFormat="1" ht="11.25">
      <c r="B304" s="207"/>
      <c r="C304" s="208"/>
      <c r="D304" s="209" t="s">
        <v>290</v>
      </c>
      <c r="E304" s="210" t="s">
        <v>1</v>
      </c>
      <c r="F304" s="211" t="s">
        <v>408</v>
      </c>
      <c r="G304" s="208"/>
      <c r="H304" s="212">
        <v>203.04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290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282</v>
      </c>
    </row>
    <row r="305" spans="1:65" s="13" customFormat="1" ht="11.25">
      <c r="B305" s="207"/>
      <c r="C305" s="208"/>
      <c r="D305" s="209" t="s">
        <v>290</v>
      </c>
      <c r="E305" s="210" t="s">
        <v>1</v>
      </c>
      <c r="F305" s="211" t="s">
        <v>409</v>
      </c>
      <c r="G305" s="208"/>
      <c r="H305" s="212">
        <v>81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290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282</v>
      </c>
    </row>
    <row r="306" spans="1:65" s="13" customFormat="1" ht="11.25">
      <c r="B306" s="207"/>
      <c r="C306" s="208"/>
      <c r="D306" s="209" t="s">
        <v>290</v>
      </c>
      <c r="E306" s="210" t="s">
        <v>1</v>
      </c>
      <c r="F306" s="211" t="s">
        <v>408</v>
      </c>
      <c r="G306" s="208"/>
      <c r="H306" s="212">
        <v>203.04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290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282</v>
      </c>
    </row>
    <row r="307" spans="1:65" s="13" customFormat="1" ht="11.25">
      <c r="B307" s="207"/>
      <c r="C307" s="208"/>
      <c r="D307" s="209" t="s">
        <v>290</v>
      </c>
      <c r="E307" s="210" t="s">
        <v>1</v>
      </c>
      <c r="F307" s="211" t="s">
        <v>410</v>
      </c>
      <c r="G307" s="208"/>
      <c r="H307" s="212">
        <v>75.33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290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282</v>
      </c>
    </row>
    <row r="308" spans="1:65" s="13" customFormat="1" ht="11.25">
      <c r="B308" s="207"/>
      <c r="C308" s="208"/>
      <c r="D308" s="209" t="s">
        <v>290</v>
      </c>
      <c r="E308" s="210" t="s">
        <v>1</v>
      </c>
      <c r="F308" s="211" t="s">
        <v>411</v>
      </c>
      <c r="G308" s="208"/>
      <c r="H308" s="212">
        <v>8.3699999999999992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290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282</v>
      </c>
    </row>
    <row r="309" spans="1:65" s="13" customFormat="1" ht="11.25">
      <c r="B309" s="207"/>
      <c r="C309" s="208"/>
      <c r="D309" s="209" t="s">
        <v>290</v>
      </c>
      <c r="E309" s="210" t="s">
        <v>1</v>
      </c>
      <c r="F309" s="211" t="s">
        <v>412</v>
      </c>
      <c r="G309" s="208"/>
      <c r="H309" s="212">
        <v>8.6349999999999998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290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282</v>
      </c>
    </row>
    <row r="310" spans="1:65" s="13" customFormat="1" ht="11.25">
      <c r="B310" s="207"/>
      <c r="C310" s="208"/>
      <c r="D310" s="209" t="s">
        <v>290</v>
      </c>
      <c r="E310" s="210" t="s">
        <v>1</v>
      </c>
      <c r="F310" s="211" t="s">
        <v>412</v>
      </c>
      <c r="G310" s="208"/>
      <c r="H310" s="212">
        <v>8.6349999999999998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290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282</v>
      </c>
    </row>
    <row r="311" spans="1:65" s="15" customFormat="1" ht="11.25">
      <c r="B311" s="230"/>
      <c r="C311" s="231"/>
      <c r="D311" s="209" t="s">
        <v>290</v>
      </c>
      <c r="E311" s="232" t="s">
        <v>1</v>
      </c>
      <c r="F311" s="233" t="s">
        <v>306</v>
      </c>
      <c r="G311" s="231"/>
      <c r="H311" s="234">
        <v>728.45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290</v>
      </c>
      <c r="AU311" s="240" t="s">
        <v>85</v>
      </c>
      <c r="AV311" s="15" t="s">
        <v>105</v>
      </c>
      <c r="AW311" s="15" t="s">
        <v>32</v>
      </c>
      <c r="AX311" s="15" t="s">
        <v>76</v>
      </c>
      <c r="AY311" s="240" t="s">
        <v>282</v>
      </c>
    </row>
    <row r="312" spans="1:65" s="14" customFormat="1" ht="11.25">
      <c r="B312" s="219"/>
      <c r="C312" s="220"/>
      <c r="D312" s="209" t="s">
        <v>290</v>
      </c>
      <c r="E312" s="221" t="s">
        <v>1</v>
      </c>
      <c r="F312" s="222" t="s">
        <v>292</v>
      </c>
      <c r="G312" s="220"/>
      <c r="H312" s="223">
        <v>1398.7549999999997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290</v>
      </c>
      <c r="AU312" s="229" t="s">
        <v>85</v>
      </c>
      <c r="AV312" s="14" t="s">
        <v>288</v>
      </c>
      <c r="AW312" s="14" t="s">
        <v>32</v>
      </c>
      <c r="AX312" s="14" t="s">
        <v>83</v>
      </c>
      <c r="AY312" s="229" t="s">
        <v>282</v>
      </c>
    </row>
    <row r="313" spans="1:65" s="2" customFormat="1" ht="16.5" customHeight="1">
      <c r="A313" s="35"/>
      <c r="B313" s="36"/>
      <c r="C313" s="193" t="s">
        <v>199</v>
      </c>
      <c r="D313" s="193" t="s">
        <v>284</v>
      </c>
      <c r="E313" s="194" t="s">
        <v>413</v>
      </c>
      <c r="F313" s="195" t="s">
        <v>414</v>
      </c>
      <c r="G313" s="196" t="s">
        <v>287</v>
      </c>
      <c r="H313" s="197">
        <v>1398.7550000000001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288</v>
      </c>
      <c r="AT313" s="205" t="s">
        <v>284</v>
      </c>
      <c r="AU313" s="205" t="s">
        <v>85</v>
      </c>
      <c r="AY313" s="18" t="s">
        <v>282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288</v>
      </c>
      <c r="BM313" s="205" t="s">
        <v>415</v>
      </c>
    </row>
    <row r="314" spans="1:65" s="2" customFormat="1" ht="21.75" customHeight="1">
      <c r="A314" s="35"/>
      <c r="B314" s="36"/>
      <c r="C314" s="193" t="s">
        <v>202</v>
      </c>
      <c r="D314" s="193" t="s">
        <v>284</v>
      </c>
      <c r="E314" s="194" t="s">
        <v>416</v>
      </c>
      <c r="F314" s="195" t="s">
        <v>417</v>
      </c>
      <c r="G314" s="196" t="s">
        <v>418</v>
      </c>
      <c r="H314" s="197">
        <v>16.591999999999999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1.0606199999999999</v>
      </c>
      <c r="R314" s="203">
        <f>Q314*H314</f>
        <v>17.597807039999996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288</v>
      </c>
      <c r="AT314" s="205" t="s">
        <v>284</v>
      </c>
      <c r="AU314" s="205" t="s">
        <v>85</v>
      </c>
      <c r="AY314" s="18" t="s">
        <v>282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288</v>
      </c>
      <c r="BM314" s="205" t="s">
        <v>419</v>
      </c>
    </row>
    <row r="315" spans="1:65" s="13" customFormat="1" ht="11.25">
      <c r="B315" s="207"/>
      <c r="C315" s="208"/>
      <c r="D315" s="209" t="s">
        <v>290</v>
      </c>
      <c r="E315" s="210" t="s">
        <v>1</v>
      </c>
      <c r="F315" s="211" t="s">
        <v>420</v>
      </c>
      <c r="G315" s="208"/>
      <c r="H315" s="212">
        <v>16.591999999999999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290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282</v>
      </c>
    </row>
    <row r="316" spans="1:65" s="14" customFormat="1" ht="11.25">
      <c r="B316" s="219"/>
      <c r="C316" s="220"/>
      <c r="D316" s="209" t="s">
        <v>290</v>
      </c>
      <c r="E316" s="221" t="s">
        <v>1</v>
      </c>
      <c r="F316" s="222" t="s">
        <v>292</v>
      </c>
      <c r="G316" s="220"/>
      <c r="H316" s="223">
        <v>16.591999999999999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290</v>
      </c>
      <c r="AU316" s="229" t="s">
        <v>85</v>
      </c>
      <c r="AV316" s="14" t="s">
        <v>288</v>
      </c>
      <c r="AW316" s="14" t="s">
        <v>32</v>
      </c>
      <c r="AX316" s="14" t="s">
        <v>83</v>
      </c>
      <c r="AY316" s="229" t="s">
        <v>282</v>
      </c>
    </row>
    <row r="317" spans="1:65" s="2" customFormat="1" ht="24.2" customHeight="1">
      <c r="A317" s="35"/>
      <c r="B317" s="36"/>
      <c r="C317" s="193" t="s">
        <v>205</v>
      </c>
      <c r="D317" s="193" t="s">
        <v>284</v>
      </c>
      <c r="E317" s="194" t="s">
        <v>421</v>
      </c>
      <c r="F317" s="195" t="s">
        <v>422</v>
      </c>
      <c r="G317" s="196" t="s">
        <v>295</v>
      </c>
      <c r="H317" s="197">
        <v>8.1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2.45329</v>
      </c>
      <c r="R317" s="203">
        <f>Q317*H317</f>
        <v>19.871648999999998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288</v>
      </c>
      <c r="AT317" s="205" t="s">
        <v>284</v>
      </c>
      <c r="AU317" s="205" t="s">
        <v>85</v>
      </c>
      <c r="AY317" s="18" t="s">
        <v>282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288</v>
      </c>
      <c r="BM317" s="205" t="s">
        <v>423</v>
      </c>
    </row>
    <row r="318" spans="1:65" s="13" customFormat="1" ht="11.25">
      <c r="B318" s="207"/>
      <c r="C318" s="208"/>
      <c r="D318" s="209" t="s">
        <v>290</v>
      </c>
      <c r="E318" s="210" t="s">
        <v>1</v>
      </c>
      <c r="F318" s="211" t="s">
        <v>424</v>
      </c>
      <c r="G318" s="208"/>
      <c r="H318" s="212">
        <v>2.9159999999999999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290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282</v>
      </c>
    </row>
    <row r="319" spans="1:65" s="13" customFormat="1" ht="11.25">
      <c r="B319" s="207"/>
      <c r="C319" s="208"/>
      <c r="D319" s="209" t="s">
        <v>290</v>
      </c>
      <c r="E319" s="210" t="s">
        <v>1</v>
      </c>
      <c r="F319" s="211" t="s">
        <v>425</v>
      </c>
      <c r="G319" s="208"/>
      <c r="H319" s="212">
        <v>5.1840000000000002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290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282</v>
      </c>
    </row>
    <row r="320" spans="1:65" s="14" customFormat="1" ht="11.25">
      <c r="B320" s="219"/>
      <c r="C320" s="220"/>
      <c r="D320" s="209" t="s">
        <v>290</v>
      </c>
      <c r="E320" s="221" t="s">
        <v>1</v>
      </c>
      <c r="F320" s="222" t="s">
        <v>292</v>
      </c>
      <c r="G320" s="220"/>
      <c r="H320" s="223">
        <v>8.1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290</v>
      </c>
      <c r="AU320" s="229" t="s">
        <v>85</v>
      </c>
      <c r="AV320" s="14" t="s">
        <v>288</v>
      </c>
      <c r="AW320" s="14" t="s">
        <v>32</v>
      </c>
      <c r="AX320" s="14" t="s">
        <v>83</v>
      </c>
      <c r="AY320" s="229" t="s">
        <v>282</v>
      </c>
    </row>
    <row r="321" spans="1:65" s="2" customFormat="1" ht="16.5" customHeight="1">
      <c r="A321" s="35"/>
      <c r="B321" s="36"/>
      <c r="C321" s="193" t="s">
        <v>426</v>
      </c>
      <c r="D321" s="193" t="s">
        <v>284</v>
      </c>
      <c r="E321" s="194" t="s">
        <v>427</v>
      </c>
      <c r="F321" s="195" t="s">
        <v>428</v>
      </c>
      <c r="G321" s="196" t="s">
        <v>287</v>
      </c>
      <c r="H321" s="197">
        <v>23.76</v>
      </c>
      <c r="I321" s="198"/>
      <c r="J321" s="199">
        <f>ROUND(I321*H321,2)</f>
        <v>0</v>
      </c>
      <c r="K321" s="200"/>
      <c r="L321" s="40"/>
      <c r="M321" s="201" t="s">
        <v>1</v>
      </c>
      <c r="N321" s="202" t="s">
        <v>41</v>
      </c>
      <c r="O321" s="72"/>
      <c r="P321" s="203">
        <f>O321*H321</f>
        <v>0</v>
      </c>
      <c r="Q321" s="203">
        <v>2.64E-3</v>
      </c>
      <c r="R321" s="203">
        <f>Q321*H321</f>
        <v>6.2726400000000002E-2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288</v>
      </c>
      <c r="AT321" s="205" t="s">
        <v>284</v>
      </c>
      <c r="AU321" s="205" t="s">
        <v>85</v>
      </c>
      <c r="AY321" s="18" t="s">
        <v>282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288</v>
      </c>
      <c r="BM321" s="205" t="s">
        <v>429</v>
      </c>
    </row>
    <row r="322" spans="1:65" s="13" customFormat="1" ht="11.25">
      <c r="B322" s="207"/>
      <c r="C322" s="208"/>
      <c r="D322" s="209" t="s">
        <v>290</v>
      </c>
      <c r="E322" s="210" t="s">
        <v>1</v>
      </c>
      <c r="F322" s="211" t="s">
        <v>430</v>
      </c>
      <c r="G322" s="208"/>
      <c r="H322" s="212">
        <v>6.48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290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282</v>
      </c>
    </row>
    <row r="323" spans="1:65" s="13" customFormat="1" ht="11.25">
      <c r="B323" s="207"/>
      <c r="C323" s="208"/>
      <c r="D323" s="209" t="s">
        <v>290</v>
      </c>
      <c r="E323" s="210" t="s">
        <v>1</v>
      </c>
      <c r="F323" s="211" t="s">
        <v>431</v>
      </c>
      <c r="G323" s="208"/>
      <c r="H323" s="212">
        <v>17.28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290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282</v>
      </c>
    </row>
    <row r="324" spans="1:65" s="14" customFormat="1" ht="11.25">
      <c r="B324" s="219"/>
      <c r="C324" s="220"/>
      <c r="D324" s="209" t="s">
        <v>290</v>
      </c>
      <c r="E324" s="221" t="s">
        <v>1</v>
      </c>
      <c r="F324" s="222" t="s">
        <v>292</v>
      </c>
      <c r="G324" s="220"/>
      <c r="H324" s="223">
        <v>23.76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290</v>
      </c>
      <c r="AU324" s="229" t="s">
        <v>85</v>
      </c>
      <c r="AV324" s="14" t="s">
        <v>288</v>
      </c>
      <c r="AW324" s="14" t="s">
        <v>32</v>
      </c>
      <c r="AX324" s="14" t="s">
        <v>83</v>
      </c>
      <c r="AY324" s="229" t="s">
        <v>282</v>
      </c>
    </row>
    <row r="325" spans="1:65" s="2" customFormat="1" ht="16.5" customHeight="1">
      <c r="A325" s="35"/>
      <c r="B325" s="36"/>
      <c r="C325" s="193" t="s">
        <v>208</v>
      </c>
      <c r="D325" s="193" t="s">
        <v>284</v>
      </c>
      <c r="E325" s="194" t="s">
        <v>432</v>
      </c>
      <c r="F325" s="195" t="s">
        <v>433</v>
      </c>
      <c r="G325" s="196" t="s">
        <v>287</v>
      </c>
      <c r="H325" s="197">
        <v>23.76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288</v>
      </c>
      <c r="AT325" s="205" t="s">
        <v>284</v>
      </c>
      <c r="AU325" s="205" t="s">
        <v>85</v>
      </c>
      <c r="AY325" s="18" t="s">
        <v>282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288</v>
      </c>
      <c r="BM325" s="205" t="s">
        <v>434</v>
      </c>
    </row>
    <row r="326" spans="1:65" s="2" customFormat="1" ht="21.75" customHeight="1">
      <c r="A326" s="35"/>
      <c r="B326" s="36"/>
      <c r="C326" s="193" t="s">
        <v>7</v>
      </c>
      <c r="D326" s="193" t="s">
        <v>284</v>
      </c>
      <c r="E326" s="194" t="s">
        <v>435</v>
      </c>
      <c r="F326" s="195" t="s">
        <v>436</v>
      </c>
      <c r="G326" s="196" t="s">
        <v>418</v>
      </c>
      <c r="H326" s="197">
        <v>0.63500000000000001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1.0606199999999999</v>
      </c>
      <c r="R326" s="203">
        <f>Q326*H326</f>
        <v>0.67349369999999997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288</v>
      </c>
      <c r="AT326" s="205" t="s">
        <v>284</v>
      </c>
      <c r="AU326" s="205" t="s">
        <v>85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288</v>
      </c>
      <c r="BM326" s="205" t="s">
        <v>437</v>
      </c>
    </row>
    <row r="327" spans="1:65" s="13" customFormat="1" ht="11.25">
      <c r="B327" s="207"/>
      <c r="C327" s="208"/>
      <c r="D327" s="209" t="s">
        <v>290</v>
      </c>
      <c r="E327" s="210" t="s">
        <v>1</v>
      </c>
      <c r="F327" s="211" t="s">
        <v>438</v>
      </c>
      <c r="G327" s="208"/>
      <c r="H327" s="212">
        <v>0.63500000000000001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290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282</v>
      </c>
    </row>
    <row r="328" spans="1:65" s="14" customFormat="1" ht="11.25">
      <c r="B328" s="219"/>
      <c r="C328" s="220"/>
      <c r="D328" s="209" t="s">
        <v>290</v>
      </c>
      <c r="E328" s="221" t="s">
        <v>1</v>
      </c>
      <c r="F328" s="222" t="s">
        <v>292</v>
      </c>
      <c r="G328" s="220"/>
      <c r="H328" s="223">
        <v>0.63500000000000001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290</v>
      </c>
      <c r="AU328" s="229" t="s">
        <v>85</v>
      </c>
      <c r="AV328" s="14" t="s">
        <v>288</v>
      </c>
      <c r="AW328" s="14" t="s">
        <v>32</v>
      </c>
      <c r="AX328" s="14" t="s">
        <v>83</v>
      </c>
      <c r="AY328" s="229" t="s">
        <v>282</v>
      </c>
    </row>
    <row r="329" spans="1:65" s="2" customFormat="1" ht="16.5" customHeight="1">
      <c r="A329" s="35"/>
      <c r="B329" s="36"/>
      <c r="C329" s="193" t="s">
        <v>222</v>
      </c>
      <c r="D329" s="193" t="s">
        <v>284</v>
      </c>
      <c r="E329" s="194" t="s">
        <v>439</v>
      </c>
      <c r="F329" s="195" t="s">
        <v>440</v>
      </c>
      <c r="G329" s="196" t="s">
        <v>441</v>
      </c>
      <c r="H329" s="197">
        <v>18.5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288</v>
      </c>
      <c r="AT329" s="205" t="s">
        <v>284</v>
      </c>
      <c r="AU329" s="205" t="s">
        <v>85</v>
      </c>
      <c r="AY329" s="18" t="s">
        <v>282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288</v>
      </c>
      <c r="BM329" s="205" t="s">
        <v>442</v>
      </c>
    </row>
    <row r="330" spans="1:65" s="13" customFormat="1" ht="11.25">
      <c r="B330" s="207"/>
      <c r="C330" s="208"/>
      <c r="D330" s="209" t="s">
        <v>290</v>
      </c>
      <c r="E330" s="210" t="s">
        <v>1</v>
      </c>
      <c r="F330" s="211" t="s">
        <v>443</v>
      </c>
      <c r="G330" s="208"/>
      <c r="H330" s="212">
        <v>0.9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290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282</v>
      </c>
    </row>
    <row r="331" spans="1:65" s="13" customFormat="1" ht="11.25">
      <c r="B331" s="207"/>
      <c r="C331" s="208"/>
      <c r="D331" s="209" t="s">
        <v>290</v>
      </c>
      <c r="E331" s="210" t="s">
        <v>1</v>
      </c>
      <c r="F331" s="211" t="s">
        <v>444</v>
      </c>
      <c r="G331" s="208"/>
      <c r="H331" s="212">
        <v>1.6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290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282</v>
      </c>
    </row>
    <row r="332" spans="1:65" s="13" customFormat="1" ht="11.25">
      <c r="B332" s="207"/>
      <c r="C332" s="208"/>
      <c r="D332" s="209" t="s">
        <v>290</v>
      </c>
      <c r="E332" s="210" t="s">
        <v>1</v>
      </c>
      <c r="F332" s="211" t="s">
        <v>445</v>
      </c>
      <c r="G332" s="208"/>
      <c r="H332" s="212">
        <v>16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290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282</v>
      </c>
    </row>
    <row r="333" spans="1:65" s="15" customFormat="1" ht="11.25">
      <c r="B333" s="230"/>
      <c r="C333" s="231"/>
      <c r="D333" s="209" t="s">
        <v>290</v>
      </c>
      <c r="E333" s="232" t="s">
        <v>1</v>
      </c>
      <c r="F333" s="233" t="s">
        <v>306</v>
      </c>
      <c r="G333" s="231"/>
      <c r="H333" s="234">
        <v>18.5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290</v>
      </c>
      <c r="AU333" s="240" t="s">
        <v>85</v>
      </c>
      <c r="AV333" s="15" t="s">
        <v>105</v>
      </c>
      <c r="AW333" s="15" t="s">
        <v>32</v>
      </c>
      <c r="AX333" s="15" t="s">
        <v>76</v>
      </c>
      <c r="AY333" s="240" t="s">
        <v>282</v>
      </c>
    </row>
    <row r="334" spans="1:65" s="14" customFormat="1" ht="11.25">
      <c r="B334" s="219"/>
      <c r="C334" s="220"/>
      <c r="D334" s="209" t="s">
        <v>290</v>
      </c>
      <c r="E334" s="221" t="s">
        <v>1</v>
      </c>
      <c r="F334" s="222" t="s">
        <v>292</v>
      </c>
      <c r="G334" s="220"/>
      <c r="H334" s="223">
        <v>18.5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290</v>
      </c>
      <c r="AU334" s="229" t="s">
        <v>85</v>
      </c>
      <c r="AV334" s="14" t="s">
        <v>288</v>
      </c>
      <c r="AW334" s="14" t="s">
        <v>32</v>
      </c>
      <c r="AX334" s="14" t="s">
        <v>83</v>
      </c>
      <c r="AY334" s="229" t="s">
        <v>282</v>
      </c>
    </row>
    <row r="335" spans="1:65" s="2" customFormat="1" ht="16.5" customHeight="1">
      <c r="A335" s="35"/>
      <c r="B335" s="36"/>
      <c r="C335" s="193" t="s">
        <v>446</v>
      </c>
      <c r="D335" s="193" t="s">
        <v>284</v>
      </c>
      <c r="E335" s="194" t="s">
        <v>447</v>
      </c>
      <c r="F335" s="195" t="s">
        <v>448</v>
      </c>
      <c r="G335" s="196" t="s">
        <v>441</v>
      </c>
      <c r="H335" s="197">
        <v>12.4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41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288</v>
      </c>
      <c r="AT335" s="205" t="s">
        <v>284</v>
      </c>
      <c r="AU335" s="205" t="s">
        <v>85</v>
      </c>
      <c r="AY335" s="18" t="s">
        <v>282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288</v>
      </c>
      <c r="BM335" s="205" t="s">
        <v>449</v>
      </c>
    </row>
    <row r="336" spans="1:65" s="13" customFormat="1" ht="11.25">
      <c r="B336" s="207"/>
      <c r="C336" s="208"/>
      <c r="D336" s="209" t="s">
        <v>290</v>
      </c>
      <c r="E336" s="210" t="s">
        <v>1</v>
      </c>
      <c r="F336" s="211" t="s">
        <v>443</v>
      </c>
      <c r="G336" s="208"/>
      <c r="H336" s="212">
        <v>0.9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290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282</v>
      </c>
    </row>
    <row r="337" spans="1:65" s="13" customFormat="1" ht="11.25">
      <c r="B337" s="207"/>
      <c r="C337" s="208"/>
      <c r="D337" s="209" t="s">
        <v>290</v>
      </c>
      <c r="E337" s="210" t="s">
        <v>1</v>
      </c>
      <c r="F337" s="211" t="s">
        <v>450</v>
      </c>
      <c r="G337" s="208"/>
      <c r="H337" s="212">
        <v>4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290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282</v>
      </c>
    </row>
    <row r="338" spans="1:65" s="13" customFormat="1" ht="11.25">
      <c r="B338" s="207"/>
      <c r="C338" s="208"/>
      <c r="D338" s="209" t="s">
        <v>290</v>
      </c>
      <c r="E338" s="210" t="s">
        <v>1</v>
      </c>
      <c r="F338" s="211" t="s">
        <v>451</v>
      </c>
      <c r="G338" s="208"/>
      <c r="H338" s="212">
        <v>7.5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290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282</v>
      </c>
    </row>
    <row r="339" spans="1:65" s="15" customFormat="1" ht="11.25">
      <c r="B339" s="230"/>
      <c r="C339" s="231"/>
      <c r="D339" s="209" t="s">
        <v>290</v>
      </c>
      <c r="E339" s="232" t="s">
        <v>1</v>
      </c>
      <c r="F339" s="233" t="s">
        <v>306</v>
      </c>
      <c r="G339" s="231"/>
      <c r="H339" s="234">
        <v>12.4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290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282</v>
      </c>
    </row>
    <row r="340" spans="1:65" s="14" customFormat="1" ht="11.25">
      <c r="B340" s="219"/>
      <c r="C340" s="220"/>
      <c r="D340" s="209" t="s">
        <v>290</v>
      </c>
      <c r="E340" s="221" t="s">
        <v>1</v>
      </c>
      <c r="F340" s="222" t="s">
        <v>292</v>
      </c>
      <c r="G340" s="220"/>
      <c r="H340" s="223">
        <v>12.4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290</v>
      </c>
      <c r="AU340" s="229" t="s">
        <v>85</v>
      </c>
      <c r="AV340" s="14" t="s">
        <v>288</v>
      </c>
      <c r="AW340" s="14" t="s">
        <v>32</v>
      </c>
      <c r="AX340" s="14" t="s">
        <v>83</v>
      </c>
      <c r="AY340" s="229" t="s">
        <v>282</v>
      </c>
    </row>
    <row r="341" spans="1:65" s="2" customFormat="1" ht="16.5" customHeight="1">
      <c r="A341" s="35"/>
      <c r="B341" s="36"/>
      <c r="C341" s="193" t="s">
        <v>452</v>
      </c>
      <c r="D341" s="193" t="s">
        <v>284</v>
      </c>
      <c r="E341" s="194" t="s">
        <v>453</v>
      </c>
      <c r="F341" s="195" t="s">
        <v>454</v>
      </c>
      <c r="G341" s="196" t="s">
        <v>441</v>
      </c>
      <c r="H341" s="197">
        <v>2.1</v>
      </c>
      <c r="I341" s="198"/>
      <c r="J341" s="199">
        <f>ROUND(I341*H341,2)</f>
        <v>0</v>
      </c>
      <c r="K341" s="200"/>
      <c r="L341" s="40"/>
      <c r="M341" s="201" t="s">
        <v>1</v>
      </c>
      <c r="N341" s="202" t="s">
        <v>41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288</v>
      </c>
      <c r="AT341" s="205" t="s">
        <v>284</v>
      </c>
      <c r="AU341" s="205" t="s">
        <v>85</v>
      </c>
      <c r="AY341" s="18" t="s">
        <v>282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288</v>
      </c>
      <c r="BM341" s="205" t="s">
        <v>455</v>
      </c>
    </row>
    <row r="342" spans="1:65" s="13" customFormat="1" ht="11.25">
      <c r="B342" s="207"/>
      <c r="C342" s="208"/>
      <c r="D342" s="209" t="s">
        <v>290</v>
      </c>
      <c r="E342" s="210" t="s">
        <v>1</v>
      </c>
      <c r="F342" s="211" t="s">
        <v>456</v>
      </c>
      <c r="G342" s="208"/>
      <c r="H342" s="212">
        <v>2.1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290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282</v>
      </c>
    </row>
    <row r="343" spans="1:65" s="15" customFormat="1" ht="11.25">
      <c r="B343" s="230"/>
      <c r="C343" s="231"/>
      <c r="D343" s="209" t="s">
        <v>290</v>
      </c>
      <c r="E343" s="232" t="s">
        <v>1</v>
      </c>
      <c r="F343" s="233" t="s">
        <v>306</v>
      </c>
      <c r="G343" s="231"/>
      <c r="H343" s="234">
        <v>2.1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290</v>
      </c>
      <c r="AU343" s="240" t="s">
        <v>85</v>
      </c>
      <c r="AV343" s="15" t="s">
        <v>105</v>
      </c>
      <c r="AW343" s="15" t="s">
        <v>32</v>
      </c>
      <c r="AX343" s="15" t="s">
        <v>76</v>
      </c>
      <c r="AY343" s="240" t="s">
        <v>282</v>
      </c>
    </row>
    <row r="344" spans="1:65" s="14" customFormat="1" ht="11.25">
      <c r="B344" s="219"/>
      <c r="C344" s="220"/>
      <c r="D344" s="209" t="s">
        <v>290</v>
      </c>
      <c r="E344" s="221" t="s">
        <v>1</v>
      </c>
      <c r="F344" s="222" t="s">
        <v>292</v>
      </c>
      <c r="G344" s="220"/>
      <c r="H344" s="223">
        <v>2.1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290</v>
      </c>
      <c r="AU344" s="229" t="s">
        <v>85</v>
      </c>
      <c r="AV344" s="14" t="s">
        <v>288</v>
      </c>
      <c r="AW344" s="14" t="s">
        <v>32</v>
      </c>
      <c r="AX344" s="14" t="s">
        <v>83</v>
      </c>
      <c r="AY344" s="229" t="s">
        <v>282</v>
      </c>
    </row>
    <row r="345" spans="1:65" s="2" customFormat="1" ht="16.5" customHeight="1">
      <c r="A345" s="35"/>
      <c r="B345" s="36"/>
      <c r="C345" s="193" t="s">
        <v>457</v>
      </c>
      <c r="D345" s="193" t="s">
        <v>284</v>
      </c>
      <c r="E345" s="194" t="s">
        <v>458</v>
      </c>
      <c r="F345" s="195" t="s">
        <v>459</v>
      </c>
      <c r="G345" s="196" t="s">
        <v>441</v>
      </c>
      <c r="H345" s="197">
        <v>2.4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288</v>
      </c>
      <c r="AT345" s="205" t="s">
        <v>284</v>
      </c>
      <c r="AU345" s="205" t="s">
        <v>85</v>
      </c>
      <c r="AY345" s="18" t="s">
        <v>282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288</v>
      </c>
      <c r="BM345" s="205" t="s">
        <v>460</v>
      </c>
    </row>
    <row r="346" spans="1:65" s="13" customFormat="1" ht="11.25">
      <c r="B346" s="207"/>
      <c r="C346" s="208"/>
      <c r="D346" s="209" t="s">
        <v>290</v>
      </c>
      <c r="E346" s="210" t="s">
        <v>1</v>
      </c>
      <c r="F346" s="211" t="s">
        <v>461</v>
      </c>
      <c r="G346" s="208"/>
      <c r="H346" s="212">
        <v>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290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282</v>
      </c>
    </row>
    <row r="347" spans="1:65" s="13" customFormat="1" ht="11.25">
      <c r="B347" s="207"/>
      <c r="C347" s="208"/>
      <c r="D347" s="209" t="s">
        <v>290</v>
      </c>
      <c r="E347" s="210" t="s">
        <v>1</v>
      </c>
      <c r="F347" s="211" t="s">
        <v>462</v>
      </c>
      <c r="G347" s="208"/>
      <c r="H347" s="212">
        <v>0.4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290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282</v>
      </c>
    </row>
    <row r="348" spans="1:65" s="15" customFormat="1" ht="11.25">
      <c r="B348" s="230"/>
      <c r="C348" s="231"/>
      <c r="D348" s="209" t="s">
        <v>290</v>
      </c>
      <c r="E348" s="232" t="s">
        <v>1</v>
      </c>
      <c r="F348" s="233" t="s">
        <v>306</v>
      </c>
      <c r="G348" s="231"/>
      <c r="H348" s="234">
        <v>2.4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290</v>
      </c>
      <c r="AU348" s="240" t="s">
        <v>85</v>
      </c>
      <c r="AV348" s="15" t="s">
        <v>105</v>
      </c>
      <c r="AW348" s="15" t="s">
        <v>32</v>
      </c>
      <c r="AX348" s="15" t="s">
        <v>76</v>
      </c>
      <c r="AY348" s="240" t="s">
        <v>282</v>
      </c>
    </row>
    <row r="349" spans="1:65" s="14" customFormat="1" ht="11.25">
      <c r="B349" s="219"/>
      <c r="C349" s="220"/>
      <c r="D349" s="209" t="s">
        <v>290</v>
      </c>
      <c r="E349" s="221" t="s">
        <v>1</v>
      </c>
      <c r="F349" s="222" t="s">
        <v>292</v>
      </c>
      <c r="G349" s="220"/>
      <c r="H349" s="223">
        <v>2.4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290</v>
      </c>
      <c r="AU349" s="229" t="s">
        <v>85</v>
      </c>
      <c r="AV349" s="14" t="s">
        <v>288</v>
      </c>
      <c r="AW349" s="14" t="s">
        <v>32</v>
      </c>
      <c r="AX349" s="14" t="s">
        <v>83</v>
      </c>
      <c r="AY349" s="229" t="s">
        <v>282</v>
      </c>
    </row>
    <row r="350" spans="1:65" s="2" customFormat="1" ht="16.5" customHeight="1">
      <c r="A350" s="35"/>
      <c r="B350" s="36"/>
      <c r="C350" s="193" t="s">
        <v>463</v>
      </c>
      <c r="D350" s="193" t="s">
        <v>284</v>
      </c>
      <c r="E350" s="194" t="s">
        <v>464</v>
      </c>
      <c r="F350" s="195" t="s">
        <v>465</v>
      </c>
      <c r="G350" s="196" t="s">
        <v>441</v>
      </c>
      <c r="H350" s="197">
        <v>0.5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288</v>
      </c>
      <c r="AT350" s="205" t="s">
        <v>284</v>
      </c>
      <c r="AU350" s="205" t="s">
        <v>85</v>
      </c>
      <c r="AY350" s="18" t="s">
        <v>282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288</v>
      </c>
      <c r="BM350" s="205" t="s">
        <v>466</v>
      </c>
    </row>
    <row r="351" spans="1:65" s="13" customFormat="1" ht="11.25">
      <c r="B351" s="207"/>
      <c r="C351" s="208"/>
      <c r="D351" s="209" t="s">
        <v>290</v>
      </c>
      <c r="E351" s="210" t="s">
        <v>1</v>
      </c>
      <c r="F351" s="211" t="s">
        <v>467</v>
      </c>
      <c r="G351" s="208"/>
      <c r="H351" s="212">
        <v>0.5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290</v>
      </c>
      <c r="AU351" s="218" t="s">
        <v>85</v>
      </c>
      <c r="AV351" s="13" t="s">
        <v>85</v>
      </c>
      <c r="AW351" s="13" t="s">
        <v>32</v>
      </c>
      <c r="AX351" s="13" t="s">
        <v>76</v>
      </c>
      <c r="AY351" s="218" t="s">
        <v>282</v>
      </c>
    </row>
    <row r="352" spans="1:65" s="15" customFormat="1" ht="11.25">
      <c r="B352" s="230"/>
      <c r="C352" s="231"/>
      <c r="D352" s="209" t="s">
        <v>290</v>
      </c>
      <c r="E352" s="232" t="s">
        <v>1</v>
      </c>
      <c r="F352" s="233" t="s">
        <v>306</v>
      </c>
      <c r="G352" s="231"/>
      <c r="H352" s="234">
        <v>0.5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290</v>
      </c>
      <c r="AU352" s="240" t="s">
        <v>85</v>
      </c>
      <c r="AV352" s="15" t="s">
        <v>105</v>
      </c>
      <c r="AW352" s="15" t="s">
        <v>32</v>
      </c>
      <c r="AX352" s="15" t="s">
        <v>76</v>
      </c>
      <c r="AY352" s="240" t="s">
        <v>282</v>
      </c>
    </row>
    <row r="353" spans="1:65" s="14" customFormat="1" ht="11.25">
      <c r="B353" s="219"/>
      <c r="C353" s="220"/>
      <c r="D353" s="209" t="s">
        <v>290</v>
      </c>
      <c r="E353" s="221" t="s">
        <v>1</v>
      </c>
      <c r="F353" s="222" t="s">
        <v>292</v>
      </c>
      <c r="G353" s="220"/>
      <c r="H353" s="223">
        <v>0.5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290</v>
      </c>
      <c r="AU353" s="229" t="s">
        <v>85</v>
      </c>
      <c r="AV353" s="14" t="s">
        <v>288</v>
      </c>
      <c r="AW353" s="14" t="s">
        <v>32</v>
      </c>
      <c r="AX353" s="14" t="s">
        <v>83</v>
      </c>
      <c r="AY353" s="229" t="s">
        <v>282</v>
      </c>
    </row>
    <row r="354" spans="1:65" s="2" customFormat="1" ht="16.5" customHeight="1">
      <c r="A354" s="35"/>
      <c r="B354" s="36"/>
      <c r="C354" s="193" t="s">
        <v>468</v>
      </c>
      <c r="D354" s="193" t="s">
        <v>284</v>
      </c>
      <c r="E354" s="194" t="s">
        <v>469</v>
      </c>
      <c r="F354" s="195" t="s">
        <v>470</v>
      </c>
      <c r="G354" s="196" t="s">
        <v>441</v>
      </c>
      <c r="H354" s="197">
        <v>3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288</v>
      </c>
      <c r="AT354" s="205" t="s">
        <v>284</v>
      </c>
      <c r="AU354" s="205" t="s">
        <v>85</v>
      </c>
      <c r="AY354" s="18" t="s">
        <v>282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288</v>
      </c>
      <c r="BM354" s="205" t="s">
        <v>471</v>
      </c>
    </row>
    <row r="355" spans="1:65" s="13" customFormat="1" ht="11.25">
      <c r="B355" s="207"/>
      <c r="C355" s="208"/>
      <c r="D355" s="209" t="s">
        <v>290</v>
      </c>
      <c r="E355" s="210" t="s">
        <v>1</v>
      </c>
      <c r="F355" s="211" t="s">
        <v>472</v>
      </c>
      <c r="G355" s="208"/>
      <c r="H355" s="212">
        <v>3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290</v>
      </c>
      <c r="AU355" s="218" t="s">
        <v>85</v>
      </c>
      <c r="AV355" s="13" t="s">
        <v>85</v>
      </c>
      <c r="AW355" s="13" t="s">
        <v>32</v>
      </c>
      <c r="AX355" s="13" t="s">
        <v>76</v>
      </c>
      <c r="AY355" s="218" t="s">
        <v>282</v>
      </c>
    </row>
    <row r="356" spans="1:65" s="15" customFormat="1" ht="11.25">
      <c r="B356" s="230"/>
      <c r="C356" s="231"/>
      <c r="D356" s="209" t="s">
        <v>290</v>
      </c>
      <c r="E356" s="232" t="s">
        <v>1</v>
      </c>
      <c r="F356" s="233" t="s">
        <v>306</v>
      </c>
      <c r="G356" s="231"/>
      <c r="H356" s="234">
        <v>3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290</v>
      </c>
      <c r="AU356" s="240" t="s">
        <v>85</v>
      </c>
      <c r="AV356" s="15" t="s">
        <v>105</v>
      </c>
      <c r="AW356" s="15" t="s">
        <v>32</v>
      </c>
      <c r="AX356" s="15" t="s">
        <v>76</v>
      </c>
      <c r="AY356" s="240" t="s">
        <v>282</v>
      </c>
    </row>
    <row r="357" spans="1:65" s="14" customFormat="1" ht="11.25">
      <c r="B357" s="219"/>
      <c r="C357" s="220"/>
      <c r="D357" s="209" t="s">
        <v>290</v>
      </c>
      <c r="E357" s="221" t="s">
        <v>1</v>
      </c>
      <c r="F357" s="222" t="s">
        <v>292</v>
      </c>
      <c r="G357" s="220"/>
      <c r="H357" s="223">
        <v>3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290</v>
      </c>
      <c r="AU357" s="229" t="s">
        <v>85</v>
      </c>
      <c r="AV357" s="14" t="s">
        <v>288</v>
      </c>
      <c r="AW357" s="14" t="s">
        <v>32</v>
      </c>
      <c r="AX357" s="14" t="s">
        <v>83</v>
      </c>
      <c r="AY357" s="229" t="s">
        <v>282</v>
      </c>
    </row>
    <row r="358" spans="1:65" s="2" customFormat="1" ht="16.5" customHeight="1">
      <c r="A358" s="35"/>
      <c r="B358" s="36"/>
      <c r="C358" s="193" t="s">
        <v>473</v>
      </c>
      <c r="D358" s="193" t="s">
        <v>284</v>
      </c>
      <c r="E358" s="194" t="s">
        <v>474</v>
      </c>
      <c r="F358" s="195" t="s">
        <v>475</v>
      </c>
      <c r="G358" s="196" t="s">
        <v>441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288</v>
      </c>
      <c r="AT358" s="205" t="s">
        <v>284</v>
      </c>
      <c r="AU358" s="205" t="s">
        <v>85</v>
      </c>
      <c r="AY358" s="18" t="s">
        <v>282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288</v>
      </c>
      <c r="BM358" s="205" t="s">
        <v>476</v>
      </c>
    </row>
    <row r="359" spans="1:65" s="13" customFormat="1" ht="11.25">
      <c r="B359" s="207"/>
      <c r="C359" s="208"/>
      <c r="D359" s="209" t="s">
        <v>290</v>
      </c>
      <c r="E359" s="210" t="s">
        <v>1</v>
      </c>
      <c r="F359" s="211" t="s">
        <v>477</v>
      </c>
      <c r="G359" s="208"/>
      <c r="H359" s="212">
        <v>1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290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282</v>
      </c>
    </row>
    <row r="360" spans="1:65" s="15" customFormat="1" ht="11.25">
      <c r="B360" s="230"/>
      <c r="C360" s="231"/>
      <c r="D360" s="209" t="s">
        <v>290</v>
      </c>
      <c r="E360" s="232" t="s">
        <v>1</v>
      </c>
      <c r="F360" s="233" t="s">
        <v>306</v>
      </c>
      <c r="G360" s="231"/>
      <c r="H360" s="234">
        <v>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290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282</v>
      </c>
    </row>
    <row r="361" spans="1:65" s="14" customFormat="1" ht="11.25">
      <c r="B361" s="219"/>
      <c r="C361" s="220"/>
      <c r="D361" s="209" t="s">
        <v>290</v>
      </c>
      <c r="E361" s="221" t="s">
        <v>1</v>
      </c>
      <c r="F361" s="222" t="s">
        <v>292</v>
      </c>
      <c r="G361" s="220"/>
      <c r="H361" s="223">
        <v>1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290</v>
      </c>
      <c r="AU361" s="229" t="s">
        <v>85</v>
      </c>
      <c r="AV361" s="14" t="s">
        <v>288</v>
      </c>
      <c r="AW361" s="14" t="s">
        <v>32</v>
      </c>
      <c r="AX361" s="14" t="s">
        <v>83</v>
      </c>
      <c r="AY361" s="229" t="s">
        <v>282</v>
      </c>
    </row>
    <row r="362" spans="1:65" s="2" customFormat="1" ht="16.5" customHeight="1">
      <c r="A362" s="35"/>
      <c r="B362" s="36"/>
      <c r="C362" s="193" t="s">
        <v>478</v>
      </c>
      <c r="D362" s="193" t="s">
        <v>284</v>
      </c>
      <c r="E362" s="194" t="s">
        <v>479</v>
      </c>
      <c r="F362" s="195" t="s">
        <v>480</v>
      </c>
      <c r="G362" s="196" t="s">
        <v>441</v>
      </c>
      <c r="H362" s="197">
        <v>5.2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288</v>
      </c>
      <c r="AT362" s="205" t="s">
        <v>284</v>
      </c>
      <c r="AU362" s="205" t="s">
        <v>85</v>
      </c>
      <c r="AY362" s="18" t="s">
        <v>282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288</v>
      </c>
      <c r="BM362" s="205" t="s">
        <v>481</v>
      </c>
    </row>
    <row r="363" spans="1:65" s="13" customFormat="1" ht="11.25">
      <c r="B363" s="207"/>
      <c r="C363" s="208"/>
      <c r="D363" s="209" t="s">
        <v>290</v>
      </c>
      <c r="E363" s="210" t="s">
        <v>1</v>
      </c>
      <c r="F363" s="211" t="s">
        <v>482</v>
      </c>
      <c r="G363" s="208"/>
      <c r="H363" s="212">
        <v>5.2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290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282</v>
      </c>
    </row>
    <row r="364" spans="1:65" s="15" customFormat="1" ht="11.25">
      <c r="B364" s="230"/>
      <c r="C364" s="231"/>
      <c r="D364" s="209" t="s">
        <v>290</v>
      </c>
      <c r="E364" s="232" t="s">
        <v>1</v>
      </c>
      <c r="F364" s="233" t="s">
        <v>306</v>
      </c>
      <c r="G364" s="231"/>
      <c r="H364" s="234">
        <v>5.2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290</v>
      </c>
      <c r="AU364" s="240" t="s">
        <v>85</v>
      </c>
      <c r="AV364" s="15" t="s">
        <v>105</v>
      </c>
      <c r="AW364" s="15" t="s">
        <v>32</v>
      </c>
      <c r="AX364" s="15" t="s">
        <v>76</v>
      </c>
      <c r="AY364" s="240" t="s">
        <v>282</v>
      </c>
    </row>
    <row r="365" spans="1:65" s="14" customFormat="1" ht="11.25">
      <c r="B365" s="219"/>
      <c r="C365" s="220"/>
      <c r="D365" s="209" t="s">
        <v>290</v>
      </c>
      <c r="E365" s="221" t="s">
        <v>1</v>
      </c>
      <c r="F365" s="222" t="s">
        <v>292</v>
      </c>
      <c r="G365" s="220"/>
      <c r="H365" s="223">
        <v>5.2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290</v>
      </c>
      <c r="AU365" s="229" t="s">
        <v>85</v>
      </c>
      <c r="AV365" s="14" t="s">
        <v>288</v>
      </c>
      <c r="AW365" s="14" t="s">
        <v>32</v>
      </c>
      <c r="AX365" s="14" t="s">
        <v>83</v>
      </c>
      <c r="AY365" s="229" t="s">
        <v>282</v>
      </c>
    </row>
    <row r="366" spans="1:65" s="2" customFormat="1" ht="16.5" customHeight="1">
      <c r="A366" s="35"/>
      <c r="B366" s="36"/>
      <c r="C366" s="193" t="s">
        <v>483</v>
      </c>
      <c r="D366" s="193" t="s">
        <v>284</v>
      </c>
      <c r="E366" s="194" t="s">
        <v>484</v>
      </c>
      <c r="F366" s="195" t="s">
        <v>485</v>
      </c>
      <c r="G366" s="196" t="s">
        <v>441</v>
      </c>
      <c r="H366" s="197">
        <v>1.3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288</v>
      </c>
      <c r="AT366" s="205" t="s">
        <v>284</v>
      </c>
      <c r="AU366" s="205" t="s">
        <v>85</v>
      </c>
      <c r="AY366" s="18" t="s">
        <v>282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288</v>
      </c>
      <c r="BM366" s="205" t="s">
        <v>486</v>
      </c>
    </row>
    <row r="367" spans="1:65" s="13" customFormat="1" ht="11.25">
      <c r="B367" s="207"/>
      <c r="C367" s="208"/>
      <c r="D367" s="209" t="s">
        <v>290</v>
      </c>
      <c r="E367" s="210" t="s">
        <v>1</v>
      </c>
      <c r="F367" s="211" t="s">
        <v>487</v>
      </c>
      <c r="G367" s="208"/>
      <c r="H367" s="212">
        <v>1.3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290</v>
      </c>
      <c r="AU367" s="218" t="s">
        <v>85</v>
      </c>
      <c r="AV367" s="13" t="s">
        <v>85</v>
      </c>
      <c r="AW367" s="13" t="s">
        <v>32</v>
      </c>
      <c r="AX367" s="13" t="s">
        <v>76</v>
      </c>
      <c r="AY367" s="218" t="s">
        <v>282</v>
      </c>
    </row>
    <row r="368" spans="1:65" s="15" customFormat="1" ht="11.25">
      <c r="B368" s="230"/>
      <c r="C368" s="231"/>
      <c r="D368" s="209" t="s">
        <v>290</v>
      </c>
      <c r="E368" s="232" t="s">
        <v>1</v>
      </c>
      <c r="F368" s="233" t="s">
        <v>306</v>
      </c>
      <c r="G368" s="231"/>
      <c r="H368" s="234">
        <v>1.3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290</v>
      </c>
      <c r="AU368" s="240" t="s">
        <v>85</v>
      </c>
      <c r="AV368" s="15" t="s">
        <v>105</v>
      </c>
      <c r="AW368" s="15" t="s">
        <v>32</v>
      </c>
      <c r="AX368" s="15" t="s">
        <v>76</v>
      </c>
      <c r="AY368" s="240" t="s">
        <v>282</v>
      </c>
    </row>
    <row r="369" spans="1:65" s="14" customFormat="1" ht="11.25">
      <c r="B369" s="219"/>
      <c r="C369" s="220"/>
      <c r="D369" s="209" t="s">
        <v>290</v>
      </c>
      <c r="E369" s="221" t="s">
        <v>1</v>
      </c>
      <c r="F369" s="222" t="s">
        <v>292</v>
      </c>
      <c r="G369" s="220"/>
      <c r="H369" s="223">
        <v>1.3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290</v>
      </c>
      <c r="AU369" s="229" t="s">
        <v>85</v>
      </c>
      <c r="AV369" s="14" t="s">
        <v>288</v>
      </c>
      <c r="AW369" s="14" t="s">
        <v>32</v>
      </c>
      <c r="AX369" s="14" t="s">
        <v>83</v>
      </c>
      <c r="AY369" s="229" t="s">
        <v>282</v>
      </c>
    </row>
    <row r="370" spans="1:65" s="2" customFormat="1" ht="16.5" customHeight="1">
      <c r="A370" s="35"/>
      <c r="B370" s="36"/>
      <c r="C370" s="193" t="s">
        <v>488</v>
      </c>
      <c r="D370" s="193" t="s">
        <v>284</v>
      </c>
      <c r="E370" s="194" t="s">
        <v>489</v>
      </c>
      <c r="F370" s="195" t="s">
        <v>490</v>
      </c>
      <c r="G370" s="196" t="s">
        <v>441</v>
      </c>
      <c r="H370" s="197">
        <v>2.52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288</v>
      </c>
      <c r="AT370" s="205" t="s">
        <v>284</v>
      </c>
      <c r="AU370" s="205" t="s">
        <v>85</v>
      </c>
      <c r="AY370" s="18" t="s">
        <v>282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288</v>
      </c>
      <c r="BM370" s="205" t="s">
        <v>491</v>
      </c>
    </row>
    <row r="371" spans="1:65" s="13" customFormat="1" ht="11.25">
      <c r="B371" s="207"/>
      <c r="C371" s="208"/>
      <c r="D371" s="209" t="s">
        <v>290</v>
      </c>
      <c r="E371" s="210" t="s">
        <v>1</v>
      </c>
      <c r="F371" s="211" t="s">
        <v>492</v>
      </c>
      <c r="G371" s="208"/>
      <c r="H371" s="212">
        <v>2.52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290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282</v>
      </c>
    </row>
    <row r="372" spans="1:65" s="15" customFormat="1" ht="11.25">
      <c r="B372" s="230"/>
      <c r="C372" s="231"/>
      <c r="D372" s="209" t="s">
        <v>290</v>
      </c>
      <c r="E372" s="232" t="s">
        <v>1</v>
      </c>
      <c r="F372" s="233" t="s">
        <v>306</v>
      </c>
      <c r="G372" s="231"/>
      <c r="H372" s="234">
        <v>2.52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290</v>
      </c>
      <c r="AU372" s="240" t="s">
        <v>85</v>
      </c>
      <c r="AV372" s="15" t="s">
        <v>105</v>
      </c>
      <c r="AW372" s="15" t="s">
        <v>32</v>
      </c>
      <c r="AX372" s="15" t="s">
        <v>76</v>
      </c>
      <c r="AY372" s="240" t="s">
        <v>282</v>
      </c>
    </row>
    <row r="373" spans="1:65" s="14" customFormat="1" ht="11.25">
      <c r="B373" s="219"/>
      <c r="C373" s="220"/>
      <c r="D373" s="209" t="s">
        <v>290</v>
      </c>
      <c r="E373" s="221" t="s">
        <v>1</v>
      </c>
      <c r="F373" s="222" t="s">
        <v>292</v>
      </c>
      <c r="G373" s="220"/>
      <c r="H373" s="223">
        <v>2.52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290</v>
      </c>
      <c r="AU373" s="229" t="s">
        <v>85</v>
      </c>
      <c r="AV373" s="14" t="s">
        <v>288</v>
      </c>
      <c r="AW373" s="14" t="s">
        <v>32</v>
      </c>
      <c r="AX373" s="14" t="s">
        <v>83</v>
      </c>
      <c r="AY373" s="229" t="s">
        <v>282</v>
      </c>
    </row>
    <row r="374" spans="1:65" s="2" customFormat="1" ht="16.5" customHeight="1">
      <c r="A374" s="35"/>
      <c r="B374" s="36"/>
      <c r="C374" s="193" t="s">
        <v>493</v>
      </c>
      <c r="D374" s="193" t="s">
        <v>284</v>
      </c>
      <c r="E374" s="194" t="s">
        <v>494</v>
      </c>
      <c r="F374" s="195" t="s">
        <v>495</v>
      </c>
      <c r="G374" s="196" t="s">
        <v>441</v>
      </c>
      <c r="H374" s="197">
        <v>1.1399999999999999</v>
      </c>
      <c r="I374" s="198"/>
      <c r="J374" s="199">
        <f>ROUND(I374*H374,2)</f>
        <v>0</v>
      </c>
      <c r="K374" s="200"/>
      <c r="L374" s="40"/>
      <c r="M374" s="201" t="s">
        <v>1</v>
      </c>
      <c r="N374" s="202" t="s">
        <v>41</v>
      </c>
      <c r="O374" s="72"/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5" t="s">
        <v>288</v>
      </c>
      <c r="AT374" s="205" t="s">
        <v>284</v>
      </c>
      <c r="AU374" s="205" t="s">
        <v>85</v>
      </c>
      <c r="AY374" s="18" t="s">
        <v>282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8" t="s">
        <v>83</v>
      </c>
      <c r="BK374" s="206">
        <f>ROUND(I374*H374,2)</f>
        <v>0</v>
      </c>
      <c r="BL374" s="18" t="s">
        <v>288</v>
      </c>
      <c r="BM374" s="205" t="s">
        <v>496</v>
      </c>
    </row>
    <row r="375" spans="1:65" s="13" customFormat="1" ht="11.25">
      <c r="B375" s="207"/>
      <c r="C375" s="208"/>
      <c r="D375" s="209" t="s">
        <v>290</v>
      </c>
      <c r="E375" s="210" t="s">
        <v>1</v>
      </c>
      <c r="F375" s="211" t="s">
        <v>497</v>
      </c>
      <c r="G375" s="208"/>
      <c r="H375" s="212">
        <v>1.1399999999999999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290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282</v>
      </c>
    </row>
    <row r="376" spans="1:65" s="15" customFormat="1" ht="11.25">
      <c r="B376" s="230"/>
      <c r="C376" s="231"/>
      <c r="D376" s="209" t="s">
        <v>290</v>
      </c>
      <c r="E376" s="232" t="s">
        <v>1</v>
      </c>
      <c r="F376" s="233" t="s">
        <v>306</v>
      </c>
      <c r="G376" s="231"/>
      <c r="H376" s="234">
        <v>1.1399999999999999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290</v>
      </c>
      <c r="AU376" s="240" t="s">
        <v>85</v>
      </c>
      <c r="AV376" s="15" t="s">
        <v>105</v>
      </c>
      <c r="AW376" s="15" t="s">
        <v>32</v>
      </c>
      <c r="AX376" s="15" t="s">
        <v>76</v>
      </c>
      <c r="AY376" s="240" t="s">
        <v>282</v>
      </c>
    </row>
    <row r="377" spans="1:65" s="14" customFormat="1" ht="11.25">
      <c r="B377" s="219"/>
      <c r="C377" s="220"/>
      <c r="D377" s="209" t="s">
        <v>290</v>
      </c>
      <c r="E377" s="221" t="s">
        <v>1</v>
      </c>
      <c r="F377" s="222" t="s">
        <v>292</v>
      </c>
      <c r="G377" s="220"/>
      <c r="H377" s="223">
        <v>1.1399999999999999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290</v>
      </c>
      <c r="AU377" s="229" t="s">
        <v>85</v>
      </c>
      <c r="AV377" s="14" t="s">
        <v>288</v>
      </c>
      <c r="AW377" s="14" t="s">
        <v>32</v>
      </c>
      <c r="AX377" s="14" t="s">
        <v>83</v>
      </c>
      <c r="AY377" s="229" t="s">
        <v>282</v>
      </c>
    </row>
    <row r="378" spans="1:65" s="2" customFormat="1" ht="16.5" customHeight="1">
      <c r="A378" s="35"/>
      <c r="B378" s="36"/>
      <c r="C378" s="193" t="s">
        <v>498</v>
      </c>
      <c r="D378" s="193" t="s">
        <v>284</v>
      </c>
      <c r="E378" s="194" t="s">
        <v>499</v>
      </c>
      <c r="F378" s="195" t="s">
        <v>500</v>
      </c>
      <c r="G378" s="196" t="s">
        <v>441</v>
      </c>
      <c r="H378" s="197">
        <v>26.004999999999999</v>
      </c>
      <c r="I378" s="198"/>
      <c r="J378" s="199">
        <f>ROUND(I378*H378,2)</f>
        <v>0</v>
      </c>
      <c r="K378" s="200"/>
      <c r="L378" s="40"/>
      <c r="M378" s="201" t="s">
        <v>1</v>
      </c>
      <c r="N378" s="202" t="s">
        <v>41</v>
      </c>
      <c r="O378" s="72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288</v>
      </c>
      <c r="AT378" s="205" t="s">
        <v>284</v>
      </c>
      <c r="AU378" s="205" t="s">
        <v>85</v>
      </c>
      <c r="AY378" s="18" t="s">
        <v>282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8" t="s">
        <v>83</v>
      </c>
      <c r="BK378" s="206">
        <f>ROUND(I378*H378,2)</f>
        <v>0</v>
      </c>
      <c r="BL378" s="18" t="s">
        <v>288</v>
      </c>
      <c r="BM378" s="205" t="s">
        <v>501</v>
      </c>
    </row>
    <row r="379" spans="1:65" s="13" customFormat="1" ht="11.25">
      <c r="B379" s="207"/>
      <c r="C379" s="208"/>
      <c r="D379" s="209" t="s">
        <v>290</v>
      </c>
      <c r="E379" s="210" t="s">
        <v>1</v>
      </c>
      <c r="F379" s="211" t="s">
        <v>502</v>
      </c>
      <c r="G379" s="208"/>
      <c r="H379" s="212">
        <v>3.89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290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282</v>
      </c>
    </row>
    <row r="380" spans="1:65" s="13" customFormat="1" ht="11.25">
      <c r="B380" s="207"/>
      <c r="C380" s="208"/>
      <c r="D380" s="209" t="s">
        <v>290</v>
      </c>
      <c r="E380" s="210" t="s">
        <v>1</v>
      </c>
      <c r="F380" s="211" t="s">
        <v>503</v>
      </c>
      <c r="G380" s="208"/>
      <c r="H380" s="212">
        <v>3.32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290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282</v>
      </c>
    </row>
    <row r="381" spans="1:65" s="13" customFormat="1" ht="11.25">
      <c r="B381" s="207"/>
      <c r="C381" s="208"/>
      <c r="D381" s="209" t="s">
        <v>290</v>
      </c>
      <c r="E381" s="210" t="s">
        <v>1</v>
      </c>
      <c r="F381" s="211" t="s">
        <v>504</v>
      </c>
      <c r="G381" s="208"/>
      <c r="H381" s="212">
        <v>2.99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290</v>
      </c>
      <c r="AU381" s="218" t="s">
        <v>85</v>
      </c>
      <c r="AV381" s="13" t="s">
        <v>85</v>
      </c>
      <c r="AW381" s="13" t="s">
        <v>32</v>
      </c>
      <c r="AX381" s="13" t="s">
        <v>76</v>
      </c>
      <c r="AY381" s="218" t="s">
        <v>282</v>
      </c>
    </row>
    <row r="382" spans="1:65" s="13" customFormat="1" ht="11.25">
      <c r="B382" s="207"/>
      <c r="C382" s="208"/>
      <c r="D382" s="209" t="s">
        <v>290</v>
      </c>
      <c r="E382" s="210" t="s">
        <v>1</v>
      </c>
      <c r="F382" s="211" t="s">
        <v>505</v>
      </c>
      <c r="G382" s="208"/>
      <c r="H382" s="212">
        <v>3.27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290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282</v>
      </c>
    </row>
    <row r="383" spans="1:65" s="13" customFormat="1" ht="11.25">
      <c r="B383" s="207"/>
      <c r="C383" s="208"/>
      <c r="D383" s="209" t="s">
        <v>290</v>
      </c>
      <c r="E383" s="210" t="s">
        <v>1</v>
      </c>
      <c r="F383" s="211" t="s">
        <v>506</v>
      </c>
      <c r="G383" s="208"/>
      <c r="H383" s="212">
        <v>6.5049999999999999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290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282</v>
      </c>
    </row>
    <row r="384" spans="1:65" s="13" customFormat="1" ht="11.25">
      <c r="B384" s="207"/>
      <c r="C384" s="208"/>
      <c r="D384" s="209" t="s">
        <v>290</v>
      </c>
      <c r="E384" s="210" t="s">
        <v>1</v>
      </c>
      <c r="F384" s="211" t="s">
        <v>507</v>
      </c>
      <c r="G384" s="208"/>
      <c r="H384" s="212">
        <v>3.2650000000000001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290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282</v>
      </c>
    </row>
    <row r="385" spans="1:65" s="13" customFormat="1" ht="11.25">
      <c r="B385" s="207"/>
      <c r="C385" s="208"/>
      <c r="D385" s="209" t="s">
        <v>290</v>
      </c>
      <c r="E385" s="210" t="s">
        <v>1</v>
      </c>
      <c r="F385" s="211" t="s">
        <v>508</v>
      </c>
      <c r="G385" s="208"/>
      <c r="H385" s="212">
        <v>2.7650000000000001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290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282</v>
      </c>
    </row>
    <row r="386" spans="1:65" s="15" customFormat="1" ht="11.25">
      <c r="B386" s="230"/>
      <c r="C386" s="231"/>
      <c r="D386" s="209" t="s">
        <v>290</v>
      </c>
      <c r="E386" s="232" t="s">
        <v>1</v>
      </c>
      <c r="F386" s="233" t="s">
        <v>306</v>
      </c>
      <c r="G386" s="231"/>
      <c r="H386" s="234">
        <v>26.004999999999999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290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282</v>
      </c>
    </row>
    <row r="387" spans="1:65" s="14" customFormat="1" ht="11.25">
      <c r="B387" s="219"/>
      <c r="C387" s="220"/>
      <c r="D387" s="209" t="s">
        <v>290</v>
      </c>
      <c r="E387" s="221" t="s">
        <v>1</v>
      </c>
      <c r="F387" s="222" t="s">
        <v>292</v>
      </c>
      <c r="G387" s="220"/>
      <c r="H387" s="223">
        <v>26.004999999999999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290</v>
      </c>
      <c r="AU387" s="229" t="s">
        <v>85</v>
      </c>
      <c r="AV387" s="14" t="s">
        <v>288</v>
      </c>
      <c r="AW387" s="14" t="s">
        <v>32</v>
      </c>
      <c r="AX387" s="14" t="s">
        <v>83</v>
      </c>
      <c r="AY387" s="229" t="s">
        <v>282</v>
      </c>
    </row>
    <row r="388" spans="1:65" s="2" customFormat="1" ht="16.5" customHeight="1">
      <c r="A388" s="35"/>
      <c r="B388" s="36"/>
      <c r="C388" s="193" t="s">
        <v>509</v>
      </c>
      <c r="D388" s="193" t="s">
        <v>284</v>
      </c>
      <c r="E388" s="194" t="s">
        <v>510</v>
      </c>
      <c r="F388" s="195" t="s">
        <v>511</v>
      </c>
      <c r="G388" s="196" t="s">
        <v>441</v>
      </c>
      <c r="H388" s="197">
        <v>4.2850000000000001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288</v>
      </c>
      <c r="AT388" s="205" t="s">
        <v>284</v>
      </c>
      <c r="AU388" s="205" t="s">
        <v>85</v>
      </c>
      <c r="AY388" s="18" t="s">
        <v>282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288</v>
      </c>
      <c r="BM388" s="205" t="s">
        <v>512</v>
      </c>
    </row>
    <row r="389" spans="1:65" s="13" customFormat="1" ht="11.25">
      <c r="B389" s="207"/>
      <c r="C389" s="208"/>
      <c r="D389" s="209" t="s">
        <v>290</v>
      </c>
      <c r="E389" s="210" t="s">
        <v>1</v>
      </c>
      <c r="F389" s="211" t="s">
        <v>513</v>
      </c>
      <c r="G389" s="208"/>
      <c r="H389" s="212">
        <v>2.2000000000000002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290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282</v>
      </c>
    </row>
    <row r="390" spans="1:65" s="13" customFormat="1" ht="11.25">
      <c r="B390" s="207"/>
      <c r="C390" s="208"/>
      <c r="D390" s="209" t="s">
        <v>290</v>
      </c>
      <c r="E390" s="210" t="s">
        <v>1</v>
      </c>
      <c r="F390" s="211" t="s">
        <v>514</v>
      </c>
      <c r="G390" s="208"/>
      <c r="H390" s="212">
        <v>2.085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290</v>
      </c>
      <c r="AU390" s="218" t="s">
        <v>85</v>
      </c>
      <c r="AV390" s="13" t="s">
        <v>85</v>
      </c>
      <c r="AW390" s="13" t="s">
        <v>32</v>
      </c>
      <c r="AX390" s="13" t="s">
        <v>76</v>
      </c>
      <c r="AY390" s="218" t="s">
        <v>282</v>
      </c>
    </row>
    <row r="391" spans="1:65" s="15" customFormat="1" ht="11.25">
      <c r="B391" s="230"/>
      <c r="C391" s="231"/>
      <c r="D391" s="209" t="s">
        <v>290</v>
      </c>
      <c r="E391" s="232" t="s">
        <v>1</v>
      </c>
      <c r="F391" s="233" t="s">
        <v>306</v>
      </c>
      <c r="G391" s="231"/>
      <c r="H391" s="234">
        <v>4.2850000000000001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290</v>
      </c>
      <c r="AU391" s="240" t="s">
        <v>85</v>
      </c>
      <c r="AV391" s="15" t="s">
        <v>105</v>
      </c>
      <c r="AW391" s="15" t="s">
        <v>32</v>
      </c>
      <c r="AX391" s="15" t="s">
        <v>76</v>
      </c>
      <c r="AY391" s="240" t="s">
        <v>282</v>
      </c>
    </row>
    <row r="392" spans="1:65" s="14" customFormat="1" ht="11.25">
      <c r="B392" s="219"/>
      <c r="C392" s="220"/>
      <c r="D392" s="209" t="s">
        <v>290</v>
      </c>
      <c r="E392" s="221" t="s">
        <v>1</v>
      </c>
      <c r="F392" s="222" t="s">
        <v>292</v>
      </c>
      <c r="G392" s="220"/>
      <c r="H392" s="223">
        <v>4.2850000000000001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290</v>
      </c>
      <c r="AU392" s="229" t="s">
        <v>85</v>
      </c>
      <c r="AV392" s="14" t="s">
        <v>288</v>
      </c>
      <c r="AW392" s="14" t="s">
        <v>32</v>
      </c>
      <c r="AX392" s="14" t="s">
        <v>83</v>
      </c>
      <c r="AY392" s="229" t="s">
        <v>282</v>
      </c>
    </row>
    <row r="393" spans="1:65" s="2" customFormat="1" ht="16.5" customHeight="1">
      <c r="A393" s="35"/>
      <c r="B393" s="36"/>
      <c r="C393" s="193" t="s">
        <v>515</v>
      </c>
      <c r="D393" s="193" t="s">
        <v>284</v>
      </c>
      <c r="E393" s="194" t="s">
        <v>516</v>
      </c>
      <c r="F393" s="195" t="s">
        <v>517</v>
      </c>
      <c r="G393" s="196" t="s">
        <v>441</v>
      </c>
      <c r="H393" s="197">
        <v>0.85499999999999998</v>
      </c>
      <c r="I393" s="198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288</v>
      </c>
      <c r="AT393" s="205" t="s">
        <v>284</v>
      </c>
      <c r="AU393" s="205" t="s">
        <v>85</v>
      </c>
      <c r="AY393" s="18" t="s">
        <v>282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288</v>
      </c>
      <c r="BM393" s="205" t="s">
        <v>518</v>
      </c>
    </row>
    <row r="394" spans="1:65" s="13" customFormat="1" ht="11.25">
      <c r="B394" s="207"/>
      <c r="C394" s="208"/>
      <c r="D394" s="209" t="s">
        <v>290</v>
      </c>
      <c r="E394" s="210" t="s">
        <v>1</v>
      </c>
      <c r="F394" s="211" t="s">
        <v>519</v>
      </c>
      <c r="G394" s="208"/>
      <c r="H394" s="212">
        <v>0.85499999999999998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290</v>
      </c>
      <c r="AU394" s="218" t="s">
        <v>85</v>
      </c>
      <c r="AV394" s="13" t="s">
        <v>85</v>
      </c>
      <c r="AW394" s="13" t="s">
        <v>32</v>
      </c>
      <c r="AX394" s="13" t="s">
        <v>76</v>
      </c>
      <c r="AY394" s="218" t="s">
        <v>282</v>
      </c>
    </row>
    <row r="395" spans="1:65" s="15" customFormat="1" ht="11.25">
      <c r="B395" s="230"/>
      <c r="C395" s="231"/>
      <c r="D395" s="209" t="s">
        <v>290</v>
      </c>
      <c r="E395" s="232" t="s">
        <v>1</v>
      </c>
      <c r="F395" s="233" t="s">
        <v>306</v>
      </c>
      <c r="G395" s="231"/>
      <c r="H395" s="234">
        <v>0.85499999999999998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290</v>
      </c>
      <c r="AU395" s="240" t="s">
        <v>85</v>
      </c>
      <c r="AV395" s="15" t="s">
        <v>105</v>
      </c>
      <c r="AW395" s="15" t="s">
        <v>32</v>
      </c>
      <c r="AX395" s="15" t="s">
        <v>76</v>
      </c>
      <c r="AY395" s="240" t="s">
        <v>282</v>
      </c>
    </row>
    <row r="396" spans="1:65" s="14" customFormat="1" ht="11.25">
      <c r="B396" s="219"/>
      <c r="C396" s="220"/>
      <c r="D396" s="209" t="s">
        <v>290</v>
      </c>
      <c r="E396" s="221" t="s">
        <v>1</v>
      </c>
      <c r="F396" s="222" t="s">
        <v>292</v>
      </c>
      <c r="G396" s="220"/>
      <c r="H396" s="223">
        <v>0.85499999999999998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290</v>
      </c>
      <c r="AU396" s="229" t="s">
        <v>85</v>
      </c>
      <c r="AV396" s="14" t="s">
        <v>288</v>
      </c>
      <c r="AW396" s="14" t="s">
        <v>32</v>
      </c>
      <c r="AX396" s="14" t="s">
        <v>83</v>
      </c>
      <c r="AY396" s="229" t="s">
        <v>282</v>
      </c>
    </row>
    <row r="397" spans="1:65" s="2" customFormat="1" ht="16.5" customHeight="1">
      <c r="A397" s="35"/>
      <c r="B397" s="36"/>
      <c r="C397" s="193" t="s">
        <v>520</v>
      </c>
      <c r="D397" s="193" t="s">
        <v>284</v>
      </c>
      <c r="E397" s="194" t="s">
        <v>521</v>
      </c>
      <c r="F397" s="195" t="s">
        <v>522</v>
      </c>
      <c r="G397" s="196" t="s">
        <v>441</v>
      </c>
      <c r="H397" s="197">
        <v>2.335</v>
      </c>
      <c r="I397" s="198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288</v>
      </c>
      <c r="AT397" s="205" t="s">
        <v>284</v>
      </c>
      <c r="AU397" s="205" t="s">
        <v>85</v>
      </c>
      <c r="AY397" s="18" t="s">
        <v>282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288</v>
      </c>
      <c r="BM397" s="205" t="s">
        <v>523</v>
      </c>
    </row>
    <row r="398" spans="1:65" s="13" customFormat="1" ht="11.25">
      <c r="B398" s="207"/>
      <c r="C398" s="208"/>
      <c r="D398" s="209" t="s">
        <v>290</v>
      </c>
      <c r="E398" s="210" t="s">
        <v>1</v>
      </c>
      <c r="F398" s="211" t="s">
        <v>524</v>
      </c>
      <c r="G398" s="208"/>
      <c r="H398" s="212">
        <v>2.335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290</v>
      </c>
      <c r="AU398" s="218" t="s">
        <v>85</v>
      </c>
      <c r="AV398" s="13" t="s">
        <v>85</v>
      </c>
      <c r="AW398" s="13" t="s">
        <v>32</v>
      </c>
      <c r="AX398" s="13" t="s">
        <v>76</v>
      </c>
      <c r="AY398" s="218" t="s">
        <v>282</v>
      </c>
    </row>
    <row r="399" spans="1:65" s="15" customFormat="1" ht="11.25">
      <c r="B399" s="230"/>
      <c r="C399" s="231"/>
      <c r="D399" s="209" t="s">
        <v>290</v>
      </c>
      <c r="E399" s="232" t="s">
        <v>1</v>
      </c>
      <c r="F399" s="233" t="s">
        <v>306</v>
      </c>
      <c r="G399" s="231"/>
      <c r="H399" s="234">
        <v>2.335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290</v>
      </c>
      <c r="AU399" s="240" t="s">
        <v>85</v>
      </c>
      <c r="AV399" s="15" t="s">
        <v>105</v>
      </c>
      <c r="AW399" s="15" t="s">
        <v>32</v>
      </c>
      <c r="AX399" s="15" t="s">
        <v>76</v>
      </c>
      <c r="AY399" s="240" t="s">
        <v>282</v>
      </c>
    </row>
    <row r="400" spans="1:65" s="14" customFormat="1" ht="11.25">
      <c r="B400" s="219"/>
      <c r="C400" s="220"/>
      <c r="D400" s="209" t="s">
        <v>290</v>
      </c>
      <c r="E400" s="221" t="s">
        <v>1</v>
      </c>
      <c r="F400" s="222" t="s">
        <v>292</v>
      </c>
      <c r="G400" s="220"/>
      <c r="H400" s="223">
        <v>2.335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290</v>
      </c>
      <c r="AU400" s="229" t="s">
        <v>85</v>
      </c>
      <c r="AV400" s="14" t="s">
        <v>288</v>
      </c>
      <c r="AW400" s="14" t="s">
        <v>32</v>
      </c>
      <c r="AX400" s="14" t="s">
        <v>83</v>
      </c>
      <c r="AY400" s="229" t="s">
        <v>282</v>
      </c>
    </row>
    <row r="401" spans="1:65" s="2" customFormat="1" ht="16.5" customHeight="1">
      <c r="A401" s="35"/>
      <c r="B401" s="36"/>
      <c r="C401" s="193" t="s">
        <v>525</v>
      </c>
      <c r="D401" s="193" t="s">
        <v>284</v>
      </c>
      <c r="E401" s="194" t="s">
        <v>526</v>
      </c>
      <c r="F401" s="195" t="s">
        <v>527</v>
      </c>
      <c r="G401" s="196" t="s">
        <v>441</v>
      </c>
      <c r="H401" s="197">
        <v>0.9</v>
      </c>
      <c r="I401" s="198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288</v>
      </c>
      <c r="AT401" s="205" t="s">
        <v>284</v>
      </c>
      <c r="AU401" s="205" t="s">
        <v>85</v>
      </c>
      <c r="AY401" s="18" t="s">
        <v>282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288</v>
      </c>
      <c r="BM401" s="205" t="s">
        <v>528</v>
      </c>
    </row>
    <row r="402" spans="1:65" s="13" customFormat="1" ht="11.25">
      <c r="B402" s="207"/>
      <c r="C402" s="208"/>
      <c r="D402" s="209" t="s">
        <v>290</v>
      </c>
      <c r="E402" s="210" t="s">
        <v>1</v>
      </c>
      <c r="F402" s="211" t="s">
        <v>529</v>
      </c>
      <c r="G402" s="208"/>
      <c r="H402" s="212">
        <v>0.9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290</v>
      </c>
      <c r="AU402" s="218" t="s">
        <v>85</v>
      </c>
      <c r="AV402" s="13" t="s">
        <v>85</v>
      </c>
      <c r="AW402" s="13" t="s">
        <v>32</v>
      </c>
      <c r="AX402" s="13" t="s">
        <v>76</v>
      </c>
      <c r="AY402" s="218" t="s">
        <v>282</v>
      </c>
    </row>
    <row r="403" spans="1:65" s="15" customFormat="1" ht="11.25">
      <c r="B403" s="230"/>
      <c r="C403" s="231"/>
      <c r="D403" s="209" t="s">
        <v>290</v>
      </c>
      <c r="E403" s="232" t="s">
        <v>1</v>
      </c>
      <c r="F403" s="233" t="s">
        <v>306</v>
      </c>
      <c r="G403" s="231"/>
      <c r="H403" s="234">
        <v>0.9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290</v>
      </c>
      <c r="AU403" s="240" t="s">
        <v>85</v>
      </c>
      <c r="AV403" s="15" t="s">
        <v>105</v>
      </c>
      <c r="AW403" s="15" t="s">
        <v>32</v>
      </c>
      <c r="AX403" s="15" t="s">
        <v>76</v>
      </c>
      <c r="AY403" s="240" t="s">
        <v>282</v>
      </c>
    </row>
    <row r="404" spans="1:65" s="14" customFormat="1" ht="11.25">
      <c r="B404" s="219"/>
      <c r="C404" s="220"/>
      <c r="D404" s="209" t="s">
        <v>290</v>
      </c>
      <c r="E404" s="221" t="s">
        <v>1</v>
      </c>
      <c r="F404" s="222" t="s">
        <v>292</v>
      </c>
      <c r="G404" s="220"/>
      <c r="H404" s="223">
        <v>0.9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290</v>
      </c>
      <c r="AU404" s="229" t="s">
        <v>85</v>
      </c>
      <c r="AV404" s="14" t="s">
        <v>288</v>
      </c>
      <c r="AW404" s="14" t="s">
        <v>32</v>
      </c>
      <c r="AX404" s="14" t="s">
        <v>83</v>
      </c>
      <c r="AY404" s="229" t="s">
        <v>282</v>
      </c>
    </row>
    <row r="405" spans="1:65" s="2" customFormat="1" ht="16.5" customHeight="1">
      <c r="A405" s="35"/>
      <c r="B405" s="36"/>
      <c r="C405" s="193" t="s">
        <v>530</v>
      </c>
      <c r="D405" s="193" t="s">
        <v>284</v>
      </c>
      <c r="E405" s="194" t="s">
        <v>531</v>
      </c>
      <c r="F405" s="195" t="s">
        <v>532</v>
      </c>
      <c r="G405" s="196" t="s">
        <v>441</v>
      </c>
      <c r="H405" s="197">
        <v>1.76</v>
      </c>
      <c r="I405" s="198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288</v>
      </c>
      <c r="AT405" s="205" t="s">
        <v>284</v>
      </c>
      <c r="AU405" s="205" t="s">
        <v>85</v>
      </c>
      <c r="AY405" s="18" t="s">
        <v>282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288</v>
      </c>
      <c r="BM405" s="205" t="s">
        <v>533</v>
      </c>
    </row>
    <row r="406" spans="1:65" s="13" customFormat="1" ht="11.25">
      <c r="B406" s="207"/>
      <c r="C406" s="208"/>
      <c r="D406" s="209" t="s">
        <v>290</v>
      </c>
      <c r="E406" s="210" t="s">
        <v>1</v>
      </c>
      <c r="F406" s="211" t="s">
        <v>534</v>
      </c>
      <c r="G406" s="208"/>
      <c r="H406" s="212">
        <v>1.76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290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282</v>
      </c>
    </row>
    <row r="407" spans="1:65" s="15" customFormat="1" ht="11.25">
      <c r="B407" s="230"/>
      <c r="C407" s="231"/>
      <c r="D407" s="209" t="s">
        <v>290</v>
      </c>
      <c r="E407" s="232" t="s">
        <v>1</v>
      </c>
      <c r="F407" s="233" t="s">
        <v>306</v>
      </c>
      <c r="G407" s="231"/>
      <c r="H407" s="234">
        <v>1.76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290</v>
      </c>
      <c r="AU407" s="240" t="s">
        <v>85</v>
      </c>
      <c r="AV407" s="15" t="s">
        <v>105</v>
      </c>
      <c r="AW407" s="15" t="s">
        <v>32</v>
      </c>
      <c r="AX407" s="15" t="s">
        <v>76</v>
      </c>
      <c r="AY407" s="240" t="s">
        <v>282</v>
      </c>
    </row>
    <row r="408" spans="1:65" s="14" customFormat="1" ht="11.25">
      <c r="B408" s="219"/>
      <c r="C408" s="220"/>
      <c r="D408" s="209" t="s">
        <v>290</v>
      </c>
      <c r="E408" s="221" t="s">
        <v>1</v>
      </c>
      <c r="F408" s="222" t="s">
        <v>292</v>
      </c>
      <c r="G408" s="220"/>
      <c r="H408" s="223">
        <v>1.76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290</v>
      </c>
      <c r="AU408" s="229" t="s">
        <v>85</v>
      </c>
      <c r="AV408" s="14" t="s">
        <v>288</v>
      </c>
      <c r="AW408" s="14" t="s">
        <v>32</v>
      </c>
      <c r="AX408" s="14" t="s">
        <v>83</v>
      </c>
      <c r="AY408" s="229" t="s">
        <v>282</v>
      </c>
    </row>
    <row r="409" spans="1:65" s="12" customFormat="1" ht="22.9" customHeight="1">
      <c r="B409" s="177"/>
      <c r="C409" s="178"/>
      <c r="D409" s="179" t="s">
        <v>75</v>
      </c>
      <c r="E409" s="191" t="s">
        <v>105</v>
      </c>
      <c r="F409" s="191" t="s">
        <v>535</v>
      </c>
      <c r="G409" s="178"/>
      <c r="H409" s="178"/>
      <c r="I409" s="181"/>
      <c r="J409" s="192">
        <f>BK409</f>
        <v>0</v>
      </c>
      <c r="K409" s="178"/>
      <c r="L409" s="183"/>
      <c r="M409" s="184"/>
      <c r="N409" s="185"/>
      <c r="O409" s="185"/>
      <c r="P409" s="186">
        <f>SUM(P410:P559)</f>
        <v>0</v>
      </c>
      <c r="Q409" s="185"/>
      <c r="R409" s="186">
        <f>SUM(R410:R559)</f>
        <v>342.90974845999995</v>
      </c>
      <c r="S409" s="185"/>
      <c r="T409" s="187">
        <f>SUM(T410:T559)</f>
        <v>0</v>
      </c>
      <c r="AR409" s="188" t="s">
        <v>83</v>
      </c>
      <c r="AT409" s="189" t="s">
        <v>75</v>
      </c>
      <c r="AU409" s="189" t="s">
        <v>83</v>
      </c>
      <c r="AY409" s="188" t="s">
        <v>282</v>
      </c>
      <c r="BK409" s="190">
        <f>SUM(BK410:BK559)</f>
        <v>0</v>
      </c>
    </row>
    <row r="410" spans="1:65" s="2" customFormat="1" ht="16.5" customHeight="1">
      <c r="A410" s="35"/>
      <c r="B410" s="36"/>
      <c r="C410" s="193" t="s">
        <v>536</v>
      </c>
      <c r="D410" s="193" t="s">
        <v>284</v>
      </c>
      <c r="E410" s="194" t="s">
        <v>537</v>
      </c>
      <c r="F410" s="195" t="s">
        <v>538</v>
      </c>
      <c r="G410" s="196" t="s">
        <v>295</v>
      </c>
      <c r="H410" s="197">
        <v>4.883</v>
      </c>
      <c r="I410" s="198"/>
      <c r="J410" s="199">
        <f>ROUND(I410*H410,2)</f>
        <v>0</v>
      </c>
      <c r="K410" s="200"/>
      <c r="L410" s="40"/>
      <c r="M410" s="201" t="s">
        <v>1</v>
      </c>
      <c r="N410" s="202" t="s">
        <v>41</v>
      </c>
      <c r="O410" s="72"/>
      <c r="P410" s="203">
        <f>O410*H410</f>
        <v>0</v>
      </c>
      <c r="Q410" s="203">
        <v>1.80972</v>
      </c>
      <c r="R410" s="203">
        <f>Q410*H410</f>
        <v>8.8368627600000007</v>
      </c>
      <c r="S410" s="203">
        <v>0</v>
      </c>
      <c r="T410" s="20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288</v>
      </c>
      <c r="AT410" s="205" t="s">
        <v>284</v>
      </c>
      <c r="AU410" s="205" t="s">
        <v>85</v>
      </c>
      <c r="AY410" s="18" t="s">
        <v>282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83</v>
      </c>
      <c r="BK410" s="206">
        <f>ROUND(I410*H410,2)</f>
        <v>0</v>
      </c>
      <c r="BL410" s="18" t="s">
        <v>288</v>
      </c>
      <c r="BM410" s="205" t="s">
        <v>539</v>
      </c>
    </row>
    <row r="411" spans="1:65" s="16" customFormat="1" ht="11.25">
      <c r="B411" s="241"/>
      <c r="C411" s="242"/>
      <c r="D411" s="209" t="s">
        <v>290</v>
      </c>
      <c r="E411" s="243" t="s">
        <v>1</v>
      </c>
      <c r="F411" s="244" t="s">
        <v>540</v>
      </c>
      <c r="G411" s="242"/>
      <c r="H411" s="243" t="s">
        <v>1</v>
      </c>
      <c r="I411" s="245"/>
      <c r="J411" s="242"/>
      <c r="K411" s="242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290</v>
      </c>
      <c r="AU411" s="250" t="s">
        <v>85</v>
      </c>
      <c r="AV411" s="16" t="s">
        <v>83</v>
      </c>
      <c r="AW411" s="16" t="s">
        <v>32</v>
      </c>
      <c r="AX411" s="16" t="s">
        <v>76</v>
      </c>
      <c r="AY411" s="250" t="s">
        <v>282</v>
      </c>
    </row>
    <row r="412" spans="1:65" s="13" customFormat="1" ht="11.25">
      <c r="B412" s="207"/>
      <c r="C412" s="208"/>
      <c r="D412" s="209" t="s">
        <v>290</v>
      </c>
      <c r="E412" s="210" t="s">
        <v>1</v>
      </c>
      <c r="F412" s="211" t="s">
        <v>541</v>
      </c>
      <c r="G412" s="208"/>
      <c r="H412" s="212">
        <v>3.3170000000000002</v>
      </c>
      <c r="I412" s="213"/>
      <c r="J412" s="208"/>
      <c r="K412" s="208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290</v>
      </c>
      <c r="AU412" s="218" t="s">
        <v>85</v>
      </c>
      <c r="AV412" s="13" t="s">
        <v>85</v>
      </c>
      <c r="AW412" s="13" t="s">
        <v>32</v>
      </c>
      <c r="AX412" s="13" t="s">
        <v>76</v>
      </c>
      <c r="AY412" s="218" t="s">
        <v>282</v>
      </c>
    </row>
    <row r="413" spans="1:65" s="16" customFormat="1" ht="11.25">
      <c r="B413" s="241"/>
      <c r="C413" s="242"/>
      <c r="D413" s="209" t="s">
        <v>290</v>
      </c>
      <c r="E413" s="243" t="s">
        <v>1</v>
      </c>
      <c r="F413" s="244" t="s">
        <v>542</v>
      </c>
      <c r="G413" s="242"/>
      <c r="H413" s="243" t="s">
        <v>1</v>
      </c>
      <c r="I413" s="245"/>
      <c r="J413" s="242"/>
      <c r="K413" s="242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290</v>
      </c>
      <c r="AU413" s="250" t="s">
        <v>85</v>
      </c>
      <c r="AV413" s="16" t="s">
        <v>83</v>
      </c>
      <c r="AW413" s="16" t="s">
        <v>32</v>
      </c>
      <c r="AX413" s="16" t="s">
        <v>76</v>
      </c>
      <c r="AY413" s="250" t="s">
        <v>282</v>
      </c>
    </row>
    <row r="414" spans="1:65" s="13" customFormat="1" ht="11.25">
      <c r="B414" s="207"/>
      <c r="C414" s="208"/>
      <c r="D414" s="209" t="s">
        <v>290</v>
      </c>
      <c r="E414" s="210" t="s">
        <v>1</v>
      </c>
      <c r="F414" s="211" t="s">
        <v>543</v>
      </c>
      <c r="G414" s="208"/>
      <c r="H414" s="212">
        <v>1.5660000000000001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290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282</v>
      </c>
    </row>
    <row r="415" spans="1:65" s="14" customFormat="1" ht="11.25">
      <c r="B415" s="219"/>
      <c r="C415" s="220"/>
      <c r="D415" s="209" t="s">
        <v>290</v>
      </c>
      <c r="E415" s="221" t="s">
        <v>1</v>
      </c>
      <c r="F415" s="222" t="s">
        <v>292</v>
      </c>
      <c r="G415" s="220"/>
      <c r="H415" s="223">
        <v>4.883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290</v>
      </c>
      <c r="AU415" s="229" t="s">
        <v>85</v>
      </c>
      <c r="AV415" s="14" t="s">
        <v>288</v>
      </c>
      <c r="AW415" s="14" t="s">
        <v>32</v>
      </c>
      <c r="AX415" s="14" t="s">
        <v>83</v>
      </c>
      <c r="AY415" s="229" t="s">
        <v>282</v>
      </c>
    </row>
    <row r="416" spans="1:65" s="2" customFormat="1" ht="21.75" customHeight="1">
      <c r="A416" s="35"/>
      <c r="B416" s="36"/>
      <c r="C416" s="193" t="s">
        <v>544</v>
      </c>
      <c r="D416" s="193" t="s">
        <v>284</v>
      </c>
      <c r="E416" s="194" t="s">
        <v>545</v>
      </c>
      <c r="F416" s="195" t="s">
        <v>546</v>
      </c>
      <c r="G416" s="196" t="s">
        <v>295</v>
      </c>
      <c r="H416" s="197">
        <v>3.202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1.8089599999999999</v>
      </c>
      <c r="R416" s="203">
        <f>Q416*H416</f>
        <v>5.79228992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288</v>
      </c>
      <c r="AT416" s="205" t="s">
        <v>284</v>
      </c>
      <c r="AU416" s="205" t="s">
        <v>85</v>
      </c>
      <c r="AY416" s="18" t="s">
        <v>282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288</v>
      </c>
      <c r="BM416" s="205" t="s">
        <v>547</v>
      </c>
    </row>
    <row r="417" spans="1:65" s="16" customFormat="1" ht="11.25">
      <c r="B417" s="241"/>
      <c r="C417" s="242"/>
      <c r="D417" s="209" t="s">
        <v>290</v>
      </c>
      <c r="E417" s="243" t="s">
        <v>1</v>
      </c>
      <c r="F417" s="244" t="s">
        <v>548</v>
      </c>
      <c r="G417" s="242"/>
      <c r="H417" s="243" t="s">
        <v>1</v>
      </c>
      <c r="I417" s="245"/>
      <c r="J417" s="242"/>
      <c r="K417" s="242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290</v>
      </c>
      <c r="AU417" s="250" t="s">
        <v>85</v>
      </c>
      <c r="AV417" s="16" t="s">
        <v>83</v>
      </c>
      <c r="AW417" s="16" t="s">
        <v>32</v>
      </c>
      <c r="AX417" s="16" t="s">
        <v>76</v>
      </c>
      <c r="AY417" s="250" t="s">
        <v>282</v>
      </c>
    </row>
    <row r="418" spans="1:65" s="13" customFormat="1" ht="11.25">
      <c r="B418" s="207"/>
      <c r="C418" s="208"/>
      <c r="D418" s="209" t="s">
        <v>290</v>
      </c>
      <c r="E418" s="210" t="s">
        <v>1</v>
      </c>
      <c r="F418" s="211" t="s">
        <v>549</v>
      </c>
      <c r="G418" s="208"/>
      <c r="H418" s="212">
        <v>3.202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290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282</v>
      </c>
    </row>
    <row r="419" spans="1:65" s="14" customFormat="1" ht="11.25">
      <c r="B419" s="219"/>
      <c r="C419" s="220"/>
      <c r="D419" s="209" t="s">
        <v>290</v>
      </c>
      <c r="E419" s="221" t="s">
        <v>1</v>
      </c>
      <c r="F419" s="222" t="s">
        <v>292</v>
      </c>
      <c r="G419" s="220"/>
      <c r="H419" s="223">
        <v>3.202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290</v>
      </c>
      <c r="AU419" s="229" t="s">
        <v>85</v>
      </c>
      <c r="AV419" s="14" t="s">
        <v>288</v>
      </c>
      <c r="AW419" s="14" t="s">
        <v>32</v>
      </c>
      <c r="AX419" s="14" t="s">
        <v>83</v>
      </c>
      <c r="AY419" s="229" t="s">
        <v>282</v>
      </c>
    </row>
    <row r="420" spans="1:65" s="2" customFormat="1" ht="33" customHeight="1">
      <c r="A420" s="35"/>
      <c r="B420" s="36"/>
      <c r="C420" s="193" t="s">
        <v>550</v>
      </c>
      <c r="D420" s="193" t="s">
        <v>284</v>
      </c>
      <c r="E420" s="194" t="s">
        <v>551</v>
      </c>
      <c r="F420" s="195" t="s">
        <v>552</v>
      </c>
      <c r="G420" s="196" t="s">
        <v>287</v>
      </c>
      <c r="H420" s="197">
        <v>1054.605</v>
      </c>
      <c r="I420" s="198"/>
      <c r="J420" s="199">
        <f>ROUND(I420*H420,2)</f>
        <v>0</v>
      </c>
      <c r="K420" s="200"/>
      <c r="L420" s="40"/>
      <c r="M420" s="201" t="s">
        <v>1</v>
      </c>
      <c r="N420" s="202" t="s">
        <v>41</v>
      </c>
      <c r="O420" s="72"/>
      <c r="P420" s="203">
        <f>O420*H420</f>
        <v>0</v>
      </c>
      <c r="Q420" s="203">
        <v>0.25098999999999999</v>
      </c>
      <c r="R420" s="203">
        <f>Q420*H420</f>
        <v>264.69530894999997</v>
      </c>
      <c r="S420" s="203">
        <v>0</v>
      </c>
      <c r="T420" s="20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288</v>
      </c>
      <c r="AT420" s="205" t="s">
        <v>284</v>
      </c>
      <c r="AU420" s="205" t="s">
        <v>85</v>
      </c>
      <c r="AY420" s="18" t="s">
        <v>282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8" t="s">
        <v>83</v>
      </c>
      <c r="BK420" s="206">
        <f>ROUND(I420*H420,2)</f>
        <v>0</v>
      </c>
      <c r="BL420" s="18" t="s">
        <v>288</v>
      </c>
      <c r="BM420" s="205" t="s">
        <v>553</v>
      </c>
    </row>
    <row r="421" spans="1:65" s="16" customFormat="1" ht="11.25">
      <c r="B421" s="241"/>
      <c r="C421" s="242"/>
      <c r="D421" s="209" t="s">
        <v>290</v>
      </c>
      <c r="E421" s="243" t="s">
        <v>1</v>
      </c>
      <c r="F421" s="244" t="s">
        <v>554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290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282</v>
      </c>
    </row>
    <row r="422" spans="1:65" s="16" customFormat="1" ht="11.25">
      <c r="B422" s="241"/>
      <c r="C422" s="242"/>
      <c r="D422" s="209" t="s">
        <v>290</v>
      </c>
      <c r="E422" s="243" t="s">
        <v>1</v>
      </c>
      <c r="F422" s="244" t="s">
        <v>555</v>
      </c>
      <c r="G422" s="242"/>
      <c r="H422" s="243" t="s">
        <v>1</v>
      </c>
      <c r="I422" s="245"/>
      <c r="J422" s="242"/>
      <c r="K422" s="242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290</v>
      </c>
      <c r="AU422" s="250" t="s">
        <v>85</v>
      </c>
      <c r="AV422" s="16" t="s">
        <v>83</v>
      </c>
      <c r="AW422" s="16" t="s">
        <v>32</v>
      </c>
      <c r="AX422" s="16" t="s">
        <v>76</v>
      </c>
      <c r="AY422" s="250" t="s">
        <v>282</v>
      </c>
    </row>
    <row r="423" spans="1:65" s="13" customFormat="1" ht="11.25">
      <c r="B423" s="207"/>
      <c r="C423" s="208"/>
      <c r="D423" s="209" t="s">
        <v>290</v>
      </c>
      <c r="E423" s="210" t="s">
        <v>1</v>
      </c>
      <c r="F423" s="211" t="s">
        <v>556</v>
      </c>
      <c r="G423" s="208"/>
      <c r="H423" s="212">
        <v>802.91300000000001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290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282</v>
      </c>
    </row>
    <row r="424" spans="1:65" s="13" customFormat="1" ht="11.25">
      <c r="B424" s="207"/>
      <c r="C424" s="208"/>
      <c r="D424" s="209" t="s">
        <v>290</v>
      </c>
      <c r="E424" s="210" t="s">
        <v>1</v>
      </c>
      <c r="F424" s="211" t="s">
        <v>557</v>
      </c>
      <c r="G424" s="208"/>
      <c r="H424" s="212">
        <v>3.6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290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282</v>
      </c>
    </row>
    <row r="425" spans="1:65" s="13" customFormat="1" ht="11.25">
      <c r="B425" s="207"/>
      <c r="C425" s="208"/>
      <c r="D425" s="209" t="s">
        <v>290</v>
      </c>
      <c r="E425" s="210" t="s">
        <v>1</v>
      </c>
      <c r="F425" s="211" t="s">
        <v>558</v>
      </c>
      <c r="G425" s="208"/>
      <c r="H425" s="212">
        <v>-57.692999999999998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290</v>
      </c>
      <c r="AU425" s="218" t="s">
        <v>85</v>
      </c>
      <c r="AV425" s="13" t="s">
        <v>85</v>
      </c>
      <c r="AW425" s="13" t="s">
        <v>32</v>
      </c>
      <c r="AX425" s="13" t="s">
        <v>76</v>
      </c>
      <c r="AY425" s="218" t="s">
        <v>282</v>
      </c>
    </row>
    <row r="426" spans="1:65" s="13" customFormat="1" ht="11.25">
      <c r="B426" s="207"/>
      <c r="C426" s="208"/>
      <c r="D426" s="209" t="s">
        <v>290</v>
      </c>
      <c r="E426" s="210" t="s">
        <v>1</v>
      </c>
      <c r="F426" s="211" t="s">
        <v>559</v>
      </c>
      <c r="G426" s="208"/>
      <c r="H426" s="212">
        <v>-8.1999999999999993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290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282</v>
      </c>
    </row>
    <row r="427" spans="1:65" s="13" customFormat="1" ht="11.25">
      <c r="B427" s="207"/>
      <c r="C427" s="208"/>
      <c r="D427" s="209" t="s">
        <v>290</v>
      </c>
      <c r="E427" s="210" t="s">
        <v>1</v>
      </c>
      <c r="F427" s="211" t="s">
        <v>560</v>
      </c>
      <c r="G427" s="208"/>
      <c r="H427" s="212">
        <v>-7.77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290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282</v>
      </c>
    </row>
    <row r="428" spans="1:65" s="13" customFormat="1" ht="11.25">
      <c r="B428" s="207"/>
      <c r="C428" s="208"/>
      <c r="D428" s="209" t="s">
        <v>290</v>
      </c>
      <c r="E428" s="210" t="s">
        <v>1</v>
      </c>
      <c r="F428" s="211" t="s">
        <v>561</v>
      </c>
      <c r="G428" s="208"/>
      <c r="H428" s="212">
        <v>-11.25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290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282</v>
      </c>
    </row>
    <row r="429" spans="1:65" s="13" customFormat="1" ht="11.25">
      <c r="B429" s="207"/>
      <c r="C429" s="208"/>
      <c r="D429" s="209" t="s">
        <v>290</v>
      </c>
      <c r="E429" s="210" t="s">
        <v>1</v>
      </c>
      <c r="F429" s="211" t="s">
        <v>562</v>
      </c>
      <c r="G429" s="208"/>
      <c r="H429" s="212">
        <v>-3.778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290</v>
      </c>
      <c r="AU429" s="218" t="s">
        <v>85</v>
      </c>
      <c r="AV429" s="13" t="s">
        <v>85</v>
      </c>
      <c r="AW429" s="13" t="s">
        <v>32</v>
      </c>
      <c r="AX429" s="13" t="s">
        <v>76</v>
      </c>
      <c r="AY429" s="218" t="s">
        <v>282</v>
      </c>
    </row>
    <row r="430" spans="1:65" s="13" customFormat="1" ht="11.25">
      <c r="B430" s="207"/>
      <c r="C430" s="208"/>
      <c r="D430" s="209" t="s">
        <v>290</v>
      </c>
      <c r="E430" s="210" t="s">
        <v>1</v>
      </c>
      <c r="F430" s="211" t="s">
        <v>563</v>
      </c>
      <c r="G430" s="208"/>
      <c r="H430" s="212">
        <v>-4.32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290</v>
      </c>
      <c r="AU430" s="218" t="s">
        <v>85</v>
      </c>
      <c r="AV430" s="13" t="s">
        <v>85</v>
      </c>
      <c r="AW430" s="13" t="s">
        <v>32</v>
      </c>
      <c r="AX430" s="13" t="s">
        <v>76</v>
      </c>
      <c r="AY430" s="218" t="s">
        <v>282</v>
      </c>
    </row>
    <row r="431" spans="1:65" s="13" customFormat="1" ht="11.25">
      <c r="B431" s="207"/>
      <c r="C431" s="208"/>
      <c r="D431" s="209" t="s">
        <v>290</v>
      </c>
      <c r="E431" s="210" t="s">
        <v>1</v>
      </c>
      <c r="F431" s="211" t="s">
        <v>564</v>
      </c>
      <c r="G431" s="208"/>
      <c r="H431" s="212">
        <v>-54.54</v>
      </c>
      <c r="I431" s="213"/>
      <c r="J431" s="208"/>
      <c r="K431" s="208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290</v>
      </c>
      <c r="AU431" s="218" t="s">
        <v>85</v>
      </c>
      <c r="AV431" s="13" t="s">
        <v>85</v>
      </c>
      <c r="AW431" s="13" t="s">
        <v>32</v>
      </c>
      <c r="AX431" s="13" t="s">
        <v>76</v>
      </c>
      <c r="AY431" s="218" t="s">
        <v>282</v>
      </c>
    </row>
    <row r="432" spans="1:65" s="13" customFormat="1" ht="11.25">
      <c r="B432" s="207"/>
      <c r="C432" s="208"/>
      <c r="D432" s="209" t="s">
        <v>290</v>
      </c>
      <c r="E432" s="210" t="s">
        <v>1</v>
      </c>
      <c r="F432" s="211" t="s">
        <v>565</v>
      </c>
      <c r="G432" s="208"/>
      <c r="H432" s="212">
        <v>-10.8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290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282</v>
      </c>
    </row>
    <row r="433" spans="2:51" s="13" customFormat="1" ht="11.25">
      <c r="B433" s="207"/>
      <c r="C433" s="208"/>
      <c r="D433" s="209" t="s">
        <v>290</v>
      </c>
      <c r="E433" s="210" t="s">
        <v>1</v>
      </c>
      <c r="F433" s="211" t="s">
        <v>566</v>
      </c>
      <c r="G433" s="208"/>
      <c r="H433" s="212">
        <v>-46.207999999999998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290</v>
      </c>
      <c r="AU433" s="218" t="s">
        <v>85</v>
      </c>
      <c r="AV433" s="13" t="s">
        <v>85</v>
      </c>
      <c r="AW433" s="13" t="s">
        <v>32</v>
      </c>
      <c r="AX433" s="13" t="s">
        <v>76</v>
      </c>
      <c r="AY433" s="218" t="s">
        <v>282</v>
      </c>
    </row>
    <row r="434" spans="2:51" s="13" customFormat="1" ht="11.25">
      <c r="B434" s="207"/>
      <c r="C434" s="208"/>
      <c r="D434" s="209" t="s">
        <v>290</v>
      </c>
      <c r="E434" s="210" t="s">
        <v>1</v>
      </c>
      <c r="F434" s="211" t="s">
        <v>567</v>
      </c>
      <c r="G434" s="208"/>
      <c r="H434" s="212">
        <v>-16.47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290</v>
      </c>
      <c r="AU434" s="218" t="s">
        <v>85</v>
      </c>
      <c r="AV434" s="13" t="s">
        <v>85</v>
      </c>
      <c r="AW434" s="13" t="s">
        <v>32</v>
      </c>
      <c r="AX434" s="13" t="s">
        <v>76</v>
      </c>
      <c r="AY434" s="218" t="s">
        <v>282</v>
      </c>
    </row>
    <row r="435" spans="2:51" s="15" customFormat="1" ht="11.25">
      <c r="B435" s="230"/>
      <c r="C435" s="231"/>
      <c r="D435" s="209" t="s">
        <v>290</v>
      </c>
      <c r="E435" s="232" t="s">
        <v>1</v>
      </c>
      <c r="F435" s="233" t="s">
        <v>306</v>
      </c>
      <c r="G435" s="231"/>
      <c r="H435" s="234">
        <v>585.48400000000004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290</v>
      </c>
      <c r="AU435" s="240" t="s">
        <v>85</v>
      </c>
      <c r="AV435" s="15" t="s">
        <v>105</v>
      </c>
      <c r="AW435" s="15" t="s">
        <v>32</v>
      </c>
      <c r="AX435" s="15" t="s">
        <v>76</v>
      </c>
      <c r="AY435" s="240" t="s">
        <v>282</v>
      </c>
    </row>
    <row r="436" spans="2:51" s="16" customFormat="1" ht="11.25">
      <c r="B436" s="241"/>
      <c r="C436" s="242"/>
      <c r="D436" s="209" t="s">
        <v>290</v>
      </c>
      <c r="E436" s="243" t="s">
        <v>1</v>
      </c>
      <c r="F436" s="244" t="s">
        <v>568</v>
      </c>
      <c r="G436" s="242"/>
      <c r="H436" s="243" t="s">
        <v>1</v>
      </c>
      <c r="I436" s="245"/>
      <c r="J436" s="242"/>
      <c r="K436" s="242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290</v>
      </c>
      <c r="AU436" s="250" t="s">
        <v>85</v>
      </c>
      <c r="AV436" s="16" t="s">
        <v>83</v>
      </c>
      <c r="AW436" s="16" t="s">
        <v>32</v>
      </c>
      <c r="AX436" s="16" t="s">
        <v>76</v>
      </c>
      <c r="AY436" s="250" t="s">
        <v>282</v>
      </c>
    </row>
    <row r="437" spans="2:51" s="13" customFormat="1" ht="11.25">
      <c r="B437" s="207"/>
      <c r="C437" s="208"/>
      <c r="D437" s="209" t="s">
        <v>290</v>
      </c>
      <c r="E437" s="210" t="s">
        <v>1</v>
      </c>
      <c r="F437" s="211" t="s">
        <v>569</v>
      </c>
      <c r="G437" s="208"/>
      <c r="H437" s="212">
        <v>2.25</v>
      </c>
      <c r="I437" s="213"/>
      <c r="J437" s="208"/>
      <c r="K437" s="208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290</v>
      </c>
      <c r="AU437" s="218" t="s">
        <v>85</v>
      </c>
      <c r="AV437" s="13" t="s">
        <v>85</v>
      </c>
      <c r="AW437" s="13" t="s">
        <v>32</v>
      </c>
      <c r="AX437" s="13" t="s">
        <v>76</v>
      </c>
      <c r="AY437" s="218" t="s">
        <v>282</v>
      </c>
    </row>
    <row r="438" spans="2:51" s="13" customFormat="1" ht="11.25">
      <c r="B438" s="207"/>
      <c r="C438" s="208"/>
      <c r="D438" s="209" t="s">
        <v>290</v>
      </c>
      <c r="E438" s="210" t="s">
        <v>1</v>
      </c>
      <c r="F438" s="211" t="s">
        <v>570</v>
      </c>
      <c r="G438" s="208"/>
      <c r="H438" s="212">
        <v>32.5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290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282</v>
      </c>
    </row>
    <row r="439" spans="2:51" s="13" customFormat="1" ht="11.25">
      <c r="B439" s="207"/>
      <c r="C439" s="208"/>
      <c r="D439" s="209" t="s">
        <v>290</v>
      </c>
      <c r="E439" s="210" t="s">
        <v>1</v>
      </c>
      <c r="F439" s="211" t="s">
        <v>571</v>
      </c>
      <c r="G439" s="208"/>
      <c r="H439" s="212">
        <v>20.5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290</v>
      </c>
      <c r="AU439" s="218" t="s">
        <v>85</v>
      </c>
      <c r="AV439" s="13" t="s">
        <v>85</v>
      </c>
      <c r="AW439" s="13" t="s">
        <v>32</v>
      </c>
      <c r="AX439" s="13" t="s">
        <v>76</v>
      </c>
      <c r="AY439" s="218" t="s">
        <v>282</v>
      </c>
    </row>
    <row r="440" spans="2:51" s="13" customFormat="1" ht="11.25">
      <c r="B440" s="207"/>
      <c r="C440" s="208"/>
      <c r="D440" s="209" t="s">
        <v>290</v>
      </c>
      <c r="E440" s="210" t="s">
        <v>1</v>
      </c>
      <c r="F440" s="211" t="s">
        <v>572</v>
      </c>
      <c r="G440" s="208"/>
      <c r="H440" s="212">
        <v>138.69999999999999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290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282</v>
      </c>
    </row>
    <row r="441" spans="2:51" s="13" customFormat="1" ht="11.25">
      <c r="B441" s="207"/>
      <c r="C441" s="208"/>
      <c r="D441" s="209" t="s">
        <v>290</v>
      </c>
      <c r="E441" s="210" t="s">
        <v>1</v>
      </c>
      <c r="F441" s="211" t="s">
        <v>573</v>
      </c>
      <c r="G441" s="208"/>
      <c r="H441" s="212">
        <v>155.55000000000001</v>
      </c>
      <c r="I441" s="213"/>
      <c r="J441" s="208"/>
      <c r="K441" s="208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290</v>
      </c>
      <c r="AU441" s="218" t="s">
        <v>85</v>
      </c>
      <c r="AV441" s="13" t="s">
        <v>85</v>
      </c>
      <c r="AW441" s="13" t="s">
        <v>32</v>
      </c>
      <c r="AX441" s="13" t="s">
        <v>76</v>
      </c>
      <c r="AY441" s="218" t="s">
        <v>282</v>
      </c>
    </row>
    <row r="442" spans="2:51" s="13" customFormat="1" ht="11.25">
      <c r="B442" s="207"/>
      <c r="C442" s="208"/>
      <c r="D442" s="209" t="s">
        <v>290</v>
      </c>
      <c r="E442" s="210" t="s">
        <v>1</v>
      </c>
      <c r="F442" s="211" t="s">
        <v>574</v>
      </c>
      <c r="G442" s="208"/>
      <c r="H442" s="212">
        <v>-2.1280000000000001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290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282</v>
      </c>
    </row>
    <row r="443" spans="2:51" s="13" customFormat="1" ht="11.25">
      <c r="B443" s="207"/>
      <c r="C443" s="208"/>
      <c r="D443" s="209" t="s">
        <v>290</v>
      </c>
      <c r="E443" s="210" t="s">
        <v>1</v>
      </c>
      <c r="F443" s="211" t="s">
        <v>575</v>
      </c>
      <c r="G443" s="208"/>
      <c r="H443" s="212">
        <v>-79.590999999999994</v>
      </c>
      <c r="I443" s="213"/>
      <c r="J443" s="208"/>
      <c r="K443" s="208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290</v>
      </c>
      <c r="AU443" s="218" t="s">
        <v>85</v>
      </c>
      <c r="AV443" s="13" t="s">
        <v>85</v>
      </c>
      <c r="AW443" s="13" t="s">
        <v>32</v>
      </c>
      <c r="AX443" s="13" t="s">
        <v>76</v>
      </c>
      <c r="AY443" s="218" t="s">
        <v>282</v>
      </c>
    </row>
    <row r="444" spans="2:51" s="13" customFormat="1" ht="11.25">
      <c r="B444" s="207"/>
      <c r="C444" s="208"/>
      <c r="D444" s="209" t="s">
        <v>290</v>
      </c>
      <c r="E444" s="210" t="s">
        <v>1</v>
      </c>
      <c r="F444" s="211" t="s">
        <v>576</v>
      </c>
      <c r="G444" s="208"/>
      <c r="H444" s="212">
        <v>-18.3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290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282</v>
      </c>
    </row>
    <row r="445" spans="2:51" s="15" customFormat="1" ht="11.25">
      <c r="B445" s="230"/>
      <c r="C445" s="231"/>
      <c r="D445" s="209" t="s">
        <v>290</v>
      </c>
      <c r="E445" s="232" t="s">
        <v>1</v>
      </c>
      <c r="F445" s="233" t="s">
        <v>306</v>
      </c>
      <c r="G445" s="231"/>
      <c r="H445" s="234">
        <v>249.48099999999999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290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282</v>
      </c>
    </row>
    <row r="446" spans="2:51" s="16" customFormat="1" ht="11.25">
      <c r="B446" s="241"/>
      <c r="C446" s="242"/>
      <c r="D446" s="209" t="s">
        <v>290</v>
      </c>
      <c r="E446" s="243" t="s">
        <v>1</v>
      </c>
      <c r="F446" s="244" t="s">
        <v>577</v>
      </c>
      <c r="G446" s="242"/>
      <c r="H446" s="243" t="s">
        <v>1</v>
      </c>
      <c r="I446" s="245"/>
      <c r="J446" s="242"/>
      <c r="K446" s="242"/>
      <c r="L446" s="246"/>
      <c r="M446" s="247"/>
      <c r="N446" s="248"/>
      <c r="O446" s="248"/>
      <c r="P446" s="248"/>
      <c r="Q446" s="248"/>
      <c r="R446" s="248"/>
      <c r="S446" s="248"/>
      <c r="T446" s="249"/>
      <c r="AT446" s="250" t="s">
        <v>290</v>
      </c>
      <c r="AU446" s="250" t="s">
        <v>85</v>
      </c>
      <c r="AV446" s="16" t="s">
        <v>83</v>
      </c>
      <c r="AW446" s="16" t="s">
        <v>32</v>
      </c>
      <c r="AX446" s="16" t="s">
        <v>76</v>
      </c>
      <c r="AY446" s="250" t="s">
        <v>282</v>
      </c>
    </row>
    <row r="447" spans="2:51" s="13" customFormat="1" ht="11.25">
      <c r="B447" s="207"/>
      <c r="C447" s="208"/>
      <c r="D447" s="209" t="s">
        <v>290</v>
      </c>
      <c r="E447" s="210" t="s">
        <v>1</v>
      </c>
      <c r="F447" s="211" t="s">
        <v>578</v>
      </c>
      <c r="G447" s="208"/>
      <c r="H447" s="212">
        <v>399.55</v>
      </c>
      <c r="I447" s="213"/>
      <c r="J447" s="208"/>
      <c r="K447" s="208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290</v>
      </c>
      <c r="AU447" s="218" t="s">
        <v>85</v>
      </c>
      <c r="AV447" s="13" t="s">
        <v>85</v>
      </c>
      <c r="AW447" s="13" t="s">
        <v>32</v>
      </c>
      <c r="AX447" s="13" t="s">
        <v>76</v>
      </c>
      <c r="AY447" s="218" t="s">
        <v>282</v>
      </c>
    </row>
    <row r="448" spans="2:51" s="13" customFormat="1" ht="11.25">
      <c r="B448" s="207"/>
      <c r="C448" s="208"/>
      <c r="D448" s="209" t="s">
        <v>290</v>
      </c>
      <c r="E448" s="210" t="s">
        <v>1</v>
      </c>
      <c r="F448" s="211" t="s">
        <v>579</v>
      </c>
      <c r="G448" s="208"/>
      <c r="H448" s="212">
        <v>-179.91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290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282</v>
      </c>
    </row>
    <row r="449" spans="1:65" s="15" customFormat="1" ht="11.25">
      <c r="B449" s="230"/>
      <c r="C449" s="231"/>
      <c r="D449" s="209" t="s">
        <v>290</v>
      </c>
      <c r="E449" s="232" t="s">
        <v>1</v>
      </c>
      <c r="F449" s="233" t="s">
        <v>306</v>
      </c>
      <c r="G449" s="231"/>
      <c r="H449" s="234">
        <v>219.64000000000001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290</v>
      </c>
      <c r="AU449" s="240" t="s">
        <v>85</v>
      </c>
      <c r="AV449" s="15" t="s">
        <v>105</v>
      </c>
      <c r="AW449" s="15" t="s">
        <v>32</v>
      </c>
      <c r="AX449" s="15" t="s">
        <v>76</v>
      </c>
      <c r="AY449" s="240" t="s">
        <v>282</v>
      </c>
    </row>
    <row r="450" spans="1:65" s="14" customFormat="1" ht="11.25">
      <c r="B450" s="219"/>
      <c r="C450" s="220"/>
      <c r="D450" s="209" t="s">
        <v>290</v>
      </c>
      <c r="E450" s="221" t="s">
        <v>1</v>
      </c>
      <c r="F450" s="222" t="s">
        <v>292</v>
      </c>
      <c r="G450" s="220"/>
      <c r="H450" s="223">
        <v>1054.6049999999998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290</v>
      </c>
      <c r="AU450" s="229" t="s">
        <v>85</v>
      </c>
      <c r="AV450" s="14" t="s">
        <v>288</v>
      </c>
      <c r="AW450" s="14" t="s">
        <v>32</v>
      </c>
      <c r="AX450" s="14" t="s">
        <v>83</v>
      </c>
      <c r="AY450" s="229" t="s">
        <v>282</v>
      </c>
    </row>
    <row r="451" spans="1:65" s="2" customFormat="1" ht="21.75" customHeight="1">
      <c r="A451" s="35"/>
      <c r="B451" s="36"/>
      <c r="C451" s="193" t="s">
        <v>580</v>
      </c>
      <c r="D451" s="193" t="s">
        <v>284</v>
      </c>
      <c r="E451" s="194" t="s">
        <v>581</v>
      </c>
      <c r="F451" s="195" t="s">
        <v>582</v>
      </c>
      <c r="G451" s="196" t="s">
        <v>583</v>
      </c>
      <c r="H451" s="197">
        <v>1</v>
      </c>
      <c r="I451" s="198"/>
      <c r="J451" s="199">
        <f t="shared" ref="J451:J469" si="0">ROUND(I451*H451,2)</f>
        <v>0</v>
      </c>
      <c r="K451" s="200"/>
      <c r="L451" s="40"/>
      <c r="M451" s="201" t="s">
        <v>1</v>
      </c>
      <c r="N451" s="202" t="s">
        <v>41</v>
      </c>
      <c r="O451" s="72"/>
      <c r="P451" s="203">
        <f t="shared" ref="P451:P469" si="1">O451*H451</f>
        <v>0</v>
      </c>
      <c r="Q451" s="203">
        <v>1.7940000000000001E-2</v>
      </c>
      <c r="R451" s="203">
        <f t="shared" ref="R451:R469" si="2">Q451*H451</f>
        <v>1.7940000000000001E-2</v>
      </c>
      <c r="S451" s="203">
        <v>0</v>
      </c>
      <c r="T451" s="204">
        <f t="shared" ref="T451:T469" si="3"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5" t="s">
        <v>288</v>
      </c>
      <c r="AT451" s="205" t="s">
        <v>284</v>
      </c>
      <c r="AU451" s="205" t="s">
        <v>85</v>
      </c>
      <c r="AY451" s="18" t="s">
        <v>282</v>
      </c>
      <c r="BE451" s="206">
        <f t="shared" ref="BE451:BE469" si="4">IF(N451="základní",J451,0)</f>
        <v>0</v>
      </c>
      <c r="BF451" s="206">
        <f t="shared" ref="BF451:BF469" si="5">IF(N451="snížená",J451,0)</f>
        <v>0</v>
      </c>
      <c r="BG451" s="206">
        <f t="shared" ref="BG451:BG469" si="6">IF(N451="zákl. přenesená",J451,0)</f>
        <v>0</v>
      </c>
      <c r="BH451" s="206">
        <f t="shared" ref="BH451:BH469" si="7">IF(N451="sníž. přenesená",J451,0)</f>
        <v>0</v>
      </c>
      <c r="BI451" s="206">
        <f t="shared" ref="BI451:BI469" si="8">IF(N451="nulová",J451,0)</f>
        <v>0</v>
      </c>
      <c r="BJ451" s="18" t="s">
        <v>83</v>
      </c>
      <c r="BK451" s="206">
        <f t="shared" ref="BK451:BK469" si="9">ROUND(I451*H451,2)</f>
        <v>0</v>
      </c>
      <c r="BL451" s="18" t="s">
        <v>288</v>
      </c>
      <c r="BM451" s="205" t="s">
        <v>584</v>
      </c>
    </row>
    <row r="452" spans="1:65" s="2" customFormat="1" ht="21.75" customHeight="1">
      <c r="A452" s="35"/>
      <c r="B452" s="36"/>
      <c r="C452" s="193" t="s">
        <v>585</v>
      </c>
      <c r="D452" s="193" t="s">
        <v>284</v>
      </c>
      <c r="E452" s="194" t="s">
        <v>586</v>
      </c>
      <c r="F452" s="195" t="s">
        <v>587</v>
      </c>
      <c r="G452" s="196" t="s">
        <v>583</v>
      </c>
      <c r="H452" s="197">
        <v>2</v>
      </c>
      <c r="I452" s="198"/>
      <c r="J452" s="199">
        <f t="shared" si="0"/>
        <v>0</v>
      </c>
      <c r="K452" s="200"/>
      <c r="L452" s="40"/>
      <c r="M452" s="201" t="s">
        <v>1</v>
      </c>
      <c r="N452" s="202" t="s">
        <v>41</v>
      </c>
      <c r="O452" s="72"/>
      <c r="P452" s="203">
        <f t="shared" si="1"/>
        <v>0</v>
      </c>
      <c r="Q452" s="203">
        <v>1.7940000000000001E-2</v>
      </c>
      <c r="R452" s="203">
        <f t="shared" si="2"/>
        <v>3.5880000000000002E-2</v>
      </c>
      <c r="S452" s="203">
        <v>0</v>
      </c>
      <c r="T452" s="204">
        <f t="shared" si="3"/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5" t="s">
        <v>288</v>
      </c>
      <c r="AT452" s="205" t="s">
        <v>284</v>
      </c>
      <c r="AU452" s="205" t="s">
        <v>85</v>
      </c>
      <c r="AY452" s="18" t="s">
        <v>282</v>
      </c>
      <c r="BE452" s="206">
        <f t="shared" si="4"/>
        <v>0</v>
      </c>
      <c r="BF452" s="206">
        <f t="shared" si="5"/>
        <v>0</v>
      </c>
      <c r="BG452" s="206">
        <f t="shared" si="6"/>
        <v>0</v>
      </c>
      <c r="BH452" s="206">
        <f t="shared" si="7"/>
        <v>0</v>
      </c>
      <c r="BI452" s="206">
        <f t="shared" si="8"/>
        <v>0</v>
      </c>
      <c r="BJ452" s="18" t="s">
        <v>83</v>
      </c>
      <c r="BK452" s="206">
        <f t="shared" si="9"/>
        <v>0</v>
      </c>
      <c r="BL452" s="18" t="s">
        <v>288</v>
      </c>
      <c r="BM452" s="205" t="s">
        <v>588</v>
      </c>
    </row>
    <row r="453" spans="1:65" s="2" customFormat="1" ht="21.75" customHeight="1">
      <c r="A453" s="35"/>
      <c r="B453" s="36"/>
      <c r="C453" s="193" t="s">
        <v>589</v>
      </c>
      <c r="D453" s="193" t="s">
        <v>284</v>
      </c>
      <c r="E453" s="194" t="s">
        <v>590</v>
      </c>
      <c r="F453" s="195" t="s">
        <v>591</v>
      </c>
      <c r="G453" s="196" t="s">
        <v>583</v>
      </c>
      <c r="H453" s="197">
        <v>13</v>
      </c>
      <c r="I453" s="198"/>
      <c r="J453" s="199">
        <f t="shared" si="0"/>
        <v>0</v>
      </c>
      <c r="K453" s="200"/>
      <c r="L453" s="40"/>
      <c r="M453" s="201" t="s">
        <v>1</v>
      </c>
      <c r="N453" s="202" t="s">
        <v>41</v>
      </c>
      <c r="O453" s="72"/>
      <c r="P453" s="203">
        <f t="shared" si="1"/>
        <v>0</v>
      </c>
      <c r="Q453" s="203">
        <v>2.2780000000000002E-2</v>
      </c>
      <c r="R453" s="203">
        <f t="shared" si="2"/>
        <v>0.29614000000000001</v>
      </c>
      <c r="S453" s="203">
        <v>0</v>
      </c>
      <c r="T453" s="204">
        <f t="shared" si="3"/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288</v>
      </c>
      <c r="AT453" s="205" t="s">
        <v>284</v>
      </c>
      <c r="AU453" s="205" t="s">
        <v>85</v>
      </c>
      <c r="AY453" s="18" t="s">
        <v>282</v>
      </c>
      <c r="BE453" s="206">
        <f t="shared" si="4"/>
        <v>0</v>
      </c>
      <c r="BF453" s="206">
        <f t="shared" si="5"/>
        <v>0</v>
      </c>
      <c r="BG453" s="206">
        <f t="shared" si="6"/>
        <v>0</v>
      </c>
      <c r="BH453" s="206">
        <f t="shared" si="7"/>
        <v>0</v>
      </c>
      <c r="BI453" s="206">
        <f t="shared" si="8"/>
        <v>0</v>
      </c>
      <c r="BJ453" s="18" t="s">
        <v>83</v>
      </c>
      <c r="BK453" s="206">
        <f t="shared" si="9"/>
        <v>0</v>
      </c>
      <c r="BL453" s="18" t="s">
        <v>288</v>
      </c>
      <c r="BM453" s="205" t="s">
        <v>592</v>
      </c>
    </row>
    <row r="454" spans="1:65" s="2" customFormat="1" ht="21.75" customHeight="1">
      <c r="A454" s="35"/>
      <c r="B454" s="36"/>
      <c r="C454" s="193" t="s">
        <v>593</v>
      </c>
      <c r="D454" s="193" t="s">
        <v>284</v>
      </c>
      <c r="E454" s="194" t="s">
        <v>594</v>
      </c>
      <c r="F454" s="195" t="s">
        <v>595</v>
      </c>
      <c r="G454" s="196" t="s">
        <v>583</v>
      </c>
      <c r="H454" s="197">
        <v>6</v>
      </c>
      <c r="I454" s="198"/>
      <c r="J454" s="199">
        <f t="shared" si="0"/>
        <v>0</v>
      </c>
      <c r="K454" s="200"/>
      <c r="L454" s="40"/>
      <c r="M454" s="201" t="s">
        <v>1</v>
      </c>
      <c r="N454" s="202" t="s">
        <v>41</v>
      </c>
      <c r="O454" s="72"/>
      <c r="P454" s="203">
        <f t="shared" si="1"/>
        <v>0</v>
      </c>
      <c r="Q454" s="203">
        <v>3.1320000000000001E-2</v>
      </c>
      <c r="R454" s="203">
        <f t="shared" si="2"/>
        <v>0.18792</v>
      </c>
      <c r="S454" s="203">
        <v>0</v>
      </c>
      <c r="T454" s="204">
        <f t="shared" si="3"/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288</v>
      </c>
      <c r="AT454" s="205" t="s">
        <v>284</v>
      </c>
      <c r="AU454" s="205" t="s">
        <v>85</v>
      </c>
      <c r="AY454" s="18" t="s">
        <v>282</v>
      </c>
      <c r="BE454" s="206">
        <f t="shared" si="4"/>
        <v>0</v>
      </c>
      <c r="BF454" s="206">
        <f t="shared" si="5"/>
        <v>0</v>
      </c>
      <c r="BG454" s="206">
        <f t="shared" si="6"/>
        <v>0</v>
      </c>
      <c r="BH454" s="206">
        <f t="shared" si="7"/>
        <v>0</v>
      </c>
      <c r="BI454" s="206">
        <f t="shared" si="8"/>
        <v>0</v>
      </c>
      <c r="BJ454" s="18" t="s">
        <v>83</v>
      </c>
      <c r="BK454" s="206">
        <f t="shared" si="9"/>
        <v>0</v>
      </c>
      <c r="BL454" s="18" t="s">
        <v>288</v>
      </c>
      <c r="BM454" s="205" t="s">
        <v>596</v>
      </c>
    </row>
    <row r="455" spans="1:65" s="2" customFormat="1" ht="21.75" customHeight="1">
      <c r="A455" s="35"/>
      <c r="B455" s="36"/>
      <c r="C455" s="193" t="s">
        <v>597</v>
      </c>
      <c r="D455" s="193" t="s">
        <v>284</v>
      </c>
      <c r="E455" s="194" t="s">
        <v>598</v>
      </c>
      <c r="F455" s="195" t="s">
        <v>599</v>
      </c>
      <c r="G455" s="196" t="s">
        <v>583</v>
      </c>
      <c r="H455" s="197">
        <v>2</v>
      </c>
      <c r="I455" s="198"/>
      <c r="J455" s="199">
        <f t="shared" si="0"/>
        <v>0</v>
      </c>
      <c r="K455" s="200"/>
      <c r="L455" s="40"/>
      <c r="M455" s="201" t="s">
        <v>1</v>
      </c>
      <c r="N455" s="202" t="s">
        <v>41</v>
      </c>
      <c r="O455" s="72"/>
      <c r="P455" s="203">
        <f t="shared" si="1"/>
        <v>0</v>
      </c>
      <c r="Q455" s="203">
        <v>3.1320000000000001E-2</v>
      </c>
      <c r="R455" s="203">
        <f t="shared" si="2"/>
        <v>6.2640000000000001E-2</v>
      </c>
      <c r="S455" s="203">
        <v>0</v>
      </c>
      <c r="T455" s="204">
        <f t="shared" si="3"/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5" t="s">
        <v>288</v>
      </c>
      <c r="AT455" s="205" t="s">
        <v>284</v>
      </c>
      <c r="AU455" s="205" t="s">
        <v>85</v>
      </c>
      <c r="AY455" s="18" t="s">
        <v>282</v>
      </c>
      <c r="BE455" s="206">
        <f t="shared" si="4"/>
        <v>0</v>
      </c>
      <c r="BF455" s="206">
        <f t="shared" si="5"/>
        <v>0</v>
      </c>
      <c r="BG455" s="206">
        <f t="shared" si="6"/>
        <v>0</v>
      </c>
      <c r="BH455" s="206">
        <f t="shared" si="7"/>
        <v>0</v>
      </c>
      <c r="BI455" s="206">
        <f t="shared" si="8"/>
        <v>0</v>
      </c>
      <c r="BJ455" s="18" t="s">
        <v>83</v>
      </c>
      <c r="BK455" s="206">
        <f t="shared" si="9"/>
        <v>0</v>
      </c>
      <c r="BL455" s="18" t="s">
        <v>288</v>
      </c>
      <c r="BM455" s="205" t="s">
        <v>600</v>
      </c>
    </row>
    <row r="456" spans="1:65" s="2" customFormat="1" ht="21.75" customHeight="1">
      <c r="A456" s="35"/>
      <c r="B456" s="36"/>
      <c r="C456" s="193" t="s">
        <v>601</v>
      </c>
      <c r="D456" s="193" t="s">
        <v>284</v>
      </c>
      <c r="E456" s="194" t="s">
        <v>602</v>
      </c>
      <c r="F456" s="195" t="s">
        <v>603</v>
      </c>
      <c r="G456" s="196" t="s">
        <v>583</v>
      </c>
      <c r="H456" s="197">
        <v>7</v>
      </c>
      <c r="I456" s="198"/>
      <c r="J456" s="199">
        <f t="shared" si="0"/>
        <v>0</v>
      </c>
      <c r="K456" s="200"/>
      <c r="L456" s="40"/>
      <c r="M456" s="201" t="s">
        <v>1</v>
      </c>
      <c r="N456" s="202" t="s">
        <v>41</v>
      </c>
      <c r="O456" s="72"/>
      <c r="P456" s="203">
        <f t="shared" si="1"/>
        <v>0</v>
      </c>
      <c r="Q456" s="203">
        <v>4.0550000000000003E-2</v>
      </c>
      <c r="R456" s="203">
        <f t="shared" si="2"/>
        <v>0.28385000000000005</v>
      </c>
      <c r="S456" s="203">
        <v>0</v>
      </c>
      <c r="T456" s="204">
        <f t="shared" si="3"/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288</v>
      </c>
      <c r="AT456" s="205" t="s">
        <v>284</v>
      </c>
      <c r="AU456" s="205" t="s">
        <v>85</v>
      </c>
      <c r="AY456" s="18" t="s">
        <v>282</v>
      </c>
      <c r="BE456" s="206">
        <f t="shared" si="4"/>
        <v>0</v>
      </c>
      <c r="BF456" s="206">
        <f t="shared" si="5"/>
        <v>0</v>
      </c>
      <c r="BG456" s="206">
        <f t="shared" si="6"/>
        <v>0</v>
      </c>
      <c r="BH456" s="206">
        <f t="shared" si="7"/>
        <v>0</v>
      </c>
      <c r="BI456" s="206">
        <f t="shared" si="8"/>
        <v>0</v>
      </c>
      <c r="BJ456" s="18" t="s">
        <v>83</v>
      </c>
      <c r="BK456" s="206">
        <f t="shared" si="9"/>
        <v>0</v>
      </c>
      <c r="BL456" s="18" t="s">
        <v>288</v>
      </c>
      <c r="BM456" s="205" t="s">
        <v>604</v>
      </c>
    </row>
    <row r="457" spans="1:65" s="2" customFormat="1" ht="21.75" customHeight="1">
      <c r="A457" s="35"/>
      <c r="B457" s="36"/>
      <c r="C457" s="193" t="s">
        <v>605</v>
      </c>
      <c r="D457" s="193" t="s">
        <v>284</v>
      </c>
      <c r="E457" s="194" t="s">
        <v>606</v>
      </c>
      <c r="F457" s="195" t="s">
        <v>607</v>
      </c>
      <c r="G457" s="196" t="s">
        <v>583</v>
      </c>
      <c r="H457" s="197">
        <v>3</v>
      </c>
      <c r="I457" s="198"/>
      <c r="J457" s="199">
        <f t="shared" si="0"/>
        <v>0</v>
      </c>
      <c r="K457" s="200"/>
      <c r="L457" s="40"/>
      <c r="M457" s="201" t="s">
        <v>1</v>
      </c>
      <c r="N457" s="202" t="s">
        <v>41</v>
      </c>
      <c r="O457" s="72"/>
      <c r="P457" s="203">
        <f t="shared" si="1"/>
        <v>0</v>
      </c>
      <c r="Q457" s="203">
        <v>3.6549999999999999E-2</v>
      </c>
      <c r="R457" s="203">
        <f t="shared" si="2"/>
        <v>0.10965</v>
      </c>
      <c r="S457" s="203">
        <v>0</v>
      </c>
      <c r="T457" s="204">
        <f t="shared" si="3"/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288</v>
      </c>
      <c r="AT457" s="205" t="s">
        <v>284</v>
      </c>
      <c r="AU457" s="205" t="s">
        <v>85</v>
      </c>
      <c r="AY457" s="18" t="s">
        <v>282</v>
      </c>
      <c r="BE457" s="206">
        <f t="shared" si="4"/>
        <v>0</v>
      </c>
      <c r="BF457" s="206">
        <f t="shared" si="5"/>
        <v>0</v>
      </c>
      <c r="BG457" s="206">
        <f t="shared" si="6"/>
        <v>0</v>
      </c>
      <c r="BH457" s="206">
        <f t="shared" si="7"/>
        <v>0</v>
      </c>
      <c r="BI457" s="206">
        <f t="shared" si="8"/>
        <v>0</v>
      </c>
      <c r="BJ457" s="18" t="s">
        <v>83</v>
      </c>
      <c r="BK457" s="206">
        <f t="shared" si="9"/>
        <v>0</v>
      </c>
      <c r="BL457" s="18" t="s">
        <v>288</v>
      </c>
      <c r="BM457" s="205" t="s">
        <v>608</v>
      </c>
    </row>
    <row r="458" spans="1:65" s="2" customFormat="1" ht="21.75" customHeight="1">
      <c r="A458" s="35"/>
      <c r="B458" s="36"/>
      <c r="C458" s="193" t="s">
        <v>609</v>
      </c>
      <c r="D458" s="193" t="s">
        <v>284</v>
      </c>
      <c r="E458" s="194" t="s">
        <v>610</v>
      </c>
      <c r="F458" s="195" t="s">
        <v>611</v>
      </c>
      <c r="G458" s="196" t="s">
        <v>583</v>
      </c>
      <c r="H458" s="197">
        <v>8</v>
      </c>
      <c r="I458" s="198"/>
      <c r="J458" s="199">
        <f t="shared" si="0"/>
        <v>0</v>
      </c>
      <c r="K458" s="200"/>
      <c r="L458" s="40"/>
      <c r="M458" s="201" t="s">
        <v>1</v>
      </c>
      <c r="N458" s="202" t="s">
        <v>41</v>
      </c>
      <c r="O458" s="72"/>
      <c r="P458" s="203">
        <f t="shared" si="1"/>
        <v>0</v>
      </c>
      <c r="Q458" s="203">
        <v>3.6549999999999999E-2</v>
      </c>
      <c r="R458" s="203">
        <f t="shared" si="2"/>
        <v>0.29239999999999999</v>
      </c>
      <c r="S458" s="203">
        <v>0</v>
      </c>
      <c r="T458" s="204">
        <f t="shared" si="3"/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288</v>
      </c>
      <c r="AT458" s="205" t="s">
        <v>284</v>
      </c>
      <c r="AU458" s="205" t="s">
        <v>85</v>
      </c>
      <c r="AY458" s="18" t="s">
        <v>282</v>
      </c>
      <c r="BE458" s="206">
        <f t="shared" si="4"/>
        <v>0</v>
      </c>
      <c r="BF458" s="206">
        <f t="shared" si="5"/>
        <v>0</v>
      </c>
      <c r="BG458" s="206">
        <f t="shared" si="6"/>
        <v>0</v>
      </c>
      <c r="BH458" s="206">
        <f t="shared" si="7"/>
        <v>0</v>
      </c>
      <c r="BI458" s="206">
        <f t="shared" si="8"/>
        <v>0</v>
      </c>
      <c r="BJ458" s="18" t="s">
        <v>83</v>
      </c>
      <c r="BK458" s="206">
        <f t="shared" si="9"/>
        <v>0</v>
      </c>
      <c r="BL458" s="18" t="s">
        <v>288</v>
      </c>
      <c r="BM458" s="205" t="s">
        <v>612</v>
      </c>
    </row>
    <row r="459" spans="1:65" s="2" customFormat="1" ht="21.75" customHeight="1">
      <c r="A459" s="35"/>
      <c r="B459" s="36"/>
      <c r="C459" s="193" t="s">
        <v>613</v>
      </c>
      <c r="D459" s="193" t="s">
        <v>284</v>
      </c>
      <c r="E459" s="194" t="s">
        <v>614</v>
      </c>
      <c r="F459" s="195" t="s">
        <v>615</v>
      </c>
      <c r="G459" s="196" t="s">
        <v>583</v>
      </c>
      <c r="H459" s="197">
        <v>6</v>
      </c>
      <c r="I459" s="198"/>
      <c r="J459" s="199">
        <f t="shared" si="0"/>
        <v>0</v>
      </c>
      <c r="K459" s="200"/>
      <c r="L459" s="40"/>
      <c r="M459" s="201" t="s">
        <v>1</v>
      </c>
      <c r="N459" s="202" t="s">
        <v>41</v>
      </c>
      <c r="O459" s="72"/>
      <c r="P459" s="203">
        <f t="shared" si="1"/>
        <v>0</v>
      </c>
      <c r="Q459" s="203">
        <v>4.555E-2</v>
      </c>
      <c r="R459" s="203">
        <f t="shared" si="2"/>
        <v>0.27329999999999999</v>
      </c>
      <c r="S459" s="203">
        <v>0</v>
      </c>
      <c r="T459" s="204">
        <f t="shared" si="3"/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288</v>
      </c>
      <c r="AT459" s="205" t="s">
        <v>284</v>
      </c>
      <c r="AU459" s="205" t="s">
        <v>85</v>
      </c>
      <c r="AY459" s="18" t="s">
        <v>282</v>
      </c>
      <c r="BE459" s="206">
        <f t="shared" si="4"/>
        <v>0</v>
      </c>
      <c r="BF459" s="206">
        <f t="shared" si="5"/>
        <v>0</v>
      </c>
      <c r="BG459" s="206">
        <f t="shared" si="6"/>
        <v>0</v>
      </c>
      <c r="BH459" s="206">
        <f t="shared" si="7"/>
        <v>0</v>
      </c>
      <c r="BI459" s="206">
        <f t="shared" si="8"/>
        <v>0</v>
      </c>
      <c r="BJ459" s="18" t="s">
        <v>83</v>
      </c>
      <c r="BK459" s="206">
        <f t="shared" si="9"/>
        <v>0</v>
      </c>
      <c r="BL459" s="18" t="s">
        <v>288</v>
      </c>
      <c r="BM459" s="205" t="s">
        <v>616</v>
      </c>
    </row>
    <row r="460" spans="1:65" s="2" customFormat="1" ht="21.75" customHeight="1">
      <c r="A460" s="35"/>
      <c r="B460" s="36"/>
      <c r="C460" s="193" t="s">
        <v>617</v>
      </c>
      <c r="D460" s="193" t="s">
        <v>284</v>
      </c>
      <c r="E460" s="194" t="s">
        <v>618</v>
      </c>
      <c r="F460" s="195" t="s">
        <v>619</v>
      </c>
      <c r="G460" s="196" t="s">
        <v>583</v>
      </c>
      <c r="H460" s="197">
        <v>4</v>
      </c>
      <c r="I460" s="198"/>
      <c r="J460" s="199">
        <f t="shared" si="0"/>
        <v>0</v>
      </c>
      <c r="K460" s="200"/>
      <c r="L460" s="40"/>
      <c r="M460" s="201" t="s">
        <v>1</v>
      </c>
      <c r="N460" s="202" t="s">
        <v>41</v>
      </c>
      <c r="O460" s="72"/>
      <c r="P460" s="203">
        <f t="shared" si="1"/>
        <v>0</v>
      </c>
      <c r="Q460" s="203">
        <v>4.555E-2</v>
      </c>
      <c r="R460" s="203">
        <f t="shared" si="2"/>
        <v>0.1822</v>
      </c>
      <c r="S460" s="203">
        <v>0</v>
      </c>
      <c r="T460" s="204">
        <f t="shared" si="3"/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5" t="s">
        <v>288</v>
      </c>
      <c r="AT460" s="205" t="s">
        <v>284</v>
      </c>
      <c r="AU460" s="205" t="s">
        <v>85</v>
      </c>
      <c r="AY460" s="18" t="s">
        <v>282</v>
      </c>
      <c r="BE460" s="206">
        <f t="shared" si="4"/>
        <v>0</v>
      </c>
      <c r="BF460" s="206">
        <f t="shared" si="5"/>
        <v>0</v>
      </c>
      <c r="BG460" s="206">
        <f t="shared" si="6"/>
        <v>0</v>
      </c>
      <c r="BH460" s="206">
        <f t="shared" si="7"/>
        <v>0</v>
      </c>
      <c r="BI460" s="206">
        <f t="shared" si="8"/>
        <v>0</v>
      </c>
      <c r="BJ460" s="18" t="s">
        <v>83</v>
      </c>
      <c r="BK460" s="206">
        <f t="shared" si="9"/>
        <v>0</v>
      </c>
      <c r="BL460" s="18" t="s">
        <v>288</v>
      </c>
      <c r="BM460" s="205" t="s">
        <v>620</v>
      </c>
    </row>
    <row r="461" spans="1:65" s="2" customFormat="1" ht="21.75" customHeight="1">
      <c r="A461" s="35"/>
      <c r="B461" s="36"/>
      <c r="C461" s="193" t="s">
        <v>621</v>
      </c>
      <c r="D461" s="193" t="s">
        <v>284</v>
      </c>
      <c r="E461" s="194" t="s">
        <v>622</v>
      </c>
      <c r="F461" s="195" t="s">
        <v>623</v>
      </c>
      <c r="G461" s="196" t="s">
        <v>583</v>
      </c>
      <c r="H461" s="197">
        <v>3</v>
      </c>
      <c r="I461" s="198"/>
      <c r="J461" s="199">
        <f t="shared" si="0"/>
        <v>0</v>
      </c>
      <c r="K461" s="200"/>
      <c r="L461" s="40"/>
      <c r="M461" s="201" t="s">
        <v>1</v>
      </c>
      <c r="N461" s="202" t="s">
        <v>41</v>
      </c>
      <c r="O461" s="72"/>
      <c r="P461" s="203">
        <f t="shared" si="1"/>
        <v>0</v>
      </c>
      <c r="Q461" s="203">
        <v>5.4550000000000001E-2</v>
      </c>
      <c r="R461" s="203">
        <f t="shared" si="2"/>
        <v>0.16365000000000002</v>
      </c>
      <c r="S461" s="203">
        <v>0</v>
      </c>
      <c r="T461" s="204">
        <f t="shared" si="3"/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288</v>
      </c>
      <c r="AT461" s="205" t="s">
        <v>284</v>
      </c>
      <c r="AU461" s="205" t="s">
        <v>85</v>
      </c>
      <c r="AY461" s="18" t="s">
        <v>282</v>
      </c>
      <c r="BE461" s="206">
        <f t="shared" si="4"/>
        <v>0</v>
      </c>
      <c r="BF461" s="206">
        <f t="shared" si="5"/>
        <v>0</v>
      </c>
      <c r="BG461" s="206">
        <f t="shared" si="6"/>
        <v>0</v>
      </c>
      <c r="BH461" s="206">
        <f t="shared" si="7"/>
        <v>0</v>
      </c>
      <c r="BI461" s="206">
        <f t="shared" si="8"/>
        <v>0</v>
      </c>
      <c r="BJ461" s="18" t="s">
        <v>83</v>
      </c>
      <c r="BK461" s="206">
        <f t="shared" si="9"/>
        <v>0</v>
      </c>
      <c r="BL461" s="18" t="s">
        <v>288</v>
      </c>
      <c r="BM461" s="205" t="s">
        <v>624</v>
      </c>
    </row>
    <row r="462" spans="1:65" s="2" customFormat="1" ht="21.75" customHeight="1">
      <c r="A462" s="35"/>
      <c r="B462" s="36"/>
      <c r="C462" s="193" t="s">
        <v>625</v>
      </c>
      <c r="D462" s="193" t="s">
        <v>284</v>
      </c>
      <c r="E462" s="194" t="s">
        <v>626</v>
      </c>
      <c r="F462" s="195" t="s">
        <v>627</v>
      </c>
      <c r="G462" s="196" t="s">
        <v>583</v>
      </c>
      <c r="H462" s="197">
        <v>39</v>
      </c>
      <c r="I462" s="198"/>
      <c r="J462" s="199">
        <f t="shared" si="0"/>
        <v>0</v>
      </c>
      <c r="K462" s="200"/>
      <c r="L462" s="40"/>
      <c r="M462" s="201" t="s">
        <v>1</v>
      </c>
      <c r="N462" s="202" t="s">
        <v>41</v>
      </c>
      <c r="O462" s="72"/>
      <c r="P462" s="203">
        <f t="shared" si="1"/>
        <v>0</v>
      </c>
      <c r="Q462" s="203">
        <v>6.3549999999999995E-2</v>
      </c>
      <c r="R462" s="203">
        <f t="shared" si="2"/>
        <v>2.4784499999999996</v>
      </c>
      <c r="S462" s="203">
        <v>0</v>
      </c>
      <c r="T462" s="204">
        <f t="shared" si="3"/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5" t="s">
        <v>288</v>
      </c>
      <c r="AT462" s="205" t="s">
        <v>284</v>
      </c>
      <c r="AU462" s="205" t="s">
        <v>85</v>
      </c>
      <c r="AY462" s="18" t="s">
        <v>282</v>
      </c>
      <c r="BE462" s="206">
        <f t="shared" si="4"/>
        <v>0</v>
      </c>
      <c r="BF462" s="206">
        <f t="shared" si="5"/>
        <v>0</v>
      </c>
      <c r="BG462" s="206">
        <f t="shared" si="6"/>
        <v>0</v>
      </c>
      <c r="BH462" s="206">
        <f t="shared" si="7"/>
        <v>0</v>
      </c>
      <c r="BI462" s="206">
        <f t="shared" si="8"/>
        <v>0</v>
      </c>
      <c r="BJ462" s="18" t="s">
        <v>83</v>
      </c>
      <c r="BK462" s="206">
        <f t="shared" si="9"/>
        <v>0</v>
      </c>
      <c r="BL462" s="18" t="s">
        <v>288</v>
      </c>
      <c r="BM462" s="205" t="s">
        <v>628</v>
      </c>
    </row>
    <row r="463" spans="1:65" s="2" customFormat="1" ht="21.75" customHeight="1">
      <c r="A463" s="35"/>
      <c r="B463" s="36"/>
      <c r="C463" s="193" t="s">
        <v>629</v>
      </c>
      <c r="D463" s="193" t="s">
        <v>284</v>
      </c>
      <c r="E463" s="194" t="s">
        <v>630</v>
      </c>
      <c r="F463" s="195" t="s">
        <v>631</v>
      </c>
      <c r="G463" s="196" t="s">
        <v>583</v>
      </c>
      <c r="H463" s="197">
        <v>3</v>
      </c>
      <c r="I463" s="198"/>
      <c r="J463" s="199">
        <f t="shared" si="0"/>
        <v>0</v>
      </c>
      <c r="K463" s="200"/>
      <c r="L463" s="40"/>
      <c r="M463" s="201" t="s">
        <v>1</v>
      </c>
      <c r="N463" s="202" t="s">
        <v>41</v>
      </c>
      <c r="O463" s="72"/>
      <c r="P463" s="203">
        <f t="shared" si="1"/>
        <v>0</v>
      </c>
      <c r="Q463" s="203">
        <v>7.2849999999999998E-2</v>
      </c>
      <c r="R463" s="203">
        <f t="shared" si="2"/>
        <v>0.21854999999999999</v>
      </c>
      <c r="S463" s="203">
        <v>0</v>
      </c>
      <c r="T463" s="204">
        <f t="shared" si="3"/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288</v>
      </c>
      <c r="AT463" s="205" t="s">
        <v>284</v>
      </c>
      <c r="AU463" s="205" t="s">
        <v>85</v>
      </c>
      <c r="AY463" s="18" t="s">
        <v>282</v>
      </c>
      <c r="BE463" s="206">
        <f t="shared" si="4"/>
        <v>0</v>
      </c>
      <c r="BF463" s="206">
        <f t="shared" si="5"/>
        <v>0</v>
      </c>
      <c r="BG463" s="206">
        <f t="shared" si="6"/>
        <v>0</v>
      </c>
      <c r="BH463" s="206">
        <f t="shared" si="7"/>
        <v>0</v>
      </c>
      <c r="BI463" s="206">
        <f t="shared" si="8"/>
        <v>0</v>
      </c>
      <c r="BJ463" s="18" t="s">
        <v>83</v>
      </c>
      <c r="BK463" s="206">
        <f t="shared" si="9"/>
        <v>0</v>
      </c>
      <c r="BL463" s="18" t="s">
        <v>288</v>
      </c>
      <c r="BM463" s="205" t="s">
        <v>632</v>
      </c>
    </row>
    <row r="464" spans="1:65" s="2" customFormat="1" ht="21.75" customHeight="1">
      <c r="A464" s="35"/>
      <c r="B464" s="36"/>
      <c r="C464" s="193" t="s">
        <v>633</v>
      </c>
      <c r="D464" s="193" t="s">
        <v>284</v>
      </c>
      <c r="E464" s="194" t="s">
        <v>634</v>
      </c>
      <c r="F464" s="195" t="s">
        <v>635</v>
      </c>
      <c r="G464" s="196" t="s">
        <v>583</v>
      </c>
      <c r="H464" s="197">
        <v>3</v>
      </c>
      <c r="I464" s="198"/>
      <c r="J464" s="199">
        <f t="shared" si="0"/>
        <v>0</v>
      </c>
      <c r="K464" s="200"/>
      <c r="L464" s="40"/>
      <c r="M464" s="201" t="s">
        <v>1</v>
      </c>
      <c r="N464" s="202" t="s">
        <v>41</v>
      </c>
      <c r="O464" s="72"/>
      <c r="P464" s="203">
        <f t="shared" si="1"/>
        <v>0</v>
      </c>
      <c r="Q464" s="203">
        <v>7.2849999999999998E-2</v>
      </c>
      <c r="R464" s="203">
        <f t="shared" si="2"/>
        <v>0.21854999999999999</v>
      </c>
      <c r="S464" s="203">
        <v>0</v>
      </c>
      <c r="T464" s="204">
        <f t="shared" si="3"/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5" t="s">
        <v>288</v>
      </c>
      <c r="AT464" s="205" t="s">
        <v>284</v>
      </c>
      <c r="AU464" s="205" t="s">
        <v>85</v>
      </c>
      <c r="AY464" s="18" t="s">
        <v>282</v>
      </c>
      <c r="BE464" s="206">
        <f t="shared" si="4"/>
        <v>0</v>
      </c>
      <c r="BF464" s="206">
        <f t="shared" si="5"/>
        <v>0</v>
      </c>
      <c r="BG464" s="206">
        <f t="shared" si="6"/>
        <v>0</v>
      </c>
      <c r="BH464" s="206">
        <f t="shared" si="7"/>
        <v>0</v>
      </c>
      <c r="BI464" s="206">
        <f t="shared" si="8"/>
        <v>0</v>
      </c>
      <c r="BJ464" s="18" t="s">
        <v>83</v>
      </c>
      <c r="BK464" s="206">
        <f t="shared" si="9"/>
        <v>0</v>
      </c>
      <c r="BL464" s="18" t="s">
        <v>288</v>
      </c>
      <c r="BM464" s="205" t="s">
        <v>636</v>
      </c>
    </row>
    <row r="465" spans="1:65" s="2" customFormat="1" ht="21.75" customHeight="1">
      <c r="A465" s="35"/>
      <c r="B465" s="36"/>
      <c r="C465" s="193" t="s">
        <v>637</v>
      </c>
      <c r="D465" s="193" t="s">
        <v>284</v>
      </c>
      <c r="E465" s="194" t="s">
        <v>638</v>
      </c>
      <c r="F465" s="195" t="s">
        <v>639</v>
      </c>
      <c r="G465" s="196" t="s">
        <v>583</v>
      </c>
      <c r="H465" s="197">
        <v>3</v>
      </c>
      <c r="I465" s="198"/>
      <c r="J465" s="199">
        <f t="shared" si="0"/>
        <v>0</v>
      </c>
      <c r="K465" s="200"/>
      <c r="L465" s="40"/>
      <c r="M465" s="201" t="s">
        <v>1</v>
      </c>
      <c r="N465" s="202" t="s">
        <v>41</v>
      </c>
      <c r="O465" s="72"/>
      <c r="P465" s="203">
        <f t="shared" si="1"/>
        <v>0</v>
      </c>
      <c r="Q465" s="203">
        <v>7.2849999999999998E-2</v>
      </c>
      <c r="R465" s="203">
        <f t="shared" si="2"/>
        <v>0.21854999999999999</v>
      </c>
      <c r="S465" s="203">
        <v>0</v>
      </c>
      <c r="T465" s="204">
        <f t="shared" si="3"/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5" t="s">
        <v>288</v>
      </c>
      <c r="AT465" s="205" t="s">
        <v>284</v>
      </c>
      <c r="AU465" s="205" t="s">
        <v>85</v>
      </c>
      <c r="AY465" s="18" t="s">
        <v>282</v>
      </c>
      <c r="BE465" s="206">
        <f t="shared" si="4"/>
        <v>0</v>
      </c>
      <c r="BF465" s="206">
        <f t="shared" si="5"/>
        <v>0</v>
      </c>
      <c r="BG465" s="206">
        <f t="shared" si="6"/>
        <v>0</v>
      </c>
      <c r="BH465" s="206">
        <f t="shared" si="7"/>
        <v>0</v>
      </c>
      <c r="BI465" s="206">
        <f t="shared" si="8"/>
        <v>0</v>
      </c>
      <c r="BJ465" s="18" t="s">
        <v>83</v>
      </c>
      <c r="BK465" s="206">
        <f t="shared" si="9"/>
        <v>0</v>
      </c>
      <c r="BL465" s="18" t="s">
        <v>288</v>
      </c>
      <c r="BM465" s="205" t="s">
        <v>640</v>
      </c>
    </row>
    <row r="466" spans="1:65" s="2" customFormat="1" ht="21.75" customHeight="1">
      <c r="A466" s="35"/>
      <c r="B466" s="36"/>
      <c r="C466" s="193" t="s">
        <v>641</v>
      </c>
      <c r="D466" s="193" t="s">
        <v>284</v>
      </c>
      <c r="E466" s="194" t="s">
        <v>642</v>
      </c>
      <c r="F466" s="195" t="s">
        <v>643</v>
      </c>
      <c r="G466" s="196" t="s">
        <v>583</v>
      </c>
      <c r="H466" s="197">
        <v>126</v>
      </c>
      <c r="I466" s="198"/>
      <c r="J466" s="199">
        <f t="shared" si="0"/>
        <v>0</v>
      </c>
      <c r="K466" s="200"/>
      <c r="L466" s="40"/>
      <c r="M466" s="201" t="s">
        <v>1</v>
      </c>
      <c r="N466" s="202" t="s">
        <v>41</v>
      </c>
      <c r="O466" s="72"/>
      <c r="P466" s="203">
        <f t="shared" si="1"/>
        <v>0</v>
      </c>
      <c r="Q466" s="203">
        <v>8.1850000000000006E-2</v>
      </c>
      <c r="R466" s="203">
        <f t="shared" si="2"/>
        <v>10.3131</v>
      </c>
      <c r="S466" s="203">
        <v>0</v>
      </c>
      <c r="T466" s="204">
        <f t="shared" si="3"/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5" t="s">
        <v>288</v>
      </c>
      <c r="AT466" s="205" t="s">
        <v>284</v>
      </c>
      <c r="AU466" s="205" t="s">
        <v>85</v>
      </c>
      <c r="AY466" s="18" t="s">
        <v>282</v>
      </c>
      <c r="BE466" s="206">
        <f t="shared" si="4"/>
        <v>0</v>
      </c>
      <c r="BF466" s="206">
        <f t="shared" si="5"/>
        <v>0</v>
      </c>
      <c r="BG466" s="206">
        <f t="shared" si="6"/>
        <v>0</v>
      </c>
      <c r="BH466" s="206">
        <f t="shared" si="7"/>
        <v>0</v>
      </c>
      <c r="BI466" s="206">
        <f t="shared" si="8"/>
        <v>0</v>
      </c>
      <c r="BJ466" s="18" t="s">
        <v>83</v>
      </c>
      <c r="BK466" s="206">
        <f t="shared" si="9"/>
        <v>0</v>
      </c>
      <c r="BL466" s="18" t="s">
        <v>288</v>
      </c>
      <c r="BM466" s="205" t="s">
        <v>644</v>
      </c>
    </row>
    <row r="467" spans="1:65" s="2" customFormat="1" ht="21.75" customHeight="1">
      <c r="A467" s="35"/>
      <c r="B467" s="36"/>
      <c r="C467" s="193" t="s">
        <v>645</v>
      </c>
      <c r="D467" s="193" t="s">
        <v>284</v>
      </c>
      <c r="E467" s="194" t="s">
        <v>646</v>
      </c>
      <c r="F467" s="195" t="s">
        <v>647</v>
      </c>
      <c r="G467" s="196" t="s">
        <v>583</v>
      </c>
      <c r="H467" s="197">
        <v>3</v>
      </c>
      <c r="I467" s="198"/>
      <c r="J467" s="199">
        <f t="shared" si="0"/>
        <v>0</v>
      </c>
      <c r="K467" s="200"/>
      <c r="L467" s="40"/>
      <c r="M467" s="201" t="s">
        <v>1</v>
      </c>
      <c r="N467" s="202" t="s">
        <v>41</v>
      </c>
      <c r="O467" s="72"/>
      <c r="P467" s="203">
        <f t="shared" si="1"/>
        <v>0</v>
      </c>
      <c r="Q467" s="203">
        <v>9.1050000000000006E-2</v>
      </c>
      <c r="R467" s="203">
        <f t="shared" si="2"/>
        <v>0.27315</v>
      </c>
      <c r="S467" s="203">
        <v>0</v>
      </c>
      <c r="T467" s="204">
        <f t="shared" si="3"/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288</v>
      </c>
      <c r="AT467" s="205" t="s">
        <v>284</v>
      </c>
      <c r="AU467" s="205" t="s">
        <v>85</v>
      </c>
      <c r="AY467" s="18" t="s">
        <v>282</v>
      </c>
      <c r="BE467" s="206">
        <f t="shared" si="4"/>
        <v>0</v>
      </c>
      <c r="BF467" s="206">
        <f t="shared" si="5"/>
        <v>0</v>
      </c>
      <c r="BG467" s="206">
        <f t="shared" si="6"/>
        <v>0</v>
      </c>
      <c r="BH467" s="206">
        <f t="shared" si="7"/>
        <v>0</v>
      </c>
      <c r="BI467" s="206">
        <f t="shared" si="8"/>
        <v>0</v>
      </c>
      <c r="BJ467" s="18" t="s">
        <v>83</v>
      </c>
      <c r="BK467" s="206">
        <f t="shared" si="9"/>
        <v>0</v>
      </c>
      <c r="BL467" s="18" t="s">
        <v>288</v>
      </c>
      <c r="BM467" s="205" t="s">
        <v>648</v>
      </c>
    </row>
    <row r="468" spans="1:65" s="2" customFormat="1" ht="21.75" customHeight="1">
      <c r="A468" s="35"/>
      <c r="B468" s="36"/>
      <c r="C468" s="193" t="s">
        <v>649</v>
      </c>
      <c r="D468" s="193" t="s">
        <v>284</v>
      </c>
      <c r="E468" s="194" t="s">
        <v>650</v>
      </c>
      <c r="F468" s="195" t="s">
        <v>651</v>
      </c>
      <c r="G468" s="196" t="s">
        <v>583</v>
      </c>
      <c r="H468" s="197">
        <v>2</v>
      </c>
      <c r="I468" s="198"/>
      <c r="J468" s="199">
        <f t="shared" si="0"/>
        <v>0</v>
      </c>
      <c r="K468" s="200"/>
      <c r="L468" s="40"/>
      <c r="M468" s="201" t="s">
        <v>1</v>
      </c>
      <c r="N468" s="202" t="s">
        <v>41</v>
      </c>
      <c r="O468" s="72"/>
      <c r="P468" s="203">
        <f t="shared" si="1"/>
        <v>0</v>
      </c>
      <c r="Q468" s="203">
        <v>0.12705</v>
      </c>
      <c r="R468" s="203">
        <f t="shared" si="2"/>
        <v>0.25409999999999999</v>
      </c>
      <c r="S468" s="203">
        <v>0</v>
      </c>
      <c r="T468" s="204">
        <f t="shared" si="3"/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5" t="s">
        <v>288</v>
      </c>
      <c r="AT468" s="205" t="s">
        <v>284</v>
      </c>
      <c r="AU468" s="205" t="s">
        <v>85</v>
      </c>
      <c r="AY468" s="18" t="s">
        <v>282</v>
      </c>
      <c r="BE468" s="206">
        <f t="shared" si="4"/>
        <v>0</v>
      </c>
      <c r="BF468" s="206">
        <f t="shared" si="5"/>
        <v>0</v>
      </c>
      <c r="BG468" s="206">
        <f t="shared" si="6"/>
        <v>0</v>
      </c>
      <c r="BH468" s="206">
        <f t="shared" si="7"/>
        <v>0</v>
      </c>
      <c r="BI468" s="206">
        <f t="shared" si="8"/>
        <v>0</v>
      </c>
      <c r="BJ468" s="18" t="s">
        <v>83</v>
      </c>
      <c r="BK468" s="206">
        <f t="shared" si="9"/>
        <v>0</v>
      </c>
      <c r="BL468" s="18" t="s">
        <v>288</v>
      </c>
      <c r="BM468" s="205" t="s">
        <v>652</v>
      </c>
    </row>
    <row r="469" spans="1:65" s="2" customFormat="1" ht="16.5" customHeight="1">
      <c r="A469" s="35"/>
      <c r="B469" s="36"/>
      <c r="C469" s="193" t="s">
        <v>653</v>
      </c>
      <c r="D469" s="193" t="s">
        <v>284</v>
      </c>
      <c r="E469" s="194" t="s">
        <v>654</v>
      </c>
      <c r="F469" s="195" t="s">
        <v>655</v>
      </c>
      <c r="G469" s="196" t="s">
        <v>287</v>
      </c>
      <c r="H469" s="197">
        <v>3.7879999999999998</v>
      </c>
      <c r="I469" s="198"/>
      <c r="J469" s="199">
        <f t="shared" si="0"/>
        <v>0</v>
      </c>
      <c r="K469" s="200"/>
      <c r="L469" s="40"/>
      <c r="M469" s="201" t="s">
        <v>1</v>
      </c>
      <c r="N469" s="202" t="s">
        <v>41</v>
      </c>
      <c r="O469" s="72"/>
      <c r="P469" s="203">
        <f t="shared" si="1"/>
        <v>0</v>
      </c>
      <c r="Q469" s="203">
        <v>7.5000000000000002E-4</v>
      </c>
      <c r="R469" s="203">
        <f t="shared" si="2"/>
        <v>2.8409999999999998E-3</v>
      </c>
      <c r="S469" s="203">
        <v>0</v>
      </c>
      <c r="T469" s="204">
        <f t="shared" si="3"/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5" t="s">
        <v>288</v>
      </c>
      <c r="AT469" s="205" t="s">
        <v>284</v>
      </c>
      <c r="AU469" s="205" t="s">
        <v>85</v>
      </c>
      <c r="AY469" s="18" t="s">
        <v>282</v>
      </c>
      <c r="BE469" s="206">
        <f t="shared" si="4"/>
        <v>0</v>
      </c>
      <c r="BF469" s="206">
        <f t="shared" si="5"/>
        <v>0</v>
      </c>
      <c r="BG469" s="206">
        <f t="shared" si="6"/>
        <v>0</v>
      </c>
      <c r="BH469" s="206">
        <f t="shared" si="7"/>
        <v>0</v>
      </c>
      <c r="BI469" s="206">
        <f t="shared" si="8"/>
        <v>0</v>
      </c>
      <c r="BJ469" s="18" t="s">
        <v>83</v>
      </c>
      <c r="BK469" s="206">
        <f t="shared" si="9"/>
        <v>0</v>
      </c>
      <c r="BL469" s="18" t="s">
        <v>288</v>
      </c>
      <c r="BM469" s="205" t="s">
        <v>656</v>
      </c>
    </row>
    <row r="470" spans="1:65" s="16" customFormat="1" ht="11.25">
      <c r="B470" s="241"/>
      <c r="C470" s="242"/>
      <c r="D470" s="209" t="s">
        <v>290</v>
      </c>
      <c r="E470" s="243" t="s">
        <v>1</v>
      </c>
      <c r="F470" s="244" t="s">
        <v>657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290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282</v>
      </c>
    </row>
    <row r="471" spans="1:65" s="13" customFormat="1" ht="11.25">
      <c r="B471" s="207"/>
      <c r="C471" s="208"/>
      <c r="D471" s="209" t="s">
        <v>290</v>
      </c>
      <c r="E471" s="210" t="s">
        <v>1</v>
      </c>
      <c r="F471" s="211" t="s">
        <v>658</v>
      </c>
      <c r="G471" s="208"/>
      <c r="H471" s="212">
        <v>3.7879999999999998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290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282</v>
      </c>
    </row>
    <row r="472" spans="1:65" s="14" customFormat="1" ht="11.25">
      <c r="B472" s="219"/>
      <c r="C472" s="220"/>
      <c r="D472" s="209" t="s">
        <v>290</v>
      </c>
      <c r="E472" s="221" t="s">
        <v>1</v>
      </c>
      <c r="F472" s="222" t="s">
        <v>292</v>
      </c>
      <c r="G472" s="220"/>
      <c r="H472" s="223">
        <v>3.7879999999999998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290</v>
      </c>
      <c r="AU472" s="229" t="s">
        <v>85</v>
      </c>
      <c r="AV472" s="14" t="s">
        <v>288</v>
      </c>
      <c r="AW472" s="14" t="s">
        <v>32</v>
      </c>
      <c r="AX472" s="14" t="s">
        <v>83</v>
      </c>
      <c r="AY472" s="229" t="s">
        <v>282</v>
      </c>
    </row>
    <row r="473" spans="1:65" s="2" customFormat="1" ht="21.75" customHeight="1">
      <c r="A473" s="35"/>
      <c r="B473" s="36"/>
      <c r="C473" s="193" t="s">
        <v>659</v>
      </c>
      <c r="D473" s="193" t="s">
        <v>284</v>
      </c>
      <c r="E473" s="194" t="s">
        <v>660</v>
      </c>
      <c r="F473" s="195" t="s">
        <v>661</v>
      </c>
      <c r="G473" s="196" t="s">
        <v>295</v>
      </c>
      <c r="H473" s="197">
        <v>0.68300000000000005</v>
      </c>
      <c r="I473" s="198"/>
      <c r="J473" s="199">
        <f>ROUND(I473*H473,2)</f>
        <v>0</v>
      </c>
      <c r="K473" s="200"/>
      <c r="L473" s="40"/>
      <c r="M473" s="201" t="s">
        <v>1</v>
      </c>
      <c r="N473" s="202" t="s">
        <v>41</v>
      </c>
      <c r="O473" s="72"/>
      <c r="P473" s="203">
        <f>O473*H473</f>
        <v>0</v>
      </c>
      <c r="Q473" s="203">
        <v>2.45329</v>
      </c>
      <c r="R473" s="203">
        <f>Q473*H473</f>
        <v>1.67559707</v>
      </c>
      <c r="S473" s="203">
        <v>0</v>
      </c>
      <c r="T473" s="20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5" t="s">
        <v>288</v>
      </c>
      <c r="AT473" s="205" t="s">
        <v>284</v>
      </c>
      <c r="AU473" s="205" t="s">
        <v>85</v>
      </c>
      <c r="AY473" s="18" t="s">
        <v>282</v>
      </c>
      <c r="BE473" s="206">
        <f>IF(N473="základní",J473,0)</f>
        <v>0</v>
      </c>
      <c r="BF473" s="206">
        <f>IF(N473="snížená",J473,0)</f>
        <v>0</v>
      </c>
      <c r="BG473" s="206">
        <f>IF(N473="zákl. přenesená",J473,0)</f>
        <v>0</v>
      </c>
      <c r="BH473" s="206">
        <f>IF(N473="sníž. přenesená",J473,0)</f>
        <v>0</v>
      </c>
      <c r="BI473" s="206">
        <f>IF(N473="nulová",J473,0)</f>
        <v>0</v>
      </c>
      <c r="BJ473" s="18" t="s">
        <v>83</v>
      </c>
      <c r="BK473" s="206">
        <f>ROUND(I473*H473,2)</f>
        <v>0</v>
      </c>
      <c r="BL473" s="18" t="s">
        <v>288</v>
      </c>
      <c r="BM473" s="205" t="s">
        <v>662</v>
      </c>
    </row>
    <row r="474" spans="1:65" s="13" customFormat="1" ht="11.25">
      <c r="B474" s="207"/>
      <c r="C474" s="208"/>
      <c r="D474" s="209" t="s">
        <v>290</v>
      </c>
      <c r="E474" s="210" t="s">
        <v>1</v>
      </c>
      <c r="F474" s="211" t="s">
        <v>663</v>
      </c>
      <c r="G474" s="208"/>
      <c r="H474" s="212">
        <v>0.68300000000000005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290</v>
      </c>
      <c r="AU474" s="218" t="s">
        <v>85</v>
      </c>
      <c r="AV474" s="13" t="s">
        <v>85</v>
      </c>
      <c r="AW474" s="13" t="s">
        <v>32</v>
      </c>
      <c r="AX474" s="13" t="s">
        <v>76</v>
      </c>
      <c r="AY474" s="218" t="s">
        <v>282</v>
      </c>
    </row>
    <row r="475" spans="1:65" s="14" customFormat="1" ht="11.25">
      <c r="B475" s="219"/>
      <c r="C475" s="220"/>
      <c r="D475" s="209" t="s">
        <v>290</v>
      </c>
      <c r="E475" s="221" t="s">
        <v>1</v>
      </c>
      <c r="F475" s="222" t="s">
        <v>292</v>
      </c>
      <c r="G475" s="220"/>
      <c r="H475" s="223">
        <v>0.68300000000000005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290</v>
      </c>
      <c r="AU475" s="229" t="s">
        <v>85</v>
      </c>
      <c r="AV475" s="14" t="s">
        <v>288</v>
      </c>
      <c r="AW475" s="14" t="s">
        <v>32</v>
      </c>
      <c r="AX475" s="14" t="s">
        <v>83</v>
      </c>
      <c r="AY475" s="229" t="s">
        <v>282</v>
      </c>
    </row>
    <row r="476" spans="1:65" s="2" customFormat="1" ht="24.2" customHeight="1">
      <c r="A476" s="35"/>
      <c r="B476" s="36"/>
      <c r="C476" s="193" t="s">
        <v>664</v>
      </c>
      <c r="D476" s="193" t="s">
        <v>284</v>
      </c>
      <c r="E476" s="194" t="s">
        <v>665</v>
      </c>
      <c r="F476" s="195" t="s">
        <v>666</v>
      </c>
      <c r="G476" s="196" t="s">
        <v>287</v>
      </c>
      <c r="H476" s="197">
        <v>6.63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2.2000000000000001E-3</v>
      </c>
      <c r="R476" s="203">
        <f>Q476*H476</f>
        <v>1.4586E-2</v>
      </c>
      <c r="S476" s="203">
        <v>0</v>
      </c>
      <c r="T476" s="20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288</v>
      </c>
      <c r="AT476" s="205" t="s">
        <v>284</v>
      </c>
      <c r="AU476" s="205" t="s">
        <v>85</v>
      </c>
      <c r="AY476" s="18" t="s">
        <v>282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288</v>
      </c>
      <c r="BM476" s="205" t="s">
        <v>667</v>
      </c>
    </row>
    <row r="477" spans="1:65" s="13" customFormat="1" ht="11.25">
      <c r="B477" s="207"/>
      <c r="C477" s="208"/>
      <c r="D477" s="209" t="s">
        <v>290</v>
      </c>
      <c r="E477" s="210" t="s">
        <v>1</v>
      </c>
      <c r="F477" s="211" t="s">
        <v>668</v>
      </c>
      <c r="G477" s="208"/>
      <c r="H477" s="212">
        <v>6.63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290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282</v>
      </c>
    </row>
    <row r="478" spans="1:65" s="14" customFormat="1" ht="11.25">
      <c r="B478" s="219"/>
      <c r="C478" s="220"/>
      <c r="D478" s="209" t="s">
        <v>290</v>
      </c>
      <c r="E478" s="221" t="s">
        <v>1</v>
      </c>
      <c r="F478" s="222" t="s">
        <v>292</v>
      </c>
      <c r="G478" s="220"/>
      <c r="H478" s="223">
        <v>6.63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290</v>
      </c>
      <c r="AU478" s="229" t="s">
        <v>85</v>
      </c>
      <c r="AV478" s="14" t="s">
        <v>288</v>
      </c>
      <c r="AW478" s="14" t="s">
        <v>32</v>
      </c>
      <c r="AX478" s="14" t="s">
        <v>83</v>
      </c>
      <c r="AY478" s="229" t="s">
        <v>282</v>
      </c>
    </row>
    <row r="479" spans="1:65" s="2" customFormat="1" ht="24.2" customHeight="1">
      <c r="A479" s="35"/>
      <c r="B479" s="36"/>
      <c r="C479" s="193" t="s">
        <v>669</v>
      </c>
      <c r="D479" s="193" t="s">
        <v>284</v>
      </c>
      <c r="E479" s="194" t="s">
        <v>670</v>
      </c>
      <c r="F479" s="195" t="s">
        <v>671</v>
      </c>
      <c r="G479" s="196" t="s">
        <v>287</v>
      </c>
      <c r="H479" s="197">
        <v>6.63</v>
      </c>
      <c r="I479" s="198"/>
      <c r="J479" s="199">
        <f>ROUND(I479*H479,2)</f>
        <v>0</v>
      </c>
      <c r="K479" s="200"/>
      <c r="L479" s="40"/>
      <c r="M479" s="201" t="s">
        <v>1</v>
      </c>
      <c r="N479" s="202" t="s">
        <v>41</v>
      </c>
      <c r="O479" s="72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288</v>
      </c>
      <c r="AT479" s="205" t="s">
        <v>284</v>
      </c>
      <c r="AU479" s="205" t="s">
        <v>85</v>
      </c>
      <c r="AY479" s="18" t="s">
        <v>282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288</v>
      </c>
      <c r="BM479" s="205" t="s">
        <v>672</v>
      </c>
    </row>
    <row r="480" spans="1:65" s="2" customFormat="1" ht="21.75" customHeight="1">
      <c r="A480" s="35"/>
      <c r="B480" s="36"/>
      <c r="C480" s="193" t="s">
        <v>673</v>
      </c>
      <c r="D480" s="193" t="s">
        <v>284</v>
      </c>
      <c r="E480" s="194" t="s">
        <v>674</v>
      </c>
      <c r="F480" s="195" t="s">
        <v>675</v>
      </c>
      <c r="G480" s="196" t="s">
        <v>418</v>
      </c>
      <c r="H480" s="197">
        <v>0.40100000000000002</v>
      </c>
      <c r="I480" s="198"/>
      <c r="J480" s="199">
        <f>ROUND(I480*H480,2)</f>
        <v>0</v>
      </c>
      <c r="K480" s="200"/>
      <c r="L480" s="40"/>
      <c r="M480" s="201" t="s">
        <v>1</v>
      </c>
      <c r="N480" s="202" t="s">
        <v>41</v>
      </c>
      <c r="O480" s="72"/>
      <c r="P480" s="203">
        <f>O480*H480</f>
        <v>0</v>
      </c>
      <c r="Q480" s="203">
        <v>1.05237</v>
      </c>
      <c r="R480" s="203">
        <f>Q480*H480</f>
        <v>0.42200037000000001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288</v>
      </c>
      <c r="AT480" s="205" t="s">
        <v>284</v>
      </c>
      <c r="AU480" s="205" t="s">
        <v>85</v>
      </c>
      <c r="AY480" s="18" t="s">
        <v>282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8" t="s">
        <v>83</v>
      </c>
      <c r="BK480" s="206">
        <f>ROUND(I480*H480,2)</f>
        <v>0</v>
      </c>
      <c r="BL480" s="18" t="s">
        <v>288</v>
      </c>
      <c r="BM480" s="205" t="s">
        <v>676</v>
      </c>
    </row>
    <row r="481" spans="1:65" s="13" customFormat="1" ht="11.25">
      <c r="B481" s="207"/>
      <c r="C481" s="208"/>
      <c r="D481" s="209" t="s">
        <v>290</v>
      </c>
      <c r="E481" s="210" t="s">
        <v>1</v>
      </c>
      <c r="F481" s="211" t="s">
        <v>677</v>
      </c>
      <c r="G481" s="208"/>
      <c r="H481" s="212">
        <v>0.38800000000000001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290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282</v>
      </c>
    </row>
    <row r="482" spans="1:65" s="13" customFormat="1" ht="11.25">
      <c r="B482" s="207"/>
      <c r="C482" s="208"/>
      <c r="D482" s="209" t="s">
        <v>290</v>
      </c>
      <c r="E482" s="210" t="s">
        <v>1</v>
      </c>
      <c r="F482" s="211" t="s">
        <v>678</v>
      </c>
      <c r="G482" s="208"/>
      <c r="H482" s="212">
        <v>1.2999999999999999E-2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290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282</v>
      </c>
    </row>
    <row r="483" spans="1:65" s="14" customFormat="1" ht="11.25">
      <c r="B483" s="219"/>
      <c r="C483" s="220"/>
      <c r="D483" s="209" t="s">
        <v>290</v>
      </c>
      <c r="E483" s="221" t="s">
        <v>1</v>
      </c>
      <c r="F483" s="222" t="s">
        <v>292</v>
      </c>
      <c r="G483" s="220"/>
      <c r="H483" s="223">
        <v>0.40100000000000002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290</v>
      </c>
      <c r="AU483" s="229" t="s">
        <v>85</v>
      </c>
      <c r="AV483" s="14" t="s">
        <v>288</v>
      </c>
      <c r="AW483" s="14" t="s">
        <v>32</v>
      </c>
      <c r="AX483" s="14" t="s">
        <v>83</v>
      </c>
      <c r="AY483" s="229" t="s">
        <v>282</v>
      </c>
    </row>
    <row r="484" spans="1:65" s="2" customFormat="1" ht="24.2" customHeight="1">
      <c r="A484" s="35"/>
      <c r="B484" s="36"/>
      <c r="C484" s="193" t="s">
        <v>679</v>
      </c>
      <c r="D484" s="193" t="s">
        <v>284</v>
      </c>
      <c r="E484" s="194" t="s">
        <v>680</v>
      </c>
      <c r="F484" s="195" t="s">
        <v>681</v>
      </c>
      <c r="G484" s="196" t="s">
        <v>287</v>
      </c>
      <c r="H484" s="197">
        <v>245.71100000000001</v>
      </c>
      <c r="I484" s="198"/>
      <c r="J484" s="199">
        <f>ROUND(I484*H484,2)</f>
        <v>0</v>
      </c>
      <c r="K484" s="200"/>
      <c r="L484" s="40"/>
      <c r="M484" s="201" t="s">
        <v>1</v>
      </c>
      <c r="N484" s="202" t="s">
        <v>41</v>
      </c>
      <c r="O484" s="72"/>
      <c r="P484" s="203">
        <f>O484*H484</f>
        <v>0</v>
      </c>
      <c r="Q484" s="203">
        <v>6.8430000000000005E-2</v>
      </c>
      <c r="R484" s="203">
        <f>Q484*H484</f>
        <v>16.814003730000003</v>
      </c>
      <c r="S484" s="203">
        <v>0</v>
      </c>
      <c r="T484" s="20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288</v>
      </c>
      <c r="AT484" s="205" t="s">
        <v>284</v>
      </c>
      <c r="AU484" s="205" t="s">
        <v>85</v>
      </c>
      <c r="AY484" s="18" t="s">
        <v>282</v>
      </c>
      <c r="BE484" s="206">
        <f>IF(N484="základní",J484,0)</f>
        <v>0</v>
      </c>
      <c r="BF484" s="206">
        <f>IF(N484="snížená",J484,0)</f>
        <v>0</v>
      </c>
      <c r="BG484" s="206">
        <f>IF(N484="zákl. přenesená",J484,0)</f>
        <v>0</v>
      </c>
      <c r="BH484" s="206">
        <f>IF(N484="sníž. přenesená",J484,0)</f>
        <v>0</v>
      </c>
      <c r="BI484" s="206">
        <f>IF(N484="nulová",J484,0)</f>
        <v>0</v>
      </c>
      <c r="BJ484" s="18" t="s">
        <v>83</v>
      </c>
      <c r="BK484" s="206">
        <f>ROUND(I484*H484,2)</f>
        <v>0</v>
      </c>
      <c r="BL484" s="18" t="s">
        <v>288</v>
      </c>
      <c r="BM484" s="205" t="s">
        <v>682</v>
      </c>
    </row>
    <row r="485" spans="1:65" s="16" customFormat="1" ht="11.25">
      <c r="B485" s="241"/>
      <c r="C485" s="242"/>
      <c r="D485" s="209" t="s">
        <v>290</v>
      </c>
      <c r="E485" s="243" t="s">
        <v>1</v>
      </c>
      <c r="F485" s="244" t="s">
        <v>555</v>
      </c>
      <c r="G485" s="242"/>
      <c r="H485" s="243" t="s">
        <v>1</v>
      </c>
      <c r="I485" s="245"/>
      <c r="J485" s="242"/>
      <c r="K485" s="242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290</v>
      </c>
      <c r="AU485" s="250" t="s">
        <v>85</v>
      </c>
      <c r="AV485" s="16" t="s">
        <v>83</v>
      </c>
      <c r="AW485" s="16" t="s">
        <v>32</v>
      </c>
      <c r="AX485" s="16" t="s">
        <v>76</v>
      </c>
      <c r="AY485" s="250" t="s">
        <v>282</v>
      </c>
    </row>
    <row r="486" spans="1:65" s="13" customFormat="1" ht="11.25">
      <c r="B486" s="207"/>
      <c r="C486" s="208"/>
      <c r="D486" s="209" t="s">
        <v>290</v>
      </c>
      <c r="E486" s="210" t="s">
        <v>1</v>
      </c>
      <c r="F486" s="211" t="s">
        <v>683</v>
      </c>
      <c r="G486" s="208"/>
      <c r="H486" s="212">
        <v>57.264000000000003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290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282</v>
      </c>
    </row>
    <row r="487" spans="1:65" s="13" customFormat="1" ht="11.25">
      <c r="B487" s="207"/>
      <c r="C487" s="208"/>
      <c r="D487" s="209" t="s">
        <v>290</v>
      </c>
      <c r="E487" s="210" t="s">
        <v>1</v>
      </c>
      <c r="F487" s="211" t="s">
        <v>684</v>
      </c>
      <c r="G487" s="208"/>
      <c r="H487" s="212">
        <v>-6.3550000000000004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290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282</v>
      </c>
    </row>
    <row r="488" spans="1:65" s="13" customFormat="1" ht="11.25">
      <c r="B488" s="207"/>
      <c r="C488" s="208"/>
      <c r="D488" s="209" t="s">
        <v>290</v>
      </c>
      <c r="E488" s="210" t="s">
        <v>1</v>
      </c>
      <c r="F488" s="211" t="s">
        <v>685</v>
      </c>
      <c r="G488" s="208"/>
      <c r="H488" s="212">
        <v>57.523000000000003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290</v>
      </c>
      <c r="AU488" s="218" t="s">
        <v>85</v>
      </c>
      <c r="AV488" s="13" t="s">
        <v>85</v>
      </c>
      <c r="AW488" s="13" t="s">
        <v>32</v>
      </c>
      <c r="AX488" s="13" t="s">
        <v>76</v>
      </c>
      <c r="AY488" s="218" t="s">
        <v>282</v>
      </c>
    </row>
    <row r="489" spans="1:65" s="13" customFormat="1" ht="22.5">
      <c r="B489" s="207"/>
      <c r="C489" s="208"/>
      <c r="D489" s="209" t="s">
        <v>290</v>
      </c>
      <c r="E489" s="210" t="s">
        <v>1</v>
      </c>
      <c r="F489" s="211" t="s">
        <v>686</v>
      </c>
      <c r="G489" s="208"/>
      <c r="H489" s="212">
        <v>51.725000000000001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290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282</v>
      </c>
    </row>
    <row r="490" spans="1:65" s="13" customFormat="1" ht="11.25">
      <c r="B490" s="207"/>
      <c r="C490" s="208"/>
      <c r="D490" s="209" t="s">
        <v>290</v>
      </c>
      <c r="E490" s="210" t="s">
        <v>1</v>
      </c>
      <c r="F490" s="211" t="s">
        <v>687</v>
      </c>
      <c r="G490" s="208"/>
      <c r="H490" s="212">
        <v>-3.9950000000000001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290</v>
      </c>
      <c r="AU490" s="218" t="s">
        <v>85</v>
      </c>
      <c r="AV490" s="13" t="s">
        <v>85</v>
      </c>
      <c r="AW490" s="13" t="s">
        <v>32</v>
      </c>
      <c r="AX490" s="13" t="s">
        <v>76</v>
      </c>
      <c r="AY490" s="218" t="s">
        <v>282</v>
      </c>
    </row>
    <row r="491" spans="1:65" s="13" customFormat="1" ht="11.25">
      <c r="B491" s="207"/>
      <c r="C491" s="208"/>
      <c r="D491" s="209" t="s">
        <v>290</v>
      </c>
      <c r="E491" s="210" t="s">
        <v>1</v>
      </c>
      <c r="F491" s="211" t="s">
        <v>688</v>
      </c>
      <c r="G491" s="208"/>
      <c r="H491" s="212">
        <v>-8.4429999999999996</v>
      </c>
      <c r="I491" s="213"/>
      <c r="J491" s="208"/>
      <c r="K491" s="208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290</v>
      </c>
      <c r="AU491" s="218" t="s">
        <v>85</v>
      </c>
      <c r="AV491" s="13" t="s">
        <v>85</v>
      </c>
      <c r="AW491" s="13" t="s">
        <v>32</v>
      </c>
      <c r="AX491" s="13" t="s">
        <v>76</v>
      </c>
      <c r="AY491" s="218" t="s">
        <v>282</v>
      </c>
    </row>
    <row r="492" spans="1:65" s="13" customFormat="1" ht="11.25">
      <c r="B492" s="207"/>
      <c r="C492" s="208"/>
      <c r="D492" s="209" t="s">
        <v>290</v>
      </c>
      <c r="E492" s="210" t="s">
        <v>1</v>
      </c>
      <c r="F492" s="211" t="s">
        <v>689</v>
      </c>
      <c r="G492" s="208"/>
      <c r="H492" s="212">
        <v>42.304000000000002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290</v>
      </c>
      <c r="AU492" s="218" t="s">
        <v>85</v>
      </c>
      <c r="AV492" s="13" t="s">
        <v>85</v>
      </c>
      <c r="AW492" s="13" t="s">
        <v>32</v>
      </c>
      <c r="AX492" s="13" t="s">
        <v>76</v>
      </c>
      <c r="AY492" s="218" t="s">
        <v>282</v>
      </c>
    </row>
    <row r="493" spans="1:65" s="13" customFormat="1" ht="11.25">
      <c r="B493" s="207"/>
      <c r="C493" s="208"/>
      <c r="D493" s="209" t="s">
        <v>290</v>
      </c>
      <c r="E493" s="210" t="s">
        <v>1</v>
      </c>
      <c r="F493" s="211" t="s">
        <v>690</v>
      </c>
      <c r="G493" s="208"/>
      <c r="H493" s="212">
        <v>-6.2880000000000003</v>
      </c>
      <c r="I493" s="213"/>
      <c r="J493" s="208"/>
      <c r="K493" s="208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290</v>
      </c>
      <c r="AU493" s="218" t="s">
        <v>85</v>
      </c>
      <c r="AV493" s="13" t="s">
        <v>85</v>
      </c>
      <c r="AW493" s="13" t="s">
        <v>32</v>
      </c>
      <c r="AX493" s="13" t="s">
        <v>76</v>
      </c>
      <c r="AY493" s="218" t="s">
        <v>282</v>
      </c>
    </row>
    <row r="494" spans="1:65" s="13" customFormat="1" ht="11.25">
      <c r="B494" s="207"/>
      <c r="C494" s="208"/>
      <c r="D494" s="209" t="s">
        <v>290</v>
      </c>
      <c r="E494" s="210" t="s">
        <v>1</v>
      </c>
      <c r="F494" s="211" t="s">
        <v>691</v>
      </c>
      <c r="G494" s="208"/>
      <c r="H494" s="212">
        <v>41.235999999999997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290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282</v>
      </c>
    </row>
    <row r="495" spans="1:65" s="13" customFormat="1" ht="11.25">
      <c r="B495" s="207"/>
      <c r="C495" s="208"/>
      <c r="D495" s="209" t="s">
        <v>290</v>
      </c>
      <c r="E495" s="210" t="s">
        <v>1</v>
      </c>
      <c r="F495" s="211" t="s">
        <v>692</v>
      </c>
      <c r="G495" s="208"/>
      <c r="H495" s="212">
        <v>-9.94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290</v>
      </c>
      <c r="AU495" s="218" t="s">
        <v>85</v>
      </c>
      <c r="AV495" s="13" t="s">
        <v>85</v>
      </c>
      <c r="AW495" s="13" t="s">
        <v>32</v>
      </c>
      <c r="AX495" s="13" t="s">
        <v>76</v>
      </c>
      <c r="AY495" s="218" t="s">
        <v>282</v>
      </c>
    </row>
    <row r="496" spans="1:65" s="13" customFormat="1" ht="11.25">
      <c r="B496" s="207"/>
      <c r="C496" s="208"/>
      <c r="D496" s="209" t="s">
        <v>290</v>
      </c>
      <c r="E496" s="210" t="s">
        <v>1</v>
      </c>
      <c r="F496" s="211" t="s">
        <v>693</v>
      </c>
      <c r="G496" s="208"/>
      <c r="H496" s="212">
        <v>2.363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290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282</v>
      </c>
    </row>
    <row r="497" spans="1:65" s="13" customFormat="1" ht="11.25">
      <c r="B497" s="207"/>
      <c r="C497" s="208"/>
      <c r="D497" s="209" t="s">
        <v>290</v>
      </c>
      <c r="E497" s="210" t="s">
        <v>1</v>
      </c>
      <c r="F497" s="211" t="s">
        <v>694</v>
      </c>
      <c r="G497" s="208"/>
      <c r="H497" s="212">
        <v>36.6</v>
      </c>
      <c r="I497" s="213"/>
      <c r="J497" s="208"/>
      <c r="K497" s="208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290</v>
      </c>
      <c r="AU497" s="218" t="s">
        <v>85</v>
      </c>
      <c r="AV497" s="13" t="s">
        <v>85</v>
      </c>
      <c r="AW497" s="13" t="s">
        <v>32</v>
      </c>
      <c r="AX497" s="13" t="s">
        <v>76</v>
      </c>
      <c r="AY497" s="218" t="s">
        <v>282</v>
      </c>
    </row>
    <row r="498" spans="1:65" s="13" customFormat="1" ht="11.25">
      <c r="B498" s="207"/>
      <c r="C498" s="208"/>
      <c r="D498" s="209" t="s">
        <v>290</v>
      </c>
      <c r="E498" s="210" t="s">
        <v>1</v>
      </c>
      <c r="F498" s="211" t="s">
        <v>695</v>
      </c>
      <c r="G498" s="208"/>
      <c r="H498" s="212">
        <v>-11.583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290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282</v>
      </c>
    </row>
    <row r="499" spans="1:65" s="15" customFormat="1" ht="11.25">
      <c r="B499" s="230"/>
      <c r="C499" s="231"/>
      <c r="D499" s="209" t="s">
        <v>290</v>
      </c>
      <c r="E499" s="232" t="s">
        <v>1</v>
      </c>
      <c r="F499" s="233" t="s">
        <v>306</v>
      </c>
      <c r="G499" s="231"/>
      <c r="H499" s="234">
        <v>242.41099999999997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290</v>
      </c>
      <c r="AU499" s="240" t="s">
        <v>85</v>
      </c>
      <c r="AV499" s="15" t="s">
        <v>105</v>
      </c>
      <c r="AW499" s="15" t="s">
        <v>32</v>
      </c>
      <c r="AX499" s="15" t="s">
        <v>76</v>
      </c>
      <c r="AY499" s="240" t="s">
        <v>282</v>
      </c>
    </row>
    <row r="500" spans="1:65" s="16" customFormat="1" ht="11.25">
      <c r="B500" s="241"/>
      <c r="C500" s="242"/>
      <c r="D500" s="209" t="s">
        <v>290</v>
      </c>
      <c r="E500" s="243" t="s">
        <v>1</v>
      </c>
      <c r="F500" s="244" t="s">
        <v>568</v>
      </c>
      <c r="G500" s="242"/>
      <c r="H500" s="243" t="s">
        <v>1</v>
      </c>
      <c r="I500" s="245"/>
      <c r="J500" s="242"/>
      <c r="K500" s="242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290</v>
      </c>
      <c r="AU500" s="250" t="s">
        <v>85</v>
      </c>
      <c r="AV500" s="16" t="s">
        <v>83</v>
      </c>
      <c r="AW500" s="16" t="s">
        <v>32</v>
      </c>
      <c r="AX500" s="16" t="s">
        <v>76</v>
      </c>
      <c r="AY500" s="250" t="s">
        <v>282</v>
      </c>
    </row>
    <row r="501" spans="1:65" s="13" customFormat="1" ht="11.25">
      <c r="B501" s="207"/>
      <c r="C501" s="208"/>
      <c r="D501" s="209" t="s">
        <v>290</v>
      </c>
      <c r="E501" s="210" t="s">
        <v>1</v>
      </c>
      <c r="F501" s="211" t="s">
        <v>696</v>
      </c>
      <c r="G501" s="208"/>
      <c r="H501" s="212">
        <v>3.3</v>
      </c>
      <c r="I501" s="213"/>
      <c r="J501" s="208"/>
      <c r="K501" s="208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290</v>
      </c>
      <c r="AU501" s="218" t="s">
        <v>85</v>
      </c>
      <c r="AV501" s="13" t="s">
        <v>85</v>
      </c>
      <c r="AW501" s="13" t="s">
        <v>32</v>
      </c>
      <c r="AX501" s="13" t="s">
        <v>76</v>
      </c>
      <c r="AY501" s="218" t="s">
        <v>282</v>
      </c>
    </row>
    <row r="502" spans="1:65" s="15" customFormat="1" ht="11.25">
      <c r="B502" s="230"/>
      <c r="C502" s="231"/>
      <c r="D502" s="209" t="s">
        <v>290</v>
      </c>
      <c r="E502" s="232" t="s">
        <v>1</v>
      </c>
      <c r="F502" s="233" t="s">
        <v>306</v>
      </c>
      <c r="G502" s="231"/>
      <c r="H502" s="234">
        <v>3.3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290</v>
      </c>
      <c r="AU502" s="240" t="s">
        <v>85</v>
      </c>
      <c r="AV502" s="15" t="s">
        <v>105</v>
      </c>
      <c r="AW502" s="15" t="s">
        <v>32</v>
      </c>
      <c r="AX502" s="15" t="s">
        <v>76</v>
      </c>
      <c r="AY502" s="240" t="s">
        <v>282</v>
      </c>
    </row>
    <row r="503" spans="1:65" s="14" customFormat="1" ht="11.25">
      <c r="B503" s="219"/>
      <c r="C503" s="220"/>
      <c r="D503" s="209" t="s">
        <v>290</v>
      </c>
      <c r="E503" s="221" t="s">
        <v>1</v>
      </c>
      <c r="F503" s="222" t="s">
        <v>292</v>
      </c>
      <c r="G503" s="220"/>
      <c r="H503" s="223">
        <v>245.71099999999998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290</v>
      </c>
      <c r="AU503" s="229" t="s">
        <v>85</v>
      </c>
      <c r="AV503" s="14" t="s">
        <v>288</v>
      </c>
      <c r="AW503" s="14" t="s">
        <v>32</v>
      </c>
      <c r="AX503" s="14" t="s">
        <v>83</v>
      </c>
      <c r="AY503" s="229" t="s">
        <v>282</v>
      </c>
    </row>
    <row r="504" spans="1:65" s="2" customFormat="1" ht="24.2" customHeight="1">
      <c r="A504" s="35"/>
      <c r="B504" s="36"/>
      <c r="C504" s="193" t="s">
        <v>697</v>
      </c>
      <c r="D504" s="193" t="s">
        <v>284</v>
      </c>
      <c r="E504" s="194" t="s">
        <v>698</v>
      </c>
      <c r="F504" s="195" t="s">
        <v>699</v>
      </c>
      <c r="G504" s="196" t="s">
        <v>287</v>
      </c>
      <c r="H504" s="197">
        <v>51.469000000000001</v>
      </c>
      <c r="I504" s="198"/>
      <c r="J504" s="199">
        <f>ROUND(I504*H504,2)</f>
        <v>0</v>
      </c>
      <c r="K504" s="200"/>
      <c r="L504" s="40"/>
      <c r="M504" s="201" t="s">
        <v>1</v>
      </c>
      <c r="N504" s="202" t="s">
        <v>41</v>
      </c>
      <c r="O504" s="72"/>
      <c r="P504" s="203">
        <f>O504*H504</f>
        <v>0</v>
      </c>
      <c r="Q504" s="203">
        <v>8.7309999999999999E-2</v>
      </c>
      <c r="R504" s="203">
        <f>Q504*H504</f>
        <v>4.49375839</v>
      </c>
      <c r="S504" s="203">
        <v>0</v>
      </c>
      <c r="T504" s="20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288</v>
      </c>
      <c r="AT504" s="205" t="s">
        <v>284</v>
      </c>
      <c r="AU504" s="205" t="s">
        <v>85</v>
      </c>
      <c r="AY504" s="18" t="s">
        <v>282</v>
      </c>
      <c r="BE504" s="206">
        <f>IF(N504="základní",J504,0)</f>
        <v>0</v>
      </c>
      <c r="BF504" s="206">
        <f>IF(N504="snížená",J504,0)</f>
        <v>0</v>
      </c>
      <c r="BG504" s="206">
        <f>IF(N504="zákl. přenesená",J504,0)</f>
        <v>0</v>
      </c>
      <c r="BH504" s="206">
        <f>IF(N504="sníž. přenesená",J504,0)</f>
        <v>0</v>
      </c>
      <c r="BI504" s="206">
        <f>IF(N504="nulová",J504,0)</f>
        <v>0</v>
      </c>
      <c r="BJ504" s="18" t="s">
        <v>83</v>
      </c>
      <c r="BK504" s="206">
        <f>ROUND(I504*H504,2)</f>
        <v>0</v>
      </c>
      <c r="BL504" s="18" t="s">
        <v>288</v>
      </c>
      <c r="BM504" s="205" t="s">
        <v>700</v>
      </c>
    </row>
    <row r="505" spans="1:65" s="16" customFormat="1" ht="11.25">
      <c r="B505" s="241"/>
      <c r="C505" s="242"/>
      <c r="D505" s="209" t="s">
        <v>290</v>
      </c>
      <c r="E505" s="243" t="s">
        <v>1</v>
      </c>
      <c r="F505" s="244" t="s">
        <v>555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290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282</v>
      </c>
    </row>
    <row r="506" spans="1:65" s="13" customFormat="1" ht="11.25">
      <c r="B506" s="207"/>
      <c r="C506" s="208"/>
      <c r="D506" s="209" t="s">
        <v>290</v>
      </c>
      <c r="E506" s="210" t="s">
        <v>1</v>
      </c>
      <c r="F506" s="211" t="s">
        <v>701</v>
      </c>
      <c r="G506" s="208"/>
      <c r="H506" s="212">
        <v>36.6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290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282</v>
      </c>
    </row>
    <row r="507" spans="1:65" s="13" customFormat="1" ht="11.25">
      <c r="B507" s="207"/>
      <c r="C507" s="208"/>
      <c r="D507" s="209" t="s">
        <v>290</v>
      </c>
      <c r="E507" s="210" t="s">
        <v>1</v>
      </c>
      <c r="F507" s="211" t="s">
        <v>702</v>
      </c>
      <c r="G507" s="208"/>
      <c r="H507" s="212">
        <v>-10.345000000000001</v>
      </c>
      <c r="I507" s="213"/>
      <c r="J507" s="208"/>
      <c r="K507" s="208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290</v>
      </c>
      <c r="AU507" s="218" t="s">
        <v>85</v>
      </c>
      <c r="AV507" s="13" t="s">
        <v>85</v>
      </c>
      <c r="AW507" s="13" t="s">
        <v>32</v>
      </c>
      <c r="AX507" s="13" t="s">
        <v>76</v>
      </c>
      <c r="AY507" s="218" t="s">
        <v>282</v>
      </c>
    </row>
    <row r="508" spans="1:65" s="13" customFormat="1" ht="11.25">
      <c r="B508" s="207"/>
      <c r="C508" s="208"/>
      <c r="D508" s="209" t="s">
        <v>290</v>
      </c>
      <c r="E508" s="210" t="s">
        <v>1</v>
      </c>
      <c r="F508" s="211" t="s">
        <v>703</v>
      </c>
      <c r="G508" s="208"/>
      <c r="H508" s="212">
        <v>19.751000000000001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290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282</v>
      </c>
    </row>
    <row r="509" spans="1:65" s="13" customFormat="1" ht="11.25">
      <c r="B509" s="207"/>
      <c r="C509" s="208"/>
      <c r="D509" s="209" t="s">
        <v>290</v>
      </c>
      <c r="E509" s="210" t="s">
        <v>1</v>
      </c>
      <c r="F509" s="211" t="s">
        <v>704</v>
      </c>
      <c r="G509" s="208"/>
      <c r="H509" s="212">
        <v>2.835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290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282</v>
      </c>
    </row>
    <row r="510" spans="1:65" s="13" customFormat="1" ht="11.25">
      <c r="B510" s="207"/>
      <c r="C510" s="208"/>
      <c r="D510" s="209" t="s">
        <v>290</v>
      </c>
      <c r="E510" s="210" t="s">
        <v>1</v>
      </c>
      <c r="F510" s="211" t="s">
        <v>705</v>
      </c>
      <c r="G510" s="208"/>
      <c r="H510" s="212">
        <v>2.6280000000000001</v>
      </c>
      <c r="I510" s="213"/>
      <c r="J510" s="208"/>
      <c r="K510" s="208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290</v>
      </c>
      <c r="AU510" s="218" t="s">
        <v>85</v>
      </c>
      <c r="AV510" s="13" t="s">
        <v>85</v>
      </c>
      <c r="AW510" s="13" t="s">
        <v>32</v>
      </c>
      <c r="AX510" s="13" t="s">
        <v>76</v>
      </c>
      <c r="AY510" s="218" t="s">
        <v>282</v>
      </c>
    </row>
    <row r="511" spans="1:65" s="15" customFormat="1" ht="11.25">
      <c r="B511" s="230"/>
      <c r="C511" s="231"/>
      <c r="D511" s="209" t="s">
        <v>290</v>
      </c>
      <c r="E511" s="232" t="s">
        <v>1</v>
      </c>
      <c r="F511" s="233" t="s">
        <v>306</v>
      </c>
      <c r="G511" s="231"/>
      <c r="H511" s="234">
        <v>51.469000000000001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290</v>
      </c>
      <c r="AU511" s="240" t="s">
        <v>85</v>
      </c>
      <c r="AV511" s="15" t="s">
        <v>105</v>
      </c>
      <c r="AW511" s="15" t="s">
        <v>32</v>
      </c>
      <c r="AX511" s="15" t="s">
        <v>76</v>
      </c>
      <c r="AY511" s="240" t="s">
        <v>282</v>
      </c>
    </row>
    <row r="512" spans="1:65" s="14" customFormat="1" ht="11.25">
      <c r="B512" s="219"/>
      <c r="C512" s="220"/>
      <c r="D512" s="209" t="s">
        <v>290</v>
      </c>
      <c r="E512" s="221" t="s">
        <v>1</v>
      </c>
      <c r="F512" s="222" t="s">
        <v>292</v>
      </c>
      <c r="G512" s="220"/>
      <c r="H512" s="223">
        <v>51.469000000000001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290</v>
      </c>
      <c r="AU512" s="229" t="s">
        <v>85</v>
      </c>
      <c r="AV512" s="14" t="s">
        <v>288</v>
      </c>
      <c r="AW512" s="14" t="s">
        <v>32</v>
      </c>
      <c r="AX512" s="14" t="s">
        <v>83</v>
      </c>
      <c r="AY512" s="229" t="s">
        <v>282</v>
      </c>
    </row>
    <row r="513" spans="1:65" s="2" customFormat="1" ht="24.2" customHeight="1">
      <c r="A513" s="35"/>
      <c r="B513" s="36"/>
      <c r="C513" s="193" t="s">
        <v>706</v>
      </c>
      <c r="D513" s="193" t="s">
        <v>284</v>
      </c>
      <c r="E513" s="194" t="s">
        <v>707</v>
      </c>
      <c r="F513" s="195" t="s">
        <v>708</v>
      </c>
      <c r="G513" s="196" t="s">
        <v>287</v>
      </c>
      <c r="H513" s="197">
        <v>49.399000000000001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0.10445</v>
      </c>
      <c r="R513" s="203">
        <f>Q513*H513</f>
        <v>5.1597255500000001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288</v>
      </c>
      <c r="AT513" s="205" t="s">
        <v>284</v>
      </c>
      <c r="AU513" s="205" t="s">
        <v>85</v>
      </c>
      <c r="AY513" s="18" t="s">
        <v>282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288</v>
      </c>
      <c r="BM513" s="205" t="s">
        <v>709</v>
      </c>
    </row>
    <row r="514" spans="1:65" s="16" customFormat="1" ht="11.25">
      <c r="B514" s="241"/>
      <c r="C514" s="242"/>
      <c r="D514" s="209" t="s">
        <v>290</v>
      </c>
      <c r="E514" s="243" t="s">
        <v>1</v>
      </c>
      <c r="F514" s="244" t="s">
        <v>555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290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282</v>
      </c>
    </row>
    <row r="515" spans="1:65" s="13" customFormat="1" ht="11.25">
      <c r="B515" s="207"/>
      <c r="C515" s="208"/>
      <c r="D515" s="209" t="s">
        <v>290</v>
      </c>
      <c r="E515" s="210" t="s">
        <v>1</v>
      </c>
      <c r="F515" s="211" t="s">
        <v>710</v>
      </c>
      <c r="G515" s="208"/>
      <c r="H515" s="212">
        <v>52.064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290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282</v>
      </c>
    </row>
    <row r="516" spans="1:65" s="13" customFormat="1" ht="11.25">
      <c r="B516" s="207"/>
      <c r="C516" s="208"/>
      <c r="D516" s="209" t="s">
        <v>290</v>
      </c>
      <c r="E516" s="210" t="s">
        <v>1</v>
      </c>
      <c r="F516" s="211" t="s">
        <v>711</v>
      </c>
      <c r="G516" s="208"/>
      <c r="H516" s="212">
        <v>-2.665</v>
      </c>
      <c r="I516" s="213"/>
      <c r="J516" s="208"/>
      <c r="K516" s="208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290</v>
      </c>
      <c r="AU516" s="218" t="s">
        <v>85</v>
      </c>
      <c r="AV516" s="13" t="s">
        <v>85</v>
      </c>
      <c r="AW516" s="13" t="s">
        <v>32</v>
      </c>
      <c r="AX516" s="13" t="s">
        <v>76</v>
      </c>
      <c r="AY516" s="218" t="s">
        <v>282</v>
      </c>
    </row>
    <row r="517" spans="1:65" s="15" customFormat="1" ht="11.25">
      <c r="B517" s="230"/>
      <c r="C517" s="231"/>
      <c r="D517" s="209" t="s">
        <v>290</v>
      </c>
      <c r="E517" s="232" t="s">
        <v>1</v>
      </c>
      <c r="F517" s="233" t="s">
        <v>306</v>
      </c>
      <c r="G517" s="231"/>
      <c r="H517" s="234">
        <v>49.399000000000001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290</v>
      </c>
      <c r="AU517" s="240" t="s">
        <v>85</v>
      </c>
      <c r="AV517" s="15" t="s">
        <v>105</v>
      </c>
      <c r="AW517" s="15" t="s">
        <v>32</v>
      </c>
      <c r="AX517" s="15" t="s">
        <v>76</v>
      </c>
      <c r="AY517" s="240" t="s">
        <v>282</v>
      </c>
    </row>
    <row r="518" spans="1:65" s="14" customFormat="1" ht="11.25">
      <c r="B518" s="219"/>
      <c r="C518" s="220"/>
      <c r="D518" s="209" t="s">
        <v>290</v>
      </c>
      <c r="E518" s="221" t="s">
        <v>1</v>
      </c>
      <c r="F518" s="222" t="s">
        <v>292</v>
      </c>
      <c r="G518" s="220"/>
      <c r="H518" s="223">
        <v>49.399000000000001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290</v>
      </c>
      <c r="AU518" s="229" t="s">
        <v>85</v>
      </c>
      <c r="AV518" s="14" t="s">
        <v>288</v>
      </c>
      <c r="AW518" s="14" t="s">
        <v>32</v>
      </c>
      <c r="AX518" s="14" t="s">
        <v>83</v>
      </c>
      <c r="AY518" s="229" t="s">
        <v>282</v>
      </c>
    </row>
    <row r="519" spans="1:65" s="2" customFormat="1" ht="24.2" customHeight="1">
      <c r="A519" s="35"/>
      <c r="B519" s="36"/>
      <c r="C519" s="193" t="s">
        <v>712</v>
      </c>
      <c r="D519" s="193" t="s">
        <v>284</v>
      </c>
      <c r="E519" s="194" t="s">
        <v>713</v>
      </c>
      <c r="F519" s="195" t="s">
        <v>714</v>
      </c>
      <c r="G519" s="196" t="s">
        <v>295</v>
      </c>
      <c r="H519" s="197">
        <v>3.6160000000000001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2.4533100000000001</v>
      </c>
      <c r="R519" s="203">
        <f>Q519*H519</f>
        <v>8.8711689600000003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288</v>
      </c>
      <c r="AT519" s="205" t="s">
        <v>284</v>
      </c>
      <c r="AU519" s="205" t="s">
        <v>85</v>
      </c>
      <c r="AY519" s="18" t="s">
        <v>282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288</v>
      </c>
      <c r="BM519" s="205" t="s">
        <v>715</v>
      </c>
    </row>
    <row r="520" spans="1:65" s="13" customFormat="1" ht="11.25">
      <c r="B520" s="207"/>
      <c r="C520" s="208"/>
      <c r="D520" s="209" t="s">
        <v>290</v>
      </c>
      <c r="E520" s="210" t="s">
        <v>1</v>
      </c>
      <c r="F520" s="211" t="s">
        <v>716</v>
      </c>
      <c r="G520" s="208"/>
      <c r="H520" s="212">
        <v>1.1639999999999999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290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282</v>
      </c>
    </row>
    <row r="521" spans="1:65" s="13" customFormat="1" ht="11.25">
      <c r="B521" s="207"/>
      <c r="C521" s="208"/>
      <c r="D521" s="209" t="s">
        <v>290</v>
      </c>
      <c r="E521" s="210" t="s">
        <v>1</v>
      </c>
      <c r="F521" s="211" t="s">
        <v>717</v>
      </c>
      <c r="G521" s="208"/>
      <c r="H521" s="212">
        <v>1.8440000000000001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290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282</v>
      </c>
    </row>
    <row r="522" spans="1:65" s="13" customFormat="1" ht="11.25">
      <c r="B522" s="207"/>
      <c r="C522" s="208"/>
      <c r="D522" s="209" t="s">
        <v>290</v>
      </c>
      <c r="E522" s="210" t="s">
        <v>1</v>
      </c>
      <c r="F522" s="211" t="s">
        <v>718</v>
      </c>
      <c r="G522" s="208"/>
      <c r="H522" s="212">
        <v>0.60799999999999998</v>
      </c>
      <c r="I522" s="213"/>
      <c r="J522" s="208"/>
      <c r="K522" s="208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290</v>
      </c>
      <c r="AU522" s="218" t="s">
        <v>85</v>
      </c>
      <c r="AV522" s="13" t="s">
        <v>85</v>
      </c>
      <c r="AW522" s="13" t="s">
        <v>32</v>
      </c>
      <c r="AX522" s="13" t="s">
        <v>76</v>
      </c>
      <c r="AY522" s="218" t="s">
        <v>282</v>
      </c>
    </row>
    <row r="523" spans="1:65" s="15" customFormat="1" ht="11.25">
      <c r="B523" s="230"/>
      <c r="C523" s="231"/>
      <c r="D523" s="209" t="s">
        <v>290</v>
      </c>
      <c r="E523" s="232" t="s">
        <v>1</v>
      </c>
      <c r="F523" s="233" t="s">
        <v>306</v>
      </c>
      <c r="G523" s="231"/>
      <c r="H523" s="234">
        <v>3.6160000000000001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290</v>
      </c>
      <c r="AU523" s="240" t="s">
        <v>85</v>
      </c>
      <c r="AV523" s="15" t="s">
        <v>105</v>
      </c>
      <c r="AW523" s="15" t="s">
        <v>32</v>
      </c>
      <c r="AX523" s="15" t="s">
        <v>76</v>
      </c>
      <c r="AY523" s="240" t="s">
        <v>282</v>
      </c>
    </row>
    <row r="524" spans="1:65" s="14" customFormat="1" ht="11.25">
      <c r="B524" s="219"/>
      <c r="C524" s="220"/>
      <c r="D524" s="209" t="s">
        <v>290</v>
      </c>
      <c r="E524" s="221" t="s">
        <v>1</v>
      </c>
      <c r="F524" s="222" t="s">
        <v>292</v>
      </c>
      <c r="G524" s="220"/>
      <c r="H524" s="223">
        <v>3.6160000000000001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290</v>
      </c>
      <c r="AU524" s="229" t="s">
        <v>85</v>
      </c>
      <c r="AV524" s="14" t="s">
        <v>288</v>
      </c>
      <c r="AW524" s="14" t="s">
        <v>32</v>
      </c>
      <c r="AX524" s="14" t="s">
        <v>83</v>
      </c>
      <c r="AY524" s="229" t="s">
        <v>282</v>
      </c>
    </row>
    <row r="525" spans="1:65" s="2" customFormat="1" ht="24.2" customHeight="1">
      <c r="A525" s="35"/>
      <c r="B525" s="36"/>
      <c r="C525" s="193" t="s">
        <v>719</v>
      </c>
      <c r="D525" s="193" t="s">
        <v>284</v>
      </c>
      <c r="E525" s="194" t="s">
        <v>720</v>
      </c>
      <c r="F525" s="195" t="s">
        <v>721</v>
      </c>
      <c r="G525" s="196" t="s">
        <v>295</v>
      </c>
      <c r="H525" s="197">
        <v>2.76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2.4533100000000001</v>
      </c>
      <c r="R525" s="203">
        <f>Q525*H525</f>
        <v>6.7711356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288</v>
      </c>
      <c r="AT525" s="205" t="s">
        <v>284</v>
      </c>
      <c r="AU525" s="205" t="s">
        <v>85</v>
      </c>
      <c r="AY525" s="18" t="s">
        <v>282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288</v>
      </c>
      <c r="BM525" s="205" t="s">
        <v>722</v>
      </c>
    </row>
    <row r="526" spans="1:65" s="16" customFormat="1" ht="11.25">
      <c r="B526" s="241"/>
      <c r="C526" s="242"/>
      <c r="D526" s="209" t="s">
        <v>290</v>
      </c>
      <c r="E526" s="243" t="s">
        <v>1</v>
      </c>
      <c r="F526" s="244" t="s">
        <v>657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290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282</v>
      </c>
    </row>
    <row r="527" spans="1:65" s="13" customFormat="1" ht="11.25">
      <c r="B527" s="207"/>
      <c r="C527" s="208"/>
      <c r="D527" s="209" t="s">
        <v>290</v>
      </c>
      <c r="E527" s="210" t="s">
        <v>1</v>
      </c>
      <c r="F527" s="211" t="s">
        <v>723</v>
      </c>
      <c r="G527" s="208"/>
      <c r="H527" s="212">
        <v>0.38800000000000001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290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282</v>
      </c>
    </row>
    <row r="528" spans="1:65" s="16" customFormat="1" ht="11.25">
      <c r="B528" s="241"/>
      <c r="C528" s="242"/>
      <c r="D528" s="209" t="s">
        <v>290</v>
      </c>
      <c r="E528" s="243" t="s">
        <v>1</v>
      </c>
      <c r="F528" s="244" t="s">
        <v>724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290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282</v>
      </c>
    </row>
    <row r="529" spans="1:65" s="13" customFormat="1" ht="11.25">
      <c r="B529" s="207"/>
      <c r="C529" s="208"/>
      <c r="D529" s="209" t="s">
        <v>290</v>
      </c>
      <c r="E529" s="210" t="s">
        <v>1</v>
      </c>
      <c r="F529" s="211" t="s">
        <v>725</v>
      </c>
      <c r="G529" s="208"/>
      <c r="H529" s="212">
        <v>2.0089999999999999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290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282</v>
      </c>
    </row>
    <row r="530" spans="1:65" s="16" customFormat="1" ht="11.25">
      <c r="B530" s="241"/>
      <c r="C530" s="242"/>
      <c r="D530" s="209" t="s">
        <v>290</v>
      </c>
      <c r="E530" s="243" t="s">
        <v>1</v>
      </c>
      <c r="F530" s="244" t="s">
        <v>726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290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282</v>
      </c>
    </row>
    <row r="531" spans="1:65" s="13" customFormat="1" ht="11.25">
      <c r="B531" s="207"/>
      <c r="C531" s="208"/>
      <c r="D531" s="209" t="s">
        <v>290</v>
      </c>
      <c r="E531" s="210" t="s">
        <v>1</v>
      </c>
      <c r="F531" s="211" t="s">
        <v>727</v>
      </c>
      <c r="G531" s="208"/>
      <c r="H531" s="212">
        <v>0.36299999999999999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290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282</v>
      </c>
    </row>
    <row r="532" spans="1:65" s="15" customFormat="1" ht="11.25">
      <c r="B532" s="230"/>
      <c r="C532" s="231"/>
      <c r="D532" s="209" t="s">
        <v>290</v>
      </c>
      <c r="E532" s="232" t="s">
        <v>1</v>
      </c>
      <c r="F532" s="233" t="s">
        <v>306</v>
      </c>
      <c r="G532" s="231"/>
      <c r="H532" s="234">
        <v>2.76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290</v>
      </c>
      <c r="AU532" s="240" t="s">
        <v>85</v>
      </c>
      <c r="AV532" s="15" t="s">
        <v>105</v>
      </c>
      <c r="AW532" s="15" t="s">
        <v>32</v>
      </c>
      <c r="AX532" s="15" t="s">
        <v>76</v>
      </c>
      <c r="AY532" s="240" t="s">
        <v>282</v>
      </c>
    </row>
    <row r="533" spans="1:65" s="14" customFormat="1" ht="11.25">
      <c r="B533" s="219"/>
      <c r="C533" s="220"/>
      <c r="D533" s="209" t="s">
        <v>290</v>
      </c>
      <c r="E533" s="221" t="s">
        <v>1</v>
      </c>
      <c r="F533" s="222" t="s">
        <v>292</v>
      </c>
      <c r="G533" s="220"/>
      <c r="H533" s="223">
        <v>2.76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290</v>
      </c>
      <c r="AU533" s="229" t="s">
        <v>85</v>
      </c>
      <c r="AV533" s="14" t="s">
        <v>288</v>
      </c>
      <c r="AW533" s="14" t="s">
        <v>32</v>
      </c>
      <c r="AX533" s="14" t="s">
        <v>83</v>
      </c>
      <c r="AY533" s="229" t="s">
        <v>282</v>
      </c>
    </row>
    <row r="534" spans="1:65" s="2" customFormat="1" ht="24.2" customHeight="1">
      <c r="A534" s="35"/>
      <c r="B534" s="36"/>
      <c r="C534" s="193" t="s">
        <v>728</v>
      </c>
      <c r="D534" s="193" t="s">
        <v>284</v>
      </c>
      <c r="E534" s="194" t="s">
        <v>729</v>
      </c>
      <c r="F534" s="195" t="s">
        <v>730</v>
      </c>
      <c r="G534" s="196" t="s">
        <v>287</v>
      </c>
      <c r="H534" s="197">
        <v>50.606999999999999</v>
      </c>
      <c r="I534" s="198"/>
      <c r="J534" s="199">
        <f>ROUND(I534*H534,2)</f>
        <v>0</v>
      </c>
      <c r="K534" s="200"/>
      <c r="L534" s="40"/>
      <c r="M534" s="201" t="s">
        <v>1</v>
      </c>
      <c r="N534" s="202" t="s">
        <v>41</v>
      </c>
      <c r="O534" s="72"/>
      <c r="P534" s="203">
        <f>O534*H534</f>
        <v>0</v>
      </c>
      <c r="Q534" s="203">
        <v>1.42E-3</v>
      </c>
      <c r="R534" s="203">
        <f>Q534*H534</f>
        <v>7.1861939999999999E-2</v>
      </c>
      <c r="S534" s="203">
        <v>0</v>
      </c>
      <c r="T534" s="204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5" t="s">
        <v>288</v>
      </c>
      <c r="AT534" s="205" t="s">
        <v>284</v>
      </c>
      <c r="AU534" s="205" t="s">
        <v>85</v>
      </c>
      <c r="AY534" s="18" t="s">
        <v>282</v>
      </c>
      <c r="BE534" s="206">
        <f>IF(N534="základní",J534,0)</f>
        <v>0</v>
      </c>
      <c r="BF534" s="206">
        <f>IF(N534="snížená",J534,0)</f>
        <v>0</v>
      </c>
      <c r="BG534" s="206">
        <f>IF(N534="zákl. přenesená",J534,0)</f>
        <v>0</v>
      </c>
      <c r="BH534" s="206">
        <f>IF(N534="sníž. přenesená",J534,0)</f>
        <v>0</v>
      </c>
      <c r="BI534" s="206">
        <f>IF(N534="nulová",J534,0)</f>
        <v>0</v>
      </c>
      <c r="BJ534" s="18" t="s">
        <v>83</v>
      </c>
      <c r="BK534" s="206">
        <f>ROUND(I534*H534,2)</f>
        <v>0</v>
      </c>
      <c r="BL534" s="18" t="s">
        <v>288</v>
      </c>
      <c r="BM534" s="205" t="s">
        <v>731</v>
      </c>
    </row>
    <row r="535" spans="1:65" s="13" customFormat="1" ht="11.25">
      <c r="B535" s="207"/>
      <c r="C535" s="208"/>
      <c r="D535" s="209" t="s">
        <v>290</v>
      </c>
      <c r="E535" s="210" t="s">
        <v>1</v>
      </c>
      <c r="F535" s="211" t="s">
        <v>732</v>
      </c>
      <c r="G535" s="208"/>
      <c r="H535" s="212">
        <v>21.965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290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282</v>
      </c>
    </row>
    <row r="536" spans="1:65" s="13" customFormat="1" ht="11.25">
      <c r="B536" s="207"/>
      <c r="C536" s="208"/>
      <c r="D536" s="209" t="s">
        <v>290</v>
      </c>
      <c r="E536" s="210" t="s">
        <v>1</v>
      </c>
      <c r="F536" s="211" t="s">
        <v>733</v>
      </c>
      <c r="G536" s="208"/>
      <c r="H536" s="212">
        <v>24.591999999999999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290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282</v>
      </c>
    </row>
    <row r="537" spans="1:65" s="13" customFormat="1" ht="11.25">
      <c r="B537" s="207"/>
      <c r="C537" s="208"/>
      <c r="D537" s="209" t="s">
        <v>290</v>
      </c>
      <c r="E537" s="210" t="s">
        <v>1</v>
      </c>
      <c r="F537" s="211" t="s">
        <v>734</v>
      </c>
      <c r="G537" s="208"/>
      <c r="H537" s="212">
        <v>4.05</v>
      </c>
      <c r="I537" s="213"/>
      <c r="J537" s="208"/>
      <c r="K537" s="208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290</v>
      </c>
      <c r="AU537" s="218" t="s">
        <v>85</v>
      </c>
      <c r="AV537" s="13" t="s">
        <v>85</v>
      </c>
      <c r="AW537" s="13" t="s">
        <v>32</v>
      </c>
      <c r="AX537" s="13" t="s">
        <v>76</v>
      </c>
      <c r="AY537" s="218" t="s">
        <v>282</v>
      </c>
    </row>
    <row r="538" spans="1:65" s="15" customFormat="1" ht="11.25">
      <c r="B538" s="230"/>
      <c r="C538" s="231"/>
      <c r="D538" s="209" t="s">
        <v>290</v>
      </c>
      <c r="E538" s="232" t="s">
        <v>1</v>
      </c>
      <c r="F538" s="233" t="s">
        <v>306</v>
      </c>
      <c r="G538" s="231"/>
      <c r="H538" s="234">
        <v>50.606999999999999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290</v>
      </c>
      <c r="AU538" s="240" t="s">
        <v>85</v>
      </c>
      <c r="AV538" s="15" t="s">
        <v>105</v>
      </c>
      <c r="AW538" s="15" t="s">
        <v>32</v>
      </c>
      <c r="AX538" s="15" t="s">
        <v>76</v>
      </c>
      <c r="AY538" s="240" t="s">
        <v>282</v>
      </c>
    </row>
    <row r="539" spans="1:65" s="14" customFormat="1" ht="11.25">
      <c r="B539" s="219"/>
      <c r="C539" s="220"/>
      <c r="D539" s="209" t="s">
        <v>290</v>
      </c>
      <c r="E539" s="221" t="s">
        <v>1</v>
      </c>
      <c r="F539" s="222" t="s">
        <v>292</v>
      </c>
      <c r="G539" s="220"/>
      <c r="H539" s="223">
        <v>50.606999999999999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290</v>
      </c>
      <c r="AU539" s="229" t="s">
        <v>85</v>
      </c>
      <c r="AV539" s="14" t="s">
        <v>288</v>
      </c>
      <c r="AW539" s="14" t="s">
        <v>32</v>
      </c>
      <c r="AX539" s="14" t="s">
        <v>83</v>
      </c>
      <c r="AY539" s="229" t="s">
        <v>282</v>
      </c>
    </row>
    <row r="540" spans="1:65" s="2" customFormat="1" ht="24.2" customHeight="1">
      <c r="A540" s="35"/>
      <c r="B540" s="36"/>
      <c r="C540" s="193" t="s">
        <v>735</v>
      </c>
      <c r="D540" s="193" t="s">
        <v>284</v>
      </c>
      <c r="E540" s="194" t="s">
        <v>736</v>
      </c>
      <c r="F540" s="195" t="s">
        <v>730</v>
      </c>
      <c r="G540" s="196" t="s">
        <v>287</v>
      </c>
      <c r="H540" s="197">
        <v>22.073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1.42E-3</v>
      </c>
      <c r="R540" s="203">
        <f>Q540*H540</f>
        <v>3.1343660000000002E-2</v>
      </c>
      <c r="S540" s="203">
        <v>0</v>
      </c>
      <c r="T540" s="20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288</v>
      </c>
      <c r="AT540" s="205" t="s">
        <v>284</v>
      </c>
      <c r="AU540" s="205" t="s">
        <v>85</v>
      </c>
      <c r="AY540" s="18" t="s">
        <v>282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288</v>
      </c>
      <c r="BM540" s="205" t="s">
        <v>737</v>
      </c>
    </row>
    <row r="541" spans="1:65" s="16" customFormat="1" ht="11.25">
      <c r="B541" s="241"/>
      <c r="C541" s="242"/>
      <c r="D541" s="209" t="s">
        <v>290</v>
      </c>
      <c r="E541" s="243" t="s">
        <v>1</v>
      </c>
      <c r="F541" s="244" t="s">
        <v>657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290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282</v>
      </c>
    </row>
    <row r="542" spans="1:65" s="13" customFormat="1" ht="11.25">
      <c r="B542" s="207"/>
      <c r="C542" s="208"/>
      <c r="D542" s="209" t="s">
        <v>290</v>
      </c>
      <c r="E542" s="210" t="s">
        <v>1</v>
      </c>
      <c r="F542" s="211" t="s">
        <v>738</v>
      </c>
      <c r="G542" s="208"/>
      <c r="H542" s="212">
        <v>3.1030000000000002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290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282</v>
      </c>
    </row>
    <row r="543" spans="1:65" s="16" customFormat="1" ht="11.25">
      <c r="B543" s="241"/>
      <c r="C543" s="242"/>
      <c r="D543" s="209" t="s">
        <v>290</v>
      </c>
      <c r="E543" s="243" t="s">
        <v>1</v>
      </c>
      <c r="F543" s="244" t="s">
        <v>724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290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282</v>
      </c>
    </row>
    <row r="544" spans="1:65" s="13" customFormat="1" ht="11.25">
      <c r="B544" s="207"/>
      <c r="C544" s="208"/>
      <c r="D544" s="209" t="s">
        <v>290</v>
      </c>
      <c r="E544" s="210" t="s">
        <v>1</v>
      </c>
      <c r="F544" s="211" t="s">
        <v>739</v>
      </c>
      <c r="G544" s="208"/>
      <c r="H544" s="212">
        <v>16.07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290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282</v>
      </c>
    </row>
    <row r="545" spans="1:65" s="16" customFormat="1" ht="11.25">
      <c r="B545" s="241"/>
      <c r="C545" s="242"/>
      <c r="D545" s="209" t="s">
        <v>290</v>
      </c>
      <c r="E545" s="243" t="s">
        <v>1</v>
      </c>
      <c r="F545" s="244" t="s">
        <v>726</v>
      </c>
      <c r="G545" s="242"/>
      <c r="H545" s="243" t="s">
        <v>1</v>
      </c>
      <c r="I545" s="245"/>
      <c r="J545" s="242"/>
      <c r="K545" s="242"/>
      <c r="L545" s="246"/>
      <c r="M545" s="247"/>
      <c r="N545" s="248"/>
      <c r="O545" s="248"/>
      <c r="P545" s="248"/>
      <c r="Q545" s="248"/>
      <c r="R545" s="248"/>
      <c r="S545" s="248"/>
      <c r="T545" s="249"/>
      <c r="AT545" s="250" t="s">
        <v>290</v>
      </c>
      <c r="AU545" s="250" t="s">
        <v>85</v>
      </c>
      <c r="AV545" s="16" t="s">
        <v>83</v>
      </c>
      <c r="AW545" s="16" t="s">
        <v>32</v>
      </c>
      <c r="AX545" s="16" t="s">
        <v>76</v>
      </c>
      <c r="AY545" s="250" t="s">
        <v>282</v>
      </c>
    </row>
    <row r="546" spans="1:65" s="13" customFormat="1" ht="11.25">
      <c r="B546" s="207"/>
      <c r="C546" s="208"/>
      <c r="D546" s="209" t="s">
        <v>290</v>
      </c>
      <c r="E546" s="210" t="s">
        <v>1</v>
      </c>
      <c r="F546" s="211" t="s">
        <v>740</v>
      </c>
      <c r="G546" s="208"/>
      <c r="H546" s="212">
        <v>2.9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290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282</v>
      </c>
    </row>
    <row r="547" spans="1:65" s="15" customFormat="1" ht="11.25">
      <c r="B547" s="230"/>
      <c r="C547" s="231"/>
      <c r="D547" s="209" t="s">
        <v>290</v>
      </c>
      <c r="E547" s="232" t="s">
        <v>1</v>
      </c>
      <c r="F547" s="233" t="s">
        <v>306</v>
      </c>
      <c r="G547" s="231"/>
      <c r="H547" s="234">
        <v>22.073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290</v>
      </c>
      <c r="AU547" s="240" t="s">
        <v>85</v>
      </c>
      <c r="AV547" s="15" t="s">
        <v>105</v>
      </c>
      <c r="AW547" s="15" t="s">
        <v>32</v>
      </c>
      <c r="AX547" s="15" t="s">
        <v>76</v>
      </c>
      <c r="AY547" s="240" t="s">
        <v>282</v>
      </c>
    </row>
    <row r="548" spans="1:65" s="14" customFormat="1" ht="11.25">
      <c r="B548" s="219"/>
      <c r="C548" s="220"/>
      <c r="D548" s="209" t="s">
        <v>290</v>
      </c>
      <c r="E548" s="221" t="s">
        <v>1</v>
      </c>
      <c r="F548" s="222" t="s">
        <v>292</v>
      </c>
      <c r="G548" s="220"/>
      <c r="H548" s="223">
        <v>22.073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290</v>
      </c>
      <c r="AU548" s="229" t="s">
        <v>85</v>
      </c>
      <c r="AV548" s="14" t="s">
        <v>288</v>
      </c>
      <c r="AW548" s="14" t="s">
        <v>32</v>
      </c>
      <c r="AX548" s="14" t="s">
        <v>83</v>
      </c>
      <c r="AY548" s="229" t="s">
        <v>282</v>
      </c>
    </row>
    <row r="549" spans="1:65" s="2" customFormat="1" ht="24.2" customHeight="1">
      <c r="A549" s="35"/>
      <c r="B549" s="36"/>
      <c r="C549" s="193" t="s">
        <v>741</v>
      </c>
      <c r="D549" s="193" t="s">
        <v>284</v>
      </c>
      <c r="E549" s="194" t="s">
        <v>742</v>
      </c>
      <c r="F549" s="195" t="s">
        <v>743</v>
      </c>
      <c r="G549" s="196" t="s">
        <v>287</v>
      </c>
      <c r="H549" s="197">
        <v>50.606999999999999</v>
      </c>
      <c r="I549" s="198"/>
      <c r="J549" s="199">
        <f>ROUND(I549*H549,2)</f>
        <v>0</v>
      </c>
      <c r="K549" s="200"/>
      <c r="L549" s="40"/>
      <c r="M549" s="201" t="s">
        <v>1</v>
      </c>
      <c r="N549" s="202" t="s">
        <v>41</v>
      </c>
      <c r="O549" s="72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288</v>
      </c>
      <c r="AT549" s="205" t="s">
        <v>284</v>
      </c>
      <c r="AU549" s="205" t="s">
        <v>85</v>
      </c>
      <c r="AY549" s="18" t="s">
        <v>282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288</v>
      </c>
      <c r="BM549" s="205" t="s">
        <v>744</v>
      </c>
    </row>
    <row r="550" spans="1:65" s="2" customFormat="1" ht="24.2" customHeight="1">
      <c r="A550" s="35"/>
      <c r="B550" s="36"/>
      <c r="C550" s="193" t="s">
        <v>745</v>
      </c>
      <c r="D550" s="193" t="s">
        <v>284</v>
      </c>
      <c r="E550" s="194" t="s">
        <v>746</v>
      </c>
      <c r="F550" s="195" t="s">
        <v>743</v>
      </c>
      <c r="G550" s="196" t="s">
        <v>287</v>
      </c>
      <c r="H550" s="197">
        <v>22.073</v>
      </c>
      <c r="I550" s="198"/>
      <c r="J550" s="199">
        <f>ROUND(I550*H550,2)</f>
        <v>0</v>
      </c>
      <c r="K550" s="200"/>
      <c r="L550" s="40"/>
      <c r="M550" s="201" t="s">
        <v>1</v>
      </c>
      <c r="N550" s="202" t="s">
        <v>41</v>
      </c>
      <c r="O550" s="72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5" t="s">
        <v>288</v>
      </c>
      <c r="AT550" s="205" t="s">
        <v>284</v>
      </c>
      <c r="AU550" s="205" t="s">
        <v>85</v>
      </c>
      <c r="AY550" s="18" t="s">
        <v>282</v>
      </c>
      <c r="BE550" s="206">
        <f>IF(N550="základní",J550,0)</f>
        <v>0</v>
      </c>
      <c r="BF550" s="206">
        <f>IF(N550="snížená",J550,0)</f>
        <v>0</v>
      </c>
      <c r="BG550" s="206">
        <f>IF(N550="zákl. přenesená",J550,0)</f>
        <v>0</v>
      </c>
      <c r="BH550" s="206">
        <f>IF(N550="sníž. přenesená",J550,0)</f>
        <v>0</v>
      </c>
      <c r="BI550" s="206">
        <f>IF(N550="nulová",J550,0)</f>
        <v>0</v>
      </c>
      <c r="BJ550" s="18" t="s">
        <v>83</v>
      </c>
      <c r="BK550" s="206">
        <f>ROUND(I550*H550,2)</f>
        <v>0</v>
      </c>
      <c r="BL550" s="18" t="s">
        <v>288</v>
      </c>
      <c r="BM550" s="205" t="s">
        <v>747</v>
      </c>
    </row>
    <row r="551" spans="1:65" s="2" customFormat="1" ht="24.2" customHeight="1">
      <c r="A551" s="35"/>
      <c r="B551" s="36"/>
      <c r="C551" s="193" t="s">
        <v>748</v>
      </c>
      <c r="D551" s="193" t="s">
        <v>284</v>
      </c>
      <c r="E551" s="194" t="s">
        <v>749</v>
      </c>
      <c r="F551" s="195" t="s">
        <v>750</v>
      </c>
      <c r="G551" s="196" t="s">
        <v>418</v>
      </c>
      <c r="H551" s="197">
        <v>0.154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1.0508900000000001</v>
      </c>
      <c r="R551" s="203">
        <f>Q551*H551</f>
        <v>0.16183706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288</v>
      </c>
      <c r="AT551" s="205" t="s">
        <v>284</v>
      </c>
      <c r="AU551" s="205" t="s">
        <v>85</v>
      </c>
      <c r="AY551" s="18" t="s">
        <v>282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288</v>
      </c>
      <c r="BM551" s="205" t="s">
        <v>751</v>
      </c>
    </row>
    <row r="552" spans="1:65" s="13" customFormat="1" ht="11.25">
      <c r="B552" s="207"/>
      <c r="C552" s="208"/>
      <c r="D552" s="209" t="s">
        <v>290</v>
      </c>
      <c r="E552" s="210" t="s">
        <v>1</v>
      </c>
      <c r="F552" s="211" t="s">
        <v>752</v>
      </c>
      <c r="G552" s="208"/>
      <c r="H552" s="212">
        <v>7.0000000000000007E-2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290</v>
      </c>
      <c r="AU552" s="218" t="s">
        <v>85</v>
      </c>
      <c r="AV552" s="13" t="s">
        <v>85</v>
      </c>
      <c r="AW552" s="13" t="s">
        <v>32</v>
      </c>
      <c r="AX552" s="13" t="s">
        <v>76</v>
      </c>
      <c r="AY552" s="218" t="s">
        <v>282</v>
      </c>
    </row>
    <row r="553" spans="1:65" s="13" customFormat="1" ht="11.25">
      <c r="B553" s="207"/>
      <c r="C553" s="208"/>
      <c r="D553" s="209" t="s">
        <v>290</v>
      </c>
      <c r="E553" s="210" t="s">
        <v>1</v>
      </c>
      <c r="F553" s="211" t="s">
        <v>753</v>
      </c>
      <c r="G553" s="208"/>
      <c r="H553" s="212">
        <v>8.4000000000000005E-2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290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282</v>
      </c>
    </row>
    <row r="554" spans="1:65" s="15" customFormat="1" ht="11.25">
      <c r="B554" s="230"/>
      <c r="C554" s="231"/>
      <c r="D554" s="209" t="s">
        <v>290</v>
      </c>
      <c r="E554" s="232" t="s">
        <v>1</v>
      </c>
      <c r="F554" s="233" t="s">
        <v>306</v>
      </c>
      <c r="G554" s="231"/>
      <c r="H554" s="234">
        <v>0.15400000000000003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290</v>
      </c>
      <c r="AU554" s="240" t="s">
        <v>85</v>
      </c>
      <c r="AV554" s="15" t="s">
        <v>105</v>
      </c>
      <c r="AW554" s="15" t="s">
        <v>32</v>
      </c>
      <c r="AX554" s="15" t="s">
        <v>76</v>
      </c>
      <c r="AY554" s="240" t="s">
        <v>282</v>
      </c>
    </row>
    <row r="555" spans="1:65" s="14" customFormat="1" ht="11.25">
      <c r="B555" s="219"/>
      <c r="C555" s="220"/>
      <c r="D555" s="209" t="s">
        <v>290</v>
      </c>
      <c r="E555" s="221" t="s">
        <v>1</v>
      </c>
      <c r="F555" s="222" t="s">
        <v>292</v>
      </c>
      <c r="G555" s="220"/>
      <c r="H555" s="223">
        <v>0.15400000000000003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290</v>
      </c>
      <c r="AU555" s="229" t="s">
        <v>85</v>
      </c>
      <c r="AV555" s="14" t="s">
        <v>288</v>
      </c>
      <c r="AW555" s="14" t="s">
        <v>32</v>
      </c>
      <c r="AX555" s="14" t="s">
        <v>83</v>
      </c>
      <c r="AY555" s="229" t="s">
        <v>282</v>
      </c>
    </row>
    <row r="556" spans="1:65" s="2" customFormat="1" ht="55.5" customHeight="1">
      <c r="A556" s="35"/>
      <c r="B556" s="36"/>
      <c r="C556" s="193" t="s">
        <v>754</v>
      </c>
      <c r="D556" s="193" t="s">
        <v>284</v>
      </c>
      <c r="E556" s="194" t="s">
        <v>755</v>
      </c>
      <c r="F556" s="195" t="s">
        <v>756</v>
      </c>
      <c r="G556" s="196" t="s">
        <v>441</v>
      </c>
      <c r="H556" s="197">
        <v>3.65</v>
      </c>
      <c r="I556" s="198"/>
      <c r="J556" s="199">
        <f>ROUND(I556*H556,2)</f>
        <v>0</v>
      </c>
      <c r="K556" s="200"/>
      <c r="L556" s="40"/>
      <c r="M556" s="201" t="s">
        <v>1</v>
      </c>
      <c r="N556" s="202" t="s">
        <v>41</v>
      </c>
      <c r="O556" s="72"/>
      <c r="P556" s="203">
        <f>O556*H556</f>
        <v>0</v>
      </c>
      <c r="Q556" s="203">
        <v>0.86655000000000004</v>
      </c>
      <c r="R556" s="203">
        <f>Q556*H556</f>
        <v>3.1629075000000002</v>
      </c>
      <c r="S556" s="203">
        <v>0</v>
      </c>
      <c r="T556" s="20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5" t="s">
        <v>288</v>
      </c>
      <c r="AT556" s="205" t="s">
        <v>284</v>
      </c>
      <c r="AU556" s="205" t="s">
        <v>85</v>
      </c>
      <c r="AY556" s="18" t="s">
        <v>282</v>
      </c>
      <c r="BE556" s="206">
        <f>IF(N556="základní",J556,0)</f>
        <v>0</v>
      </c>
      <c r="BF556" s="206">
        <f>IF(N556="snížená",J556,0)</f>
        <v>0</v>
      </c>
      <c r="BG556" s="206">
        <f>IF(N556="zákl. přenesená",J556,0)</f>
        <v>0</v>
      </c>
      <c r="BH556" s="206">
        <f>IF(N556="sníž. přenesená",J556,0)</f>
        <v>0</v>
      </c>
      <c r="BI556" s="206">
        <f>IF(N556="nulová",J556,0)</f>
        <v>0</v>
      </c>
      <c r="BJ556" s="18" t="s">
        <v>83</v>
      </c>
      <c r="BK556" s="206">
        <f>ROUND(I556*H556,2)</f>
        <v>0</v>
      </c>
      <c r="BL556" s="18" t="s">
        <v>288</v>
      </c>
      <c r="BM556" s="205" t="s">
        <v>757</v>
      </c>
    </row>
    <row r="557" spans="1:65" s="13" customFormat="1" ht="11.25">
      <c r="B557" s="207"/>
      <c r="C557" s="208"/>
      <c r="D557" s="209" t="s">
        <v>290</v>
      </c>
      <c r="E557" s="210" t="s">
        <v>1</v>
      </c>
      <c r="F557" s="211" t="s">
        <v>758</v>
      </c>
      <c r="G557" s="208"/>
      <c r="H557" s="212">
        <v>3.65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290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282</v>
      </c>
    </row>
    <row r="558" spans="1:65" s="14" customFormat="1" ht="11.25">
      <c r="B558" s="219"/>
      <c r="C558" s="220"/>
      <c r="D558" s="209" t="s">
        <v>290</v>
      </c>
      <c r="E558" s="221" t="s">
        <v>1</v>
      </c>
      <c r="F558" s="222" t="s">
        <v>292</v>
      </c>
      <c r="G558" s="220"/>
      <c r="H558" s="223">
        <v>3.65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290</v>
      </c>
      <c r="AU558" s="229" t="s">
        <v>85</v>
      </c>
      <c r="AV558" s="14" t="s">
        <v>288</v>
      </c>
      <c r="AW558" s="14" t="s">
        <v>32</v>
      </c>
      <c r="AX558" s="14" t="s">
        <v>83</v>
      </c>
      <c r="AY558" s="229" t="s">
        <v>282</v>
      </c>
    </row>
    <row r="559" spans="1:65" s="2" customFormat="1" ht="62.65" customHeight="1">
      <c r="A559" s="35"/>
      <c r="B559" s="36"/>
      <c r="C559" s="193" t="s">
        <v>759</v>
      </c>
      <c r="D559" s="193" t="s">
        <v>284</v>
      </c>
      <c r="E559" s="194" t="s">
        <v>760</v>
      </c>
      <c r="F559" s="195" t="s">
        <v>761</v>
      </c>
      <c r="G559" s="196" t="s">
        <v>762</v>
      </c>
      <c r="H559" s="197">
        <v>1</v>
      </c>
      <c r="I559" s="198"/>
      <c r="J559" s="199">
        <f>ROUND(I559*H559,2)</f>
        <v>0</v>
      </c>
      <c r="K559" s="200"/>
      <c r="L559" s="40"/>
      <c r="M559" s="201" t="s">
        <v>1</v>
      </c>
      <c r="N559" s="202" t="s">
        <v>41</v>
      </c>
      <c r="O559" s="72"/>
      <c r="P559" s="203">
        <f>O559*H559</f>
        <v>0</v>
      </c>
      <c r="Q559" s="203">
        <v>5.2499999999999998E-2</v>
      </c>
      <c r="R559" s="203">
        <f>Q559*H559</f>
        <v>5.2499999999999998E-2</v>
      </c>
      <c r="S559" s="203">
        <v>0</v>
      </c>
      <c r="T559" s="20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5" t="s">
        <v>288</v>
      </c>
      <c r="AT559" s="205" t="s">
        <v>284</v>
      </c>
      <c r="AU559" s="205" t="s">
        <v>85</v>
      </c>
      <c r="AY559" s="18" t="s">
        <v>282</v>
      </c>
      <c r="BE559" s="206">
        <f>IF(N559="základní",J559,0)</f>
        <v>0</v>
      </c>
      <c r="BF559" s="206">
        <f>IF(N559="snížená",J559,0)</f>
        <v>0</v>
      </c>
      <c r="BG559" s="206">
        <f>IF(N559="zákl. přenesená",J559,0)</f>
        <v>0</v>
      </c>
      <c r="BH559" s="206">
        <f>IF(N559="sníž. přenesená",J559,0)</f>
        <v>0</v>
      </c>
      <c r="BI559" s="206">
        <f>IF(N559="nulová",J559,0)</f>
        <v>0</v>
      </c>
      <c r="BJ559" s="18" t="s">
        <v>83</v>
      </c>
      <c r="BK559" s="206">
        <f>ROUND(I559*H559,2)</f>
        <v>0</v>
      </c>
      <c r="BL559" s="18" t="s">
        <v>288</v>
      </c>
      <c r="BM559" s="205" t="s">
        <v>763</v>
      </c>
    </row>
    <row r="560" spans="1:65" s="12" customFormat="1" ht="22.9" customHeight="1">
      <c r="B560" s="177"/>
      <c r="C560" s="178"/>
      <c r="D560" s="179" t="s">
        <v>75</v>
      </c>
      <c r="E560" s="191" t="s">
        <v>288</v>
      </c>
      <c r="F560" s="191" t="s">
        <v>764</v>
      </c>
      <c r="G560" s="178"/>
      <c r="H560" s="178"/>
      <c r="I560" s="181"/>
      <c r="J560" s="192">
        <f>BK560</f>
        <v>0</v>
      </c>
      <c r="K560" s="178"/>
      <c r="L560" s="183"/>
      <c r="M560" s="184"/>
      <c r="N560" s="185"/>
      <c r="O560" s="185"/>
      <c r="P560" s="186">
        <f>SUM(P561:P730)</f>
        <v>0</v>
      </c>
      <c r="Q560" s="185"/>
      <c r="R560" s="186">
        <f>SUM(R561:R730)</f>
        <v>431.18642369999998</v>
      </c>
      <c r="S560" s="185"/>
      <c r="T560" s="187">
        <f>SUM(T561:T730)</f>
        <v>0</v>
      </c>
      <c r="AR560" s="188" t="s">
        <v>83</v>
      </c>
      <c r="AT560" s="189" t="s">
        <v>75</v>
      </c>
      <c r="AU560" s="189" t="s">
        <v>83</v>
      </c>
      <c r="AY560" s="188" t="s">
        <v>282</v>
      </c>
      <c r="BK560" s="190">
        <f>SUM(BK561:BK730)</f>
        <v>0</v>
      </c>
    </row>
    <row r="561" spans="1:65" s="2" customFormat="1" ht="16.5" customHeight="1">
      <c r="A561" s="35"/>
      <c r="B561" s="36"/>
      <c r="C561" s="193" t="s">
        <v>765</v>
      </c>
      <c r="D561" s="193" t="s">
        <v>284</v>
      </c>
      <c r="E561" s="194" t="s">
        <v>766</v>
      </c>
      <c r="F561" s="195" t="s">
        <v>767</v>
      </c>
      <c r="G561" s="196" t="s">
        <v>295</v>
      </c>
      <c r="H561" s="197">
        <v>140.18199999999999</v>
      </c>
      <c r="I561" s="198"/>
      <c r="J561" s="199">
        <f>ROUND(I561*H561,2)</f>
        <v>0</v>
      </c>
      <c r="K561" s="200"/>
      <c r="L561" s="40"/>
      <c r="M561" s="201" t="s">
        <v>1</v>
      </c>
      <c r="N561" s="202" t="s">
        <v>41</v>
      </c>
      <c r="O561" s="72"/>
      <c r="P561" s="203">
        <f>O561*H561</f>
        <v>0</v>
      </c>
      <c r="Q561" s="203">
        <v>2.45343</v>
      </c>
      <c r="R561" s="203">
        <f>Q561*H561</f>
        <v>343.92672425999996</v>
      </c>
      <c r="S561" s="203">
        <v>0</v>
      </c>
      <c r="T561" s="20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288</v>
      </c>
      <c r="AT561" s="205" t="s">
        <v>284</v>
      </c>
      <c r="AU561" s="205" t="s">
        <v>85</v>
      </c>
      <c r="AY561" s="18" t="s">
        <v>282</v>
      </c>
      <c r="BE561" s="206">
        <f>IF(N561="základní",J561,0)</f>
        <v>0</v>
      </c>
      <c r="BF561" s="206">
        <f>IF(N561="snížená",J561,0)</f>
        <v>0</v>
      </c>
      <c r="BG561" s="206">
        <f>IF(N561="zákl. přenesená",J561,0)</f>
        <v>0</v>
      </c>
      <c r="BH561" s="206">
        <f>IF(N561="sníž. přenesená",J561,0)</f>
        <v>0</v>
      </c>
      <c r="BI561" s="206">
        <f>IF(N561="nulová",J561,0)</f>
        <v>0</v>
      </c>
      <c r="BJ561" s="18" t="s">
        <v>83</v>
      </c>
      <c r="BK561" s="206">
        <f>ROUND(I561*H561,2)</f>
        <v>0</v>
      </c>
      <c r="BL561" s="18" t="s">
        <v>288</v>
      </c>
      <c r="BM561" s="205" t="s">
        <v>768</v>
      </c>
    </row>
    <row r="562" spans="1:65" s="13" customFormat="1" ht="11.25">
      <c r="B562" s="207"/>
      <c r="C562" s="208"/>
      <c r="D562" s="209" t="s">
        <v>290</v>
      </c>
      <c r="E562" s="210" t="s">
        <v>1</v>
      </c>
      <c r="F562" s="211" t="s">
        <v>769</v>
      </c>
      <c r="G562" s="208"/>
      <c r="H562" s="212">
        <v>235.964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290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282</v>
      </c>
    </row>
    <row r="563" spans="1:65" s="13" customFormat="1" ht="33.75">
      <c r="B563" s="207"/>
      <c r="C563" s="208"/>
      <c r="D563" s="209" t="s">
        <v>290</v>
      </c>
      <c r="E563" s="210" t="s">
        <v>1</v>
      </c>
      <c r="F563" s="211" t="s">
        <v>770</v>
      </c>
      <c r="G563" s="208"/>
      <c r="H563" s="212">
        <v>-100.367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290</v>
      </c>
      <c r="AU563" s="218" t="s">
        <v>85</v>
      </c>
      <c r="AV563" s="13" t="s">
        <v>85</v>
      </c>
      <c r="AW563" s="13" t="s">
        <v>32</v>
      </c>
      <c r="AX563" s="13" t="s">
        <v>76</v>
      </c>
      <c r="AY563" s="218" t="s">
        <v>282</v>
      </c>
    </row>
    <row r="564" spans="1:65" s="13" customFormat="1" ht="11.25">
      <c r="B564" s="207"/>
      <c r="C564" s="208"/>
      <c r="D564" s="209" t="s">
        <v>290</v>
      </c>
      <c r="E564" s="210" t="s">
        <v>1</v>
      </c>
      <c r="F564" s="211" t="s">
        <v>771</v>
      </c>
      <c r="G564" s="208"/>
      <c r="H564" s="212">
        <v>4.585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290</v>
      </c>
      <c r="AU564" s="218" t="s">
        <v>85</v>
      </c>
      <c r="AV564" s="13" t="s">
        <v>85</v>
      </c>
      <c r="AW564" s="13" t="s">
        <v>32</v>
      </c>
      <c r="AX564" s="13" t="s">
        <v>76</v>
      </c>
      <c r="AY564" s="218" t="s">
        <v>282</v>
      </c>
    </row>
    <row r="565" spans="1:65" s="15" customFormat="1" ht="11.25">
      <c r="B565" s="230"/>
      <c r="C565" s="231"/>
      <c r="D565" s="209" t="s">
        <v>290</v>
      </c>
      <c r="E565" s="232" t="s">
        <v>1</v>
      </c>
      <c r="F565" s="233" t="s">
        <v>306</v>
      </c>
      <c r="G565" s="231"/>
      <c r="H565" s="234">
        <v>140.18199999999999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290</v>
      </c>
      <c r="AU565" s="240" t="s">
        <v>85</v>
      </c>
      <c r="AV565" s="15" t="s">
        <v>105</v>
      </c>
      <c r="AW565" s="15" t="s">
        <v>32</v>
      </c>
      <c r="AX565" s="15" t="s">
        <v>76</v>
      </c>
      <c r="AY565" s="240" t="s">
        <v>282</v>
      </c>
    </row>
    <row r="566" spans="1:65" s="14" customFormat="1" ht="11.25">
      <c r="B566" s="219"/>
      <c r="C566" s="220"/>
      <c r="D566" s="209" t="s">
        <v>290</v>
      </c>
      <c r="E566" s="221" t="s">
        <v>1</v>
      </c>
      <c r="F566" s="222" t="s">
        <v>292</v>
      </c>
      <c r="G566" s="220"/>
      <c r="H566" s="223">
        <v>140.18199999999999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290</v>
      </c>
      <c r="AU566" s="229" t="s">
        <v>85</v>
      </c>
      <c r="AV566" s="14" t="s">
        <v>288</v>
      </c>
      <c r="AW566" s="14" t="s">
        <v>32</v>
      </c>
      <c r="AX566" s="14" t="s">
        <v>83</v>
      </c>
      <c r="AY566" s="229" t="s">
        <v>282</v>
      </c>
    </row>
    <row r="567" spans="1:65" s="2" customFormat="1" ht="24.2" customHeight="1">
      <c r="A567" s="35"/>
      <c r="B567" s="36"/>
      <c r="C567" s="193" t="s">
        <v>772</v>
      </c>
      <c r="D567" s="193" t="s">
        <v>284</v>
      </c>
      <c r="E567" s="194" t="s">
        <v>773</v>
      </c>
      <c r="F567" s="195" t="s">
        <v>774</v>
      </c>
      <c r="G567" s="196" t="s">
        <v>287</v>
      </c>
      <c r="H567" s="197">
        <v>576.39499999999998</v>
      </c>
      <c r="I567" s="198"/>
      <c r="J567" s="199">
        <f>ROUND(I567*H567,2)</f>
        <v>0</v>
      </c>
      <c r="K567" s="200"/>
      <c r="L567" s="40"/>
      <c r="M567" s="201" t="s">
        <v>1</v>
      </c>
      <c r="N567" s="202" t="s">
        <v>41</v>
      </c>
      <c r="O567" s="72"/>
      <c r="P567" s="203">
        <f>O567*H567</f>
        <v>0</v>
      </c>
      <c r="Q567" s="203">
        <v>5.3299999999999997E-3</v>
      </c>
      <c r="R567" s="203">
        <f>Q567*H567</f>
        <v>3.0721853499999998</v>
      </c>
      <c r="S567" s="203">
        <v>0</v>
      </c>
      <c r="T567" s="204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5" t="s">
        <v>288</v>
      </c>
      <c r="AT567" s="205" t="s">
        <v>284</v>
      </c>
      <c r="AU567" s="205" t="s">
        <v>85</v>
      </c>
      <c r="AY567" s="18" t="s">
        <v>282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18" t="s">
        <v>83</v>
      </c>
      <c r="BK567" s="206">
        <f>ROUND(I567*H567,2)</f>
        <v>0</v>
      </c>
      <c r="BL567" s="18" t="s">
        <v>288</v>
      </c>
      <c r="BM567" s="205" t="s">
        <v>775</v>
      </c>
    </row>
    <row r="568" spans="1:65" s="13" customFormat="1" ht="11.25">
      <c r="B568" s="207"/>
      <c r="C568" s="208"/>
      <c r="D568" s="209" t="s">
        <v>290</v>
      </c>
      <c r="E568" s="210" t="s">
        <v>1</v>
      </c>
      <c r="F568" s="211" t="s">
        <v>776</v>
      </c>
      <c r="G568" s="208"/>
      <c r="H568" s="212">
        <v>28.82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290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282</v>
      </c>
    </row>
    <row r="569" spans="1:65" s="13" customFormat="1" ht="11.25">
      <c r="B569" s="207"/>
      <c r="C569" s="208"/>
      <c r="D569" s="209" t="s">
        <v>290</v>
      </c>
      <c r="E569" s="210" t="s">
        <v>1</v>
      </c>
      <c r="F569" s="211" t="s">
        <v>777</v>
      </c>
      <c r="G569" s="208"/>
      <c r="H569" s="212">
        <v>4.95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290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282</v>
      </c>
    </row>
    <row r="570" spans="1:65" s="15" customFormat="1" ht="11.25">
      <c r="B570" s="230"/>
      <c r="C570" s="231"/>
      <c r="D570" s="209" t="s">
        <v>290</v>
      </c>
      <c r="E570" s="232" t="s">
        <v>1</v>
      </c>
      <c r="F570" s="233" t="s">
        <v>306</v>
      </c>
      <c r="G570" s="231"/>
      <c r="H570" s="234">
        <v>33.770000000000003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290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282</v>
      </c>
    </row>
    <row r="571" spans="1:65" s="13" customFormat="1" ht="33.75">
      <c r="B571" s="207"/>
      <c r="C571" s="208"/>
      <c r="D571" s="209" t="s">
        <v>290</v>
      </c>
      <c r="E571" s="210" t="s">
        <v>1</v>
      </c>
      <c r="F571" s="211" t="s">
        <v>778</v>
      </c>
      <c r="G571" s="208"/>
      <c r="H571" s="212">
        <v>542.625</v>
      </c>
      <c r="I571" s="213"/>
      <c r="J571" s="208"/>
      <c r="K571" s="208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290</v>
      </c>
      <c r="AU571" s="218" t="s">
        <v>85</v>
      </c>
      <c r="AV571" s="13" t="s">
        <v>85</v>
      </c>
      <c r="AW571" s="13" t="s">
        <v>32</v>
      </c>
      <c r="AX571" s="13" t="s">
        <v>76</v>
      </c>
      <c r="AY571" s="218" t="s">
        <v>282</v>
      </c>
    </row>
    <row r="572" spans="1:65" s="15" customFormat="1" ht="11.25">
      <c r="B572" s="230"/>
      <c r="C572" s="231"/>
      <c r="D572" s="209" t="s">
        <v>290</v>
      </c>
      <c r="E572" s="232" t="s">
        <v>1</v>
      </c>
      <c r="F572" s="233" t="s">
        <v>306</v>
      </c>
      <c r="G572" s="231"/>
      <c r="H572" s="234">
        <v>542.625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290</v>
      </c>
      <c r="AU572" s="240" t="s">
        <v>85</v>
      </c>
      <c r="AV572" s="15" t="s">
        <v>105</v>
      </c>
      <c r="AW572" s="15" t="s">
        <v>32</v>
      </c>
      <c r="AX572" s="15" t="s">
        <v>76</v>
      </c>
      <c r="AY572" s="240" t="s">
        <v>282</v>
      </c>
    </row>
    <row r="573" spans="1:65" s="14" customFormat="1" ht="11.25">
      <c r="B573" s="219"/>
      <c r="C573" s="220"/>
      <c r="D573" s="209" t="s">
        <v>290</v>
      </c>
      <c r="E573" s="221" t="s">
        <v>1</v>
      </c>
      <c r="F573" s="222" t="s">
        <v>292</v>
      </c>
      <c r="G573" s="220"/>
      <c r="H573" s="223">
        <v>576.39499999999998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290</v>
      </c>
      <c r="AU573" s="229" t="s">
        <v>85</v>
      </c>
      <c r="AV573" s="14" t="s">
        <v>288</v>
      </c>
      <c r="AW573" s="14" t="s">
        <v>32</v>
      </c>
      <c r="AX573" s="14" t="s">
        <v>83</v>
      </c>
      <c r="AY573" s="229" t="s">
        <v>282</v>
      </c>
    </row>
    <row r="574" spans="1:65" s="2" customFormat="1" ht="24.2" customHeight="1">
      <c r="A574" s="35"/>
      <c r="B574" s="36"/>
      <c r="C574" s="193" t="s">
        <v>779</v>
      </c>
      <c r="D574" s="193" t="s">
        <v>284</v>
      </c>
      <c r="E574" s="194" t="s">
        <v>780</v>
      </c>
      <c r="F574" s="195" t="s">
        <v>781</v>
      </c>
      <c r="G574" s="196" t="s">
        <v>287</v>
      </c>
      <c r="H574" s="197">
        <v>576.39499999999998</v>
      </c>
      <c r="I574" s="198"/>
      <c r="J574" s="199">
        <f>ROUND(I574*H574,2)</f>
        <v>0</v>
      </c>
      <c r="K574" s="200"/>
      <c r="L574" s="40"/>
      <c r="M574" s="201" t="s">
        <v>1</v>
      </c>
      <c r="N574" s="202" t="s">
        <v>41</v>
      </c>
      <c r="O574" s="72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5" t="s">
        <v>288</v>
      </c>
      <c r="AT574" s="205" t="s">
        <v>284</v>
      </c>
      <c r="AU574" s="205" t="s">
        <v>85</v>
      </c>
      <c r="AY574" s="18" t="s">
        <v>282</v>
      </c>
      <c r="BE574" s="206">
        <f>IF(N574="základní",J574,0)</f>
        <v>0</v>
      </c>
      <c r="BF574" s="206">
        <f>IF(N574="snížená",J574,0)</f>
        <v>0</v>
      </c>
      <c r="BG574" s="206">
        <f>IF(N574="zákl. přenesená",J574,0)</f>
        <v>0</v>
      </c>
      <c r="BH574" s="206">
        <f>IF(N574="sníž. přenesená",J574,0)</f>
        <v>0</v>
      </c>
      <c r="BI574" s="206">
        <f>IF(N574="nulová",J574,0)</f>
        <v>0</v>
      </c>
      <c r="BJ574" s="18" t="s">
        <v>83</v>
      </c>
      <c r="BK574" s="206">
        <f>ROUND(I574*H574,2)</f>
        <v>0</v>
      </c>
      <c r="BL574" s="18" t="s">
        <v>288</v>
      </c>
      <c r="BM574" s="205" t="s">
        <v>782</v>
      </c>
    </row>
    <row r="575" spans="1:65" s="2" customFormat="1" ht="24.2" customHeight="1">
      <c r="A575" s="35"/>
      <c r="B575" s="36"/>
      <c r="C575" s="193" t="s">
        <v>783</v>
      </c>
      <c r="D575" s="193" t="s">
        <v>284</v>
      </c>
      <c r="E575" s="194" t="s">
        <v>784</v>
      </c>
      <c r="F575" s="195" t="s">
        <v>785</v>
      </c>
      <c r="G575" s="196" t="s">
        <v>287</v>
      </c>
      <c r="H575" s="197">
        <v>542.625</v>
      </c>
      <c r="I575" s="198"/>
      <c r="J575" s="199">
        <f>ROUND(I575*H575,2)</f>
        <v>0</v>
      </c>
      <c r="K575" s="200"/>
      <c r="L575" s="40"/>
      <c r="M575" s="201" t="s">
        <v>1</v>
      </c>
      <c r="N575" s="202" t="s">
        <v>41</v>
      </c>
      <c r="O575" s="72"/>
      <c r="P575" s="203">
        <f>O575*H575</f>
        <v>0</v>
      </c>
      <c r="Q575" s="203">
        <v>8.8000000000000003E-4</v>
      </c>
      <c r="R575" s="203">
        <f>Q575*H575</f>
        <v>0.47750999999999999</v>
      </c>
      <c r="S575" s="203">
        <v>0</v>
      </c>
      <c r="T575" s="204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5" t="s">
        <v>288</v>
      </c>
      <c r="AT575" s="205" t="s">
        <v>284</v>
      </c>
      <c r="AU575" s="205" t="s">
        <v>85</v>
      </c>
      <c r="AY575" s="18" t="s">
        <v>282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18" t="s">
        <v>83</v>
      </c>
      <c r="BK575" s="206">
        <f>ROUND(I575*H575,2)</f>
        <v>0</v>
      </c>
      <c r="BL575" s="18" t="s">
        <v>288</v>
      </c>
      <c r="BM575" s="205" t="s">
        <v>786</v>
      </c>
    </row>
    <row r="576" spans="1:65" s="13" customFormat="1" ht="33.75">
      <c r="B576" s="207"/>
      <c r="C576" s="208"/>
      <c r="D576" s="209" t="s">
        <v>290</v>
      </c>
      <c r="E576" s="210" t="s">
        <v>1</v>
      </c>
      <c r="F576" s="211" t="s">
        <v>778</v>
      </c>
      <c r="G576" s="208"/>
      <c r="H576" s="212">
        <v>542.625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290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282</v>
      </c>
    </row>
    <row r="577" spans="1:65" s="15" customFormat="1" ht="11.25">
      <c r="B577" s="230"/>
      <c r="C577" s="231"/>
      <c r="D577" s="209" t="s">
        <v>290</v>
      </c>
      <c r="E577" s="232" t="s">
        <v>1</v>
      </c>
      <c r="F577" s="233" t="s">
        <v>306</v>
      </c>
      <c r="G577" s="231"/>
      <c r="H577" s="234">
        <v>542.625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290</v>
      </c>
      <c r="AU577" s="240" t="s">
        <v>85</v>
      </c>
      <c r="AV577" s="15" t="s">
        <v>105</v>
      </c>
      <c r="AW577" s="15" t="s">
        <v>32</v>
      </c>
      <c r="AX577" s="15" t="s">
        <v>76</v>
      </c>
      <c r="AY577" s="240" t="s">
        <v>282</v>
      </c>
    </row>
    <row r="578" spans="1:65" s="14" customFormat="1" ht="11.25">
      <c r="B578" s="219"/>
      <c r="C578" s="220"/>
      <c r="D578" s="209" t="s">
        <v>290</v>
      </c>
      <c r="E578" s="221" t="s">
        <v>1</v>
      </c>
      <c r="F578" s="222" t="s">
        <v>292</v>
      </c>
      <c r="G578" s="220"/>
      <c r="H578" s="223">
        <v>542.625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290</v>
      </c>
      <c r="AU578" s="229" t="s">
        <v>85</v>
      </c>
      <c r="AV578" s="14" t="s">
        <v>288</v>
      </c>
      <c r="AW578" s="14" t="s">
        <v>32</v>
      </c>
      <c r="AX578" s="14" t="s">
        <v>83</v>
      </c>
      <c r="AY578" s="229" t="s">
        <v>282</v>
      </c>
    </row>
    <row r="579" spans="1:65" s="2" customFormat="1" ht="24.2" customHeight="1">
      <c r="A579" s="35"/>
      <c r="B579" s="36"/>
      <c r="C579" s="193" t="s">
        <v>787</v>
      </c>
      <c r="D579" s="193" t="s">
        <v>284</v>
      </c>
      <c r="E579" s="194" t="s">
        <v>788</v>
      </c>
      <c r="F579" s="195" t="s">
        <v>789</v>
      </c>
      <c r="G579" s="196" t="s">
        <v>287</v>
      </c>
      <c r="H579" s="197">
        <v>542.625</v>
      </c>
      <c r="I579" s="198"/>
      <c r="J579" s="199">
        <f>ROUND(I579*H579,2)</f>
        <v>0</v>
      </c>
      <c r="K579" s="200"/>
      <c r="L579" s="40"/>
      <c r="M579" s="201" t="s">
        <v>1</v>
      </c>
      <c r="N579" s="202" t="s">
        <v>41</v>
      </c>
      <c r="O579" s="72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5" t="s">
        <v>288</v>
      </c>
      <c r="AT579" s="205" t="s">
        <v>284</v>
      </c>
      <c r="AU579" s="205" t="s">
        <v>85</v>
      </c>
      <c r="AY579" s="18" t="s">
        <v>282</v>
      </c>
      <c r="BE579" s="206">
        <f>IF(N579="základní",J579,0)</f>
        <v>0</v>
      </c>
      <c r="BF579" s="206">
        <f>IF(N579="snížená",J579,0)</f>
        <v>0</v>
      </c>
      <c r="BG579" s="206">
        <f>IF(N579="zákl. přenesená",J579,0)</f>
        <v>0</v>
      </c>
      <c r="BH579" s="206">
        <f>IF(N579="sníž. přenesená",J579,0)</f>
        <v>0</v>
      </c>
      <c r="BI579" s="206">
        <f>IF(N579="nulová",J579,0)</f>
        <v>0</v>
      </c>
      <c r="BJ579" s="18" t="s">
        <v>83</v>
      </c>
      <c r="BK579" s="206">
        <f>ROUND(I579*H579,2)</f>
        <v>0</v>
      </c>
      <c r="BL579" s="18" t="s">
        <v>288</v>
      </c>
      <c r="BM579" s="205" t="s">
        <v>790</v>
      </c>
    </row>
    <row r="580" spans="1:65" s="2" customFormat="1" ht="16.5" customHeight="1">
      <c r="A580" s="35"/>
      <c r="B580" s="36"/>
      <c r="C580" s="193" t="s">
        <v>791</v>
      </c>
      <c r="D580" s="193" t="s">
        <v>284</v>
      </c>
      <c r="E580" s="194" t="s">
        <v>792</v>
      </c>
      <c r="F580" s="195" t="s">
        <v>793</v>
      </c>
      <c r="G580" s="196" t="s">
        <v>441</v>
      </c>
      <c r="H580" s="197">
        <v>2.64</v>
      </c>
      <c r="I580" s="198"/>
      <c r="J580" s="199">
        <f>ROUND(I580*H580,2)</f>
        <v>0</v>
      </c>
      <c r="K580" s="200"/>
      <c r="L580" s="40"/>
      <c r="M580" s="201" t="s">
        <v>1</v>
      </c>
      <c r="N580" s="202" t="s">
        <v>41</v>
      </c>
      <c r="O580" s="72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5" t="s">
        <v>288</v>
      </c>
      <c r="AT580" s="205" t="s">
        <v>284</v>
      </c>
      <c r="AU580" s="205" t="s">
        <v>85</v>
      </c>
      <c r="AY580" s="18" t="s">
        <v>282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18" t="s">
        <v>83</v>
      </c>
      <c r="BK580" s="206">
        <f>ROUND(I580*H580,2)</f>
        <v>0</v>
      </c>
      <c r="BL580" s="18" t="s">
        <v>288</v>
      </c>
      <c r="BM580" s="205" t="s">
        <v>794</v>
      </c>
    </row>
    <row r="581" spans="1:65" s="13" customFormat="1" ht="11.25">
      <c r="B581" s="207"/>
      <c r="C581" s="208"/>
      <c r="D581" s="209" t="s">
        <v>290</v>
      </c>
      <c r="E581" s="210" t="s">
        <v>1</v>
      </c>
      <c r="F581" s="211" t="s">
        <v>795</v>
      </c>
      <c r="G581" s="208"/>
      <c r="H581" s="212">
        <v>2.64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290</v>
      </c>
      <c r="AU581" s="218" t="s">
        <v>85</v>
      </c>
      <c r="AV581" s="13" t="s">
        <v>85</v>
      </c>
      <c r="AW581" s="13" t="s">
        <v>32</v>
      </c>
      <c r="AX581" s="13" t="s">
        <v>76</v>
      </c>
      <c r="AY581" s="218" t="s">
        <v>282</v>
      </c>
    </row>
    <row r="582" spans="1:65" s="14" customFormat="1" ht="11.25">
      <c r="B582" s="219"/>
      <c r="C582" s="220"/>
      <c r="D582" s="209" t="s">
        <v>290</v>
      </c>
      <c r="E582" s="221" t="s">
        <v>1</v>
      </c>
      <c r="F582" s="222" t="s">
        <v>292</v>
      </c>
      <c r="G582" s="220"/>
      <c r="H582" s="223">
        <v>2.64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290</v>
      </c>
      <c r="AU582" s="229" t="s">
        <v>85</v>
      </c>
      <c r="AV582" s="14" t="s">
        <v>288</v>
      </c>
      <c r="AW582" s="14" t="s">
        <v>32</v>
      </c>
      <c r="AX582" s="14" t="s">
        <v>83</v>
      </c>
      <c r="AY582" s="229" t="s">
        <v>282</v>
      </c>
    </row>
    <row r="583" spans="1:65" s="2" customFormat="1" ht="16.5" customHeight="1">
      <c r="A583" s="35"/>
      <c r="B583" s="36"/>
      <c r="C583" s="193" t="s">
        <v>796</v>
      </c>
      <c r="D583" s="193" t="s">
        <v>284</v>
      </c>
      <c r="E583" s="194" t="s">
        <v>797</v>
      </c>
      <c r="F583" s="195" t="s">
        <v>798</v>
      </c>
      <c r="G583" s="196" t="s">
        <v>441</v>
      </c>
      <c r="H583" s="197">
        <v>2.86</v>
      </c>
      <c r="I583" s="198"/>
      <c r="J583" s="199">
        <f>ROUND(I583*H583,2)</f>
        <v>0</v>
      </c>
      <c r="K583" s="200"/>
      <c r="L583" s="40"/>
      <c r="M583" s="201" t="s">
        <v>1</v>
      </c>
      <c r="N583" s="202" t="s">
        <v>41</v>
      </c>
      <c r="O583" s="72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5" t="s">
        <v>288</v>
      </c>
      <c r="AT583" s="205" t="s">
        <v>284</v>
      </c>
      <c r="AU583" s="205" t="s">
        <v>85</v>
      </c>
      <c r="AY583" s="18" t="s">
        <v>282</v>
      </c>
      <c r="BE583" s="206">
        <f>IF(N583="základní",J583,0)</f>
        <v>0</v>
      </c>
      <c r="BF583" s="206">
        <f>IF(N583="snížená",J583,0)</f>
        <v>0</v>
      </c>
      <c r="BG583" s="206">
        <f>IF(N583="zákl. přenesená",J583,0)</f>
        <v>0</v>
      </c>
      <c r="BH583" s="206">
        <f>IF(N583="sníž. přenesená",J583,0)</f>
        <v>0</v>
      </c>
      <c r="BI583" s="206">
        <f>IF(N583="nulová",J583,0)</f>
        <v>0</v>
      </c>
      <c r="BJ583" s="18" t="s">
        <v>83</v>
      </c>
      <c r="BK583" s="206">
        <f>ROUND(I583*H583,2)</f>
        <v>0</v>
      </c>
      <c r="BL583" s="18" t="s">
        <v>288</v>
      </c>
      <c r="BM583" s="205" t="s">
        <v>799</v>
      </c>
    </row>
    <row r="584" spans="1:65" s="13" customFormat="1" ht="11.25">
      <c r="B584" s="207"/>
      <c r="C584" s="208"/>
      <c r="D584" s="209" t="s">
        <v>290</v>
      </c>
      <c r="E584" s="210" t="s">
        <v>1</v>
      </c>
      <c r="F584" s="211" t="s">
        <v>800</v>
      </c>
      <c r="G584" s="208"/>
      <c r="H584" s="212">
        <v>2.86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290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282</v>
      </c>
    </row>
    <row r="585" spans="1:65" s="14" customFormat="1" ht="11.25">
      <c r="B585" s="219"/>
      <c r="C585" s="220"/>
      <c r="D585" s="209" t="s">
        <v>290</v>
      </c>
      <c r="E585" s="221" t="s">
        <v>1</v>
      </c>
      <c r="F585" s="222" t="s">
        <v>292</v>
      </c>
      <c r="G585" s="220"/>
      <c r="H585" s="223">
        <v>2.86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290</v>
      </c>
      <c r="AU585" s="229" t="s">
        <v>85</v>
      </c>
      <c r="AV585" s="14" t="s">
        <v>288</v>
      </c>
      <c r="AW585" s="14" t="s">
        <v>32</v>
      </c>
      <c r="AX585" s="14" t="s">
        <v>83</v>
      </c>
      <c r="AY585" s="229" t="s">
        <v>282</v>
      </c>
    </row>
    <row r="586" spans="1:65" s="2" customFormat="1" ht="16.5" customHeight="1">
      <c r="A586" s="35"/>
      <c r="B586" s="36"/>
      <c r="C586" s="193" t="s">
        <v>801</v>
      </c>
      <c r="D586" s="193" t="s">
        <v>284</v>
      </c>
      <c r="E586" s="194" t="s">
        <v>802</v>
      </c>
      <c r="F586" s="195" t="s">
        <v>803</v>
      </c>
      <c r="G586" s="196" t="s">
        <v>441</v>
      </c>
      <c r="H586" s="197">
        <v>0.22</v>
      </c>
      <c r="I586" s="198"/>
      <c r="J586" s="199">
        <f>ROUND(I586*H586,2)</f>
        <v>0</v>
      </c>
      <c r="K586" s="200"/>
      <c r="L586" s="40"/>
      <c r="M586" s="201" t="s">
        <v>1</v>
      </c>
      <c r="N586" s="202" t="s">
        <v>41</v>
      </c>
      <c r="O586" s="72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5" t="s">
        <v>288</v>
      </c>
      <c r="AT586" s="205" t="s">
        <v>284</v>
      </c>
      <c r="AU586" s="205" t="s">
        <v>85</v>
      </c>
      <c r="AY586" s="18" t="s">
        <v>282</v>
      </c>
      <c r="BE586" s="206">
        <f>IF(N586="základní",J586,0)</f>
        <v>0</v>
      </c>
      <c r="BF586" s="206">
        <f>IF(N586="snížená",J586,0)</f>
        <v>0</v>
      </c>
      <c r="BG586" s="206">
        <f>IF(N586="zákl. přenesená",J586,0)</f>
        <v>0</v>
      </c>
      <c r="BH586" s="206">
        <f>IF(N586="sníž. přenesená",J586,0)</f>
        <v>0</v>
      </c>
      <c r="BI586" s="206">
        <f>IF(N586="nulová",J586,0)</f>
        <v>0</v>
      </c>
      <c r="BJ586" s="18" t="s">
        <v>83</v>
      </c>
      <c r="BK586" s="206">
        <f>ROUND(I586*H586,2)</f>
        <v>0</v>
      </c>
      <c r="BL586" s="18" t="s">
        <v>288</v>
      </c>
      <c r="BM586" s="205" t="s">
        <v>804</v>
      </c>
    </row>
    <row r="587" spans="1:65" s="13" customFormat="1" ht="11.25">
      <c r="B587" s="207"/>
      <c r="C587" s="208"/>
      <c r="D587" s="209" t="s">
        <v>290</v>
      </c>
      <c r="E587" s="210" t="s">
        <v>1</v>
      </c>
      <c r="F587" s="211" t="s">
        <v>805</v>
      </c>
      <c r="G587" s="208"/>
      <c r="H587" s="212">
        <v>0.22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290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282</v>
      </c>
    </row>
    <row r="588" spans="1:65" s="14" customFormat="1" ht="11.25">
      <c r="B588" s="219"/>
      <c r="C588" s="220"/>
      <c r="D588" s="209" t="s">
        <v>290</v>
      </c>
      <c r="E588" s="221" t="s">
        <v>1</v>
      </c>
      <c r="F588" s="222" t="s">
        <v>292</v>
      </c>
      <c r="G588" s="220"/>
      <c r="H588" s="223">
        <v>0.22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290</v>
      </c>
      <c r="AU588" s="229" t="s">
        <v>85</v>
      </c>
      <c r="AV588" s="14" t="s">
        <v>288</v>
      </c>
      <c r="AW588" s="14" t="s">
        <v>32</v>
      </c>
      <c r="AX588" s="14" t="s">
        <v>83</v>
      </c>
      <c r="AY588" s="229" t="s">
        <v>282</v>
      </c>
    </row>
    <row r="589" spans="1:65" s="2" customFormat="1" ht="16.5" customHeight="1">
      <c r="A589" s="35"/>
      <c r="B589" s="36"/>
      <c r="C589" s="193" t="s">
        <v>806</v>
      </c>
      <c r="D589" s="193" t="s">
        <v>284</v>
      </c>
      <c r="E589" s="194" t="s">
        <v>807</v>
      </c>
      <c r="F589" s="195" t="s">
        <v>808</v>
      </c>
      <c r="G589" s="196" t="s">
        <v>441</v>
      </c>
      <c r="H589" s="197">
        <v>0.22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288</v>
      </c>
      <c r="AT589" s="205" t="s">
        <v>284</v>
      </c>
      <c r="AU589" s="205" t="s">
        <v>85</v>
      </c>
      <c r="AY589" s="18" t="s">
        <v>282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288</v>
      </c>
      <c r="BM589" s="205" t="s">
        <v>809</v>
      </c>
    </row>
    <row r="590" spans="1:65" s="13" customFormat="1" ht="11.25">
      <c r="B590" s="207"/>
      <c r="C590" s="208"/>
      <c r="D590" s="209" t="s">
        <v>290</v>
      </c>
      <c r="E590" s="210" t="s">
        <v>1</v>
      </c>
      <c r="F590" s="211" t="s">
        <v>805</v>
      </c>
      <c r="G590" s="208"/>
      <c r="H590" s="212">
        <v>0.22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290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282</v>
      </c>
    </row>
    <row r="591" spans="1:65" s="14" customFormat="1" ht="11.25">
      <c r="B591" s="219"/>
      <c r="C591" s="220"/>
      <c r="D591" s="209" t="s">
        <v>290</v>
      </c>
      <c r="E591" s="221" t="s">
        <v>1</v>
      </c>
      <c r="F591" s="222" t="s">
        <v>292</v>
      </c>
      <c r="G591" s="220"/>
      <c r="H591" s="223">
        <v>0.22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290</v>
      </c>
      <c r="AU591" s="229" t="s">
        <v>85</v>
      </c>
      <c r="AV591" s="14" t="s">
        <v>288</v>
      </c>
      <c r="AW591" s="14" t="s">
        <v>32</v>
      </c>
      <c r="AX591" s="14" t="s">
        <v>83</v>
      </c>
      <c r="AY591" s="229" t="s">
        <v>282</v>
      </c>
    </row>
    <row r="592" spans="1:65" s="2" customFormat="1" ht="16.5" customHeight="1">
      <c r="A592" s="35"/>
      <c r="B592" s="36"/>
      <c r="C592" s="193" t="s">
        <v>810</v>
      </c>
      <c r="D592" s="193" t="s">
        <v>284</v>
      </c>
      <c r="E592" s="194" t="s">
        <v>811</v>
      </c>
      <c r="F592" s="195" t="s">
        <v>812</v>
      </c>
      <c r="G592" s="196" t="s">
        <v>441</v>
      </c>
      <c r="H592" s="197">
        <v>1.76</v>
      </c>
      <c r="I592" s="198"/>
      <c r="J592" s="199">
        <f>ROUND(I592*H592,2)</f>
        <v>0</v>
      </c>
      <c r="K592" s="200"/>
      <c r="L592" s="40"/>
      <c r="M592" s="201" t="s">
        <v>1</v>
      </c>
      <c r="N592" s="202" t="s">
        <v>41</v>
      </c>
      <c r="O592" s="72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5" t="s">
        <v>288</v>
      </c>
      <c r="AT592" s="205" t="s">
        <v>284</v>
      </c>
      <c r="AU592" s="205" t="s">
        <v>85</v>
      </c>
      <c r="AY592" s="18" t="s">
        <v>282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18" t="s">
        <v>83</v>
      </c>
      <c r="BK592" s="206">
        <f>ROUND(I592*H592,2)</f>
        <v>0</v>
      </c>
      <c r="BL592" s="18" t="s">
        <v>288</v>
      </c>
      <c r="BM592" s="205" t="s">
        <v>813</v>
      </c>
    </row>
    <row r="593" spans="1:65" s="13" customFormat="1" ht="11.25">
      <c r="B593" s="207"/>
      <c r="C593" s="208"/>
      <c r="D593" s="209" t="s">
        <v>290</v>
      </c>
      <c r="E593" s="210" t="s">
        <v>1</v>
      </c>
      <c r="F593" s="211" t="s">
        <v>814</v>
      </c>
      <c r="G593" s="208"/>
      <c r="H593" s="212">
        <v>1.76</v>
      </c>
      <c r="I593" s="213"/>
      <c r="J593" s="208"/>
      <c r="K593" s="208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290</v>
      </c>
      <c r="AU593" s="218" t="s">
        <v>85</v>
      </c>
      <c r="AV593" s="13" t="s">
        <v>85</v>
      </c>
      <c r="AW593" s="13" t="s">
        <v>32</v>
      </c>
      <c r="AX593" s="13" t="s">
        <v>76</v>
      </c>
      <c r="AY593" s="218" t="s">
        <v>282</v>
      </c>
    </row>
    <row r="594" spans="1:65" s="14" customFormat="1" ht="11.25">
      <c r="B594" s="219"/>
      <c r="C594" s="220"/>
      <c r="D594" s="209" t="s">
        <v>290</v>
      </c>
      <c r="E594" s="221" t="s">
        <v>1</v>
      </c>
      <c r="F594" s="222" t="s">
        <v>292</v>
      </c>
      <c r="G594" s="220"/>
      <c r="H594" s="223">
        <v>1.76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290</v>
      </c>
      <c r="AU594" s="229" t="s">
        <v>85</v>
      </c>
      <c r="AV594" s="14" t="s">
        <v>288</v>
      </c>
      <c r="AW594" s="14" t="s">
        <v>32</v>
      </c>
      <c r="AX594" s="14" t="s">
        <v>83</v>
      </c>
      <c r="AY594" s="229" t="s">
        <v>282</v>
      </c>
    </row>
    <row r="595" spans="1:65" s="2" customFormat="1" ht="16.5" customHeight="1">
      <c r="A595" s="35"/>
      <c r="B595" s="36"/>
      <c r="C595" s="193" t="s">
        <v>815</v>
      </c>
      <c r="D595" s="193" t="s">
        <v>284</v>
      </c>
      <c r="E595" s="194" t="s">
        <v>816</v>
      </c>
      <c r="F595" s="195" t="s">
        <v>817</v>
      </c>
      <c r="G595" s="196" t="s">
        <v>441</v>
      </c>
      <c r="H595" s="197">
        <v>0.88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288</v>
      </c>
      <c r="AT595" s="205" t="s">
        <v>284</v>
      </c>
      <c r="AU595" s="205" t="s">
        <v>85</v>
      </c>
      <c r="AY595" s="18" t="s">
        <v>282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288</v>
      </c>
      <c r="BM595" s="205" t="s">
        <v>818</v>
      </c>
    </row>
    <row r="596" spans="1:65" s="13" customFormat="1" ht="11.25">
      <c r="B596" s="207"/>
      <c r="C596" s="208"/>
      <c r="D596" s="209" t="s">
        <v>290</v>
      </c>
      <c r="E596" s="210" t="s">
        <v>1</v>
      </c>
      <c r="F596" s="211" t="s">
        <v>819</v>
      </c>
      <c r="G596" s="208"/>
      <c r="H596" s="212">
        <v>0.88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290</v>
      </c>
      <c r="AU596" s="218" t="s">
        <v>85</v>
      </c>
      <c r="AV596" s="13" t="s">
        <v>85</v>
      </c>
      <c r="AW596" s="13" t="s">
        <v>32</v>
      </c>
      <c r="AX596" s="13" t="s">
        <v>76</v>
      </c>
      <c r="AY596" s="218" t="s">
        <v>282</v>
      </c>
    </row>
    <row r="597" spans="1:65" s="14" customFormat="1" ht="11.25">
      <c r="B597" s="219"/>
      <c r="C597" s="220"/>
      <c r="D597" s="209" t="s">
        <v>290</v>
      </c>
      <c r="E597" s="221" t="s">
        <v>1</v>
      </c>
      <c r="F597" s="222" t="s">
        <v>292</v>
      </c>
      <c r="G597" s="220"/>
      <c r="H597" s="223">
        <v>0.88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290</v>
      </c>
      <c r="AU597" s="229" t="s">
        <v>85</v>
      </c>
      <c r="AV597" s="14" t="s">
        <v>288</v>
      </c>
      <c r="AW597" s="14" t="s">
        <v>32</v>
      </c>
      <c r="AX597" s="14" t="s">
        <v>83</v>
      </c>
      <c r="AY597" s="229" t="s">
        <v>282</v>
      </c>
    </row>
    <row r="598" spans="1:65" s="2" customFormat="1" ht="16.5" customHeight="1">
      <c r="A598" s="35"/>
      <c r="B598" s="36"/>
      <c r="C598" s="193" t="s">
        <v>820</v>
      </c>
      <c r="D598" s="193" t="s">
        <v>284</v>
      </c>
      <c r="E598" s="194" t="s">
        <v>821</v>
      </c>
      <c r="F598" s="195" t="s">
        <v>822</v>
      </c>
      <c r="G598" s="196" t="s">
        <v>441</v>
      </c>
      <c r="H598" s="197">
        <v>0.44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288</v>
      </c>
      <c r="AT598" s="205" t="s">
        <v>284</v>
      </c>
      <c r="AU598" s="205" t="s">
        <v>85</v>
      </c>
      <c r="AY598" s="18" t="s">
        <v>282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288</v>
      </c>
      <c r="BM598" s="205" t="s">
        <v>823</v>
      </c>
    </row>
    <row r="599" spans="1:65" s="13" customFormat="1" ht="11.25">
      <c r="B599" s="207"/>
      <c r="C599" s="208"/>
      <c r="D599" s="209" t="s">
        <v>290</v>
      </c>
      <c r="E599" s="210" t="s">
        <v>1</v>
      </c>
      <c r="F599" s="211" t="s">
        <v>824</v>
      </c>
      <c r="G599" s="208"/>
      <c r="H599" s="212">
        <v>0.44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290</v>
      </c>
      <c r="AU599" s="218" t="s">
        <v>85</v>
      </c>
      <c r="AV599" s="13" t="s">
        <v>85</v>
      </c>
      <c r="AW599" s="13" t="s">
        <v>32</v>
      </c>
      <c r="AX599" s="13" t="s">
        <v>76</v>
      </c>
      <c r="AY599" s="218" t="s">
        <v>282</v>
      </c>
    </row>
    <row r="600" spans="1:65" s="14" customFormat="1" ht="11.25">
      <c r="B600" s="219"/>
      <c r="C600" s="220"/>
      <c r="D600" s="209" t="s">
        <v>290</v>
      </c>
      <c r="E600" s="221" t="s">
        <v>1</v>
      </c>
      <c r="F600" s="222" t="s">
        <v>292</v>
      </c>
      <c r="G600" s="220"/>
      <c r="H600" s="223">
        <v>0.44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290</v>
      </c>
      <c r="AU600" s="229" t="s">
        <v>85</v>
      </c>
      <c r="AV600" s="14" t="s">
        <v>288</v>
      </c>
      <c r="AW600" s="14" t="s">
        <v>32</v>
      </c>
      <c r="AX600" s="14" t="s">
        <v>83</v>
      </c>
      <c r="AY600" s="229" t="s">
        <v>282</v>
      </c>
    </row>
    <row r="601" spans="1:65" s="2" customFormat="1" ht="16.5" customHeight="1">
      <c r="A601" s="35"/>
      <c r="B601" s="36"/>
      <c r="C601" s="193" t="s">
        <v>825</v>
      </c>
      <c r="D601" s="193" t="s">
        <v>284</v>
      </c>
      <c r="E601" s="194" t="s">
        <v>826</v>
      </c>
      <c r="F601" s="195" t="s">
        <v>827</v>
      </c>
      <c r="G601" s="196" t="s">
        <v>287</v>
      </c>
      <c r="H601" s="197">
        <v>4.3339999999999996</v>
      </c>
      <c r="I601" s="198"/>
      <c r="J601" s="199">
        <f>ROUND(I601*H601,2)</f>
        <v>0</v>
      </c>
      <c r="K601" s="200"/>
      <c r="L601" s="40"/>
      <c r="M601" s="201" t="s">
        <v>1</v>
      </c>
      <c r="N601" s="202" t="s">
        <v>41</v>
      </c>
      <c r="O601" s="72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288</v>
      </c>
      <c r="AT601" s="205" t="s">
        <v>284</v>
      </c>
      <c r="AU601" s="205" t="s">
        <v>85</v>
      </c>
      <c r="AY601" s="18" t="s">
        <v>282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8" t="s">
        <v>83</v>
      </c>
      <c r="BK601" s="206">
        <f>ROUND(I601*H601,2)</f>
        <v>0</v>
      </c>
      <c r="BL601" s="18" t="s">
        <v>288</v>
      </c>
      <c r="BM601" s="205" t="s">
        <v>828</v>
      </c>
    </row>
    <row r="602" spans="1:65" s="13" customFormat="1" ht="11.25">
      <c r="B602" s="207"/>
      <c r="C602" s="208"/>
      <c r="D602" s="209" t="s">
        <v>290</v>
      </c>
      <c r="E602" s="210" t="s">
        <v>1</v>
      </c>
      <c r="F602" s="211" t="s">
        <v>829</v>
      </c>
      <c r="G602" s="208"/>
      <c r="H602" s="212">
        <v>1.32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290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282</v>
      </c>
    </row>
    <row r="603" spans="1:65" s="13" customFormat="1" ht="11.25">
      <c r="B603" s="207"/>
      <c r="C603" s="208"/>
      <c r="D603" s="209" t="s">
        <v>290</v>
      </c>
      <c r="E603" s="210" t="s">
        <v>1</v>
      </c>
      <c r="F603" s="211" t="s">
        <v>830</v>
      </c>
      <c r="G603" s="208"/>
      <c r="H603" s="212">
        <v>0.26400000000000001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290</v>
      </c>
      <c r="AU603" s="218" t="s">
        <v>85</v>
      </c>
      <c r="AV603" s="13" t="s">
        <v>85</v>
      </c>
      <c r="AW603" s="13" t="s">
        <v>32</v>
      </c>
      <c r="AX603" s="13" t="s">
        <v>76</v>
      </c>
      <c r="AY603" s="218" t="s">
        <v>282</v>
      </c>
    </row>
    <row r="604" spans="1:65" s="13" customFormat="1" ht="11.25">
      <c r="B604" s="207"/>
      <c r="C604" s="208"/>
      <c r="D604" s="209" t="s">
        <v>290</v>
      </c>
      <c r="E604" s="210" t="s">
        <v>1</v>
      </c>
      <c r="F604" s="211" t="s">
        <v>831</v>
      </c>
      <c r="G604" s="208"/>
      <c r="H604" s="212">
        <v>0.55000000000000004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290</v>
      </c>
      <c r="AU604" s="218" t="s">
        <v>85</v>
      </c>
      <c r="AV604" s="13" t="s">
        <v>85</v>
      </c>
      <c r="AW604" s="13" t="s">
        <v>32</v>
      </c>
      <c r="AX604" s="13" t="s">
        <v>76</v>
      </c>
      <c r="AY604" s="218" t="s">
        <v>282</v>
      </c>
    </row>
    <row r="605" spans="1:65" s="13" customFormat="1" ht="11.25">
      <c r="B605" s="207"/>
      <c r="C605" s="208"/>
      <c r="D605" s="209" t="s">
        <v>290</v>
      </c>
      <c r="E605" s="210" t="s">
        <v>1</v>
      </c>
      <c r="F605" s="211" t="s">
        <v>832</v>
      </c>
      <c r="G605" s="208"/>
      <c r="H605" s="212">
        <v>1.8480000000000001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290</v>
      </c>
      <c r="AU605" s="218" t="s">
        <v>85</v>
      </c>
      <c r="AV605" s="13" t="s">
        <v>85</v>
      </c>
      <c r="AW605" s="13" t="s">
        <v>32</v>
      </c>
      <c r="AX605" s="13" t="s">
        <v>76</v>
      </c>
      <c r="AY605" s="218" t="s">
        <v>282</v>
      </c>
    </row>
    <row r="606" spans="1:65" s="13" customFormat="1" ht="11.25">
      <c r="B606" s="207"/>
      <c r="C606" s="208"/>
      <c r="D606" s="209" t="s">
        <v>290</v>
      </c>
      <c r="E606" s="210" t="s">
        <v>1</v>
      </c>
      <c r="F606" s="211" t="s">
        <v>833</v>
      </c>
      <c r="G606" s="208"/>
      <c r="H606" s="212">
        <v>0.35199999999999998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290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282</v>
      </c>
    </row>
    <row r="607" spans="1:65" s="15" customFormat="1" ht="11.25">
      <c r="B607" s="230"/>
      <c r="C607" s="231"/>
      <c r="D607" s="209" t="s">
        <v>290</v>
      </c>
      <c r="E607" s="232" t="s">
        <v>1</v>
      </c>
      <c r="F607" s="233" t="s">
        <v>306</v>
      </c>
      <c r="G607" s="231"/>
      <c r="H607" s="234">
        <v>4.3340000000000005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290</v>
      </c>
      <c r="AU607" s="240" t="s">
        <v>85</v>
      </c>
      <c r="AV607" s="15" t="s">
        <v>105</v>
      </c>
      <c r="AW607" s="15" t="s">
        <v>32</v>
      </c>
      <c r="AX607" s="15" t="s">
        <v>76</v>
      </c>
      <c r="AY607" s="240" t="s">
        <v>282</v>
      </c>
    </row>
    <row r="608" spans="1:65" s="14" customFormat="1" ht="11.25">
      <c r="B608" s="219"/>
      <c r="C608" s="220"/>
      <c r="D608" s="209" t="s">
        <v>290</v>
      </c>
      <c r="E608" s="221" t="s">
        <v>1</v>
      </c>
      <c r="F608" s="222" t="s">
        <v>292</v>
      </c>
      <c r="G608" s="220"/>
      <c r="H608" s="223">
        <v>4.3340000000000005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290</v>
      </c>
      <c r="AU608" s="229" t="s">
        <v>85</v>
      </c>
      <c r="AV608" s="14" t="s">
        <v>288</v>
      </c>
      <c r="AW608" s="14" t="s">
        <v>32</v>
      </c>
      <c r="AX608" s="14" t="s">
        <v>83</v>
      </c>
      <c r="AY608" s="229" t="s">
        <v>282</v>
      </c>
    </row>
    <row r="609" spans="1:65" s="2" customFormat="1" ht="16.5" customHeight="1">
      <c r="A609" s="35"/>
      <c r="B609" s="36"/>
      <c r="C609" s="193" t="s">
        <v>834</v>
      </c>
      <c r="D609" s="193" t="s">
        <v>284</v>
      </c>
      <c r="E609" s="194" t="s">
        <v>835</v>
      </c>
      <c r="F609" s="195" t="s">
        <v>836</v>
      </c>
      <c r="G609" s="196" t="s">
        <v>287</v>
      </c>
      <c r="H609" s="197">
        <v>4.3339999999999996</v>
      </c>
      <c r="I609" s="198"/>
      <c r="J609" s="199">
        <f>ROUND(I609*H609,2)</f>
        <v>0</v>
      </c>
      <c r="K609" s="200"/>
      <c r="L609" s="40"/>
      <c r="M609" s="201" t="s">
        <v>1</v>
      </c>
      <c r="N609" s="202" t="s">
        <v>41</v>
      </c>
      <c r="O609" s="72"/>
      <c r="P609" s="203">
        <f>O609*H609</f>
        <v>0</v>
      </c>
      <c r="Q609" s="203">
        <v>0</v>
      </c>
      <c r="R609" s="203">
        <f>Q609*H609</f>
        <v>0</v>
      </c>
      <c r="S609" s="203">
        <v>0</v>
      </c>
      <c r="T609" s="20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288</v>
      </c>
      <c r="AT609" s="205" t="s">
        <v>284</v>
      </c>
      <c r="AU609" s="205" t="s">
        <v>85</v>
      </c>
      <c r="AY609" s="18" t="s">
        <v>282</v>
      </c>
      <c r="BE609" s="206">
        <f>IF(N609="základní",J609,0)</f>
        <v>0</v>
      </c>
      <c r="BF609" s="206">
        <f>IF(N609="snížená",J609,0)</f>
        <v>0</v>
      </c>
      <c r="BG609" s="206">
        <f>IF(N609="zákl. přenesená",J609,0)</f>
        <v>0</v>
      </c>
      <c r="BH609" s="206">
        <f>IF(N609="sníž. přenesená",J609,0)</f>
        <v>0</v>
      </c>
      <c r="BI609" s="206">
        <f>IF(N609="nulová",J609,0)</f>
        <v>0</v>
      </c>
      <c r="BJ609" s="18" t="s">
        <v>83</v>
      </c>
      <c r="BK609" s="206">
        <f>ROUND(I609*H609,2)</f>
        <v>0</v>
      </c>
      <c r="BL609" s="18" t="s">
        <v>288</v>
      </c>
      <c r="BM609" s="205" t="s">
        <v>837</v>
      </c>
    </row>
    <row r="610" spans="1:65" s="2" customFormat="1" ht="16.5" customHeight="1">
      <c r="A610" s="35"/>
      <c r="B610" s="36"/>
      <c r="C610" s="193" t="s">
        <v>838</v>
      </c>
      <c r="D610" s="193" t="s">
        <v>284</v>
      </c>
      <c r="E610" s="194" t="s">
        <v>839</v>
      </c>
      <c r="F610" s="195" t="s">
        <v>840</v>
      </c>
      <c r="G610" s="196" t="s">
        <v>418</v>
      </c>
      <c r="H610" s="197">
        <v>12.768000000000001</v>
      </c>
      <c r="I610" s="198"/>
      <c r="J610" s="199">
        <f>ROUND(I610*H610,2)</f>
        <v>0</v>
      </c>
      <c r="K610" s="200"/>
      <c r="L610" s="40"/>
      <c r="M610" s="201" t="s">
        <v>1</v>
      </c>
      <c r="N610" s="202" t="s">
        <v>41</v>
      </c>
      <c r="O610" s="72"/>
      <c r="P610" s="203">
        <f>O610*H610</f>
        <v>0</v>
      </c>
      <c r="Q610" s="203">
        <v>1.05555</v>
      </c>
      <c r="R610" s="203">
        <f>Q610*H610</f>
        <v>13.477262400000001</v>
      </c>
      <c r="S610" s="203">
        <v>0</v>
      </c>
      <c r="T610" s="20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288</v>
      </c>
      <c r="AT610" s="205" t="s">
        <v>284</v>
      </c>
      <c r="AU610" s="205" t="s">
        <v>85</v>
      </c>
      <c r="AY610" s="18" t="s">
        <v>282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18" t="s">
        <v>83</v>
      </c>
      <c r="BK610" s="206">
        <f>ROUND(I610*H610,2)</f>
        <v>0</v>
      </c>
      <c r="BL610" s="18" t="s">
        <v>288</v>
      </c>
      <c r="BM610" s="205" t="s">
        <v>841</v>
      </c>
    </row>
    <row r="611" spans="1:65" s="13" customFormat="1" ht="11.25">
      <c r="B611" s="207"/>
      <c r="C611" s="208"/>
      <c r="D611" s="209" t="s">
        <v>290</v>
      </c>
      <c r="E611" s="210" t="s">
        <v>1</v>
      </c>
      <c r="F611" s="211" t="s">
        <v>842</v>
      </c>
      <c r="G611" s="208"/>
      <c r="H611" s="212">
        <v>13.209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290</v>
      </c>
      <c r="AU611" s="218" t="s">
        <v>85</v>
      </c>
      <c r="AV611" s="13" t="s">
        <v>85</v>
      </c>
      <c r="AW611" s="13" t="s">
        <v>32</v>
      </c>
      <c r="AX611" s="13" t="s">
        <v>76</v>
      </c>
      <c r="AY611" s="218" t="s">
        <v>282</v>
      </c>
    </row>
    <row r="612" spans="1:65" s="13" customFormat="1" ht="11.25">
      <c r="B612" s="207"/>
      <c r="C612" s="208"/>
      <c r="D612" s="209" t="s">
        <v>290</v>
      </c>
      <c r="E612" s="210" t="s">
        <v>1</v>
      </c>
      <c r="F612" s="211" t="s">
        <v>843</v>
      </c>
      <c r="G612" s="208"/>
      <c r="H612" s="212">
        <v>-0.441</v>
      </c>
      <c r="I612" s="213"/>
      <c r="J612" s="208"/>
      <c r="K612" s="208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290</v>
      </c>
      <c r="AU612" s="218" t="s">
        <v>85</v>
      </c>
      <c r="AV612" s="13" t="s">
        <v>85</v>
      </c>
      <c r="AW612" s="13" t="s">
        <v>32</v>
      </c>
      <c r="AX612" s="13" t="s">
        <v>76</v>
      </c>
      <c r="AY612" s="218" t="s">
        <v>282</v>
      </c>
    </row>
    <row r="613" spans="1:65" s="15" customFormat="1" ht="11.25">
      <c r="B613" s="230"/>
      <c r="C613" s="231"/>
      <c r="D613" s="209" t="s">
        <v>290</v>
      </c>
      <c r="E613" s="232" t="s">
        <v>1</v>
      </c>
      <c r="F613" s="233" t="s">
        <v>306</v>
      </c>
      <c r="G613" s="231"/>
      <c r="H613" s="234">
        <v>12.767999999999999</v>
      </c>
      <c r="I613" s="235"/>
      <c r="J613" s="231"/>
      <c r="K613" s="231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290</v>
      </c>
      <c r="AU613" s="240" t="s">
        <v>85</v>
      </c>
      <c r="AV613" s="15" t="s">
        <v>105</v>
      </c>
      <c r="AW613" s="15" t="s">
        <v>32</v>
      </c>
      <c r="AX613" s="15" t="s">
        <v>76</v>
      </c>
      <c r="AY613" s="240" t="s">
        <v>282</v>
      </c>
    </row>
    <row r="614" spans="1:65" s="14" customFormat="1" ht="11.25">
      <c r="B614" s="219"/>
      <c r="C614" s="220"/>
      <c r="D614" s="209" t="s">
        <v>290</v>
      </c>
      <c r="E614" s="221" t="s">
        <v>1</v>
      </c>
      <c r="F614" s="222" t="s">
        <v>292</v>
      </c>
      <c r="G614" s="220"/>
      <c r="H614" s="223">
        <v>12.767999999999999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290</v>
      </c>
      <c r="AU614" s="229" t="s">
        <v>85</v>
      </c>
      <c r="AV614" s="14" t="s">
        <v>288</v>
      </c>
      <c r="AW614" s="14" t="s">
        <v>32</v>
      </c>
      <c r="AX614" s="14" t="s">
        <v>83</v>
      </c>
      <c r="AY614" s="229" t="s">
        <v>282</v>
      </c>
    </row>
    <row r="615" spans="1:65" s="2" customFormat="1" ht="16.5" customHeight="1">
      <c r="A615" s="35"/>
      <c r="B615" s="36"/>
      <c r="C615" s="193" t="s">
        <v>844</v>
      </c>
      <c r="D615" s="193" t="s">
        <v>284</v>
      </c>
      <c r="E615" s="194" t="s">
        <v>845</v>
      </c>
      <c r="F615" s="195" t="s">
        <v>846</v>
      </c>
      <c r="G615" s="196" t="s">
        <v>295</v>
      </c>
      <c r="H615" s="197">
        <v>5.3019999999999996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2.45336</v>
      </c>
      <c r="R615" s="203">
        <f>Q615*H615</f>
        <v>13.007714719999999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288</v>
      </c>
      <c r="AT615" s="205" t="s">
        <v>284</v>
      </c>
      <c r="AU615" s="205" t="s">
        <v>85</v>
      </c>
      <c r="AY615" s="18" t="s">
        <v>282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288</v>
      </c>
      <c r="BM615" s="205" t="s">
        <v>847</v>
      </c>
    </row>
    <row r="616" spans="1:65" s="13" customFormat="1" ht="11.25">
      <c r="B616" s="207"/>
      <c r="C616" s="208"/>
      <c r="D616" s="209" t="s">
        <v>290</v>
      </c>
      <c r="E616" s="210" t="s">
        <v>1</v>
      </c>
      <c r="F616" s="211" t="s">
        <v>848</v>
      </c>
      <c r="G616" s="208"/>
      <c r="H616" s="212">
        <v>0.878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290</v>
      </c>
      <c r="AU616" s="218" t="s">
        <v>85</v>
      </c>
      <c r="AV616" s="13" t="s">
        <v>85</v>
      </c>
      <c r="AW616" s="13" t="s">
        <v>32</v>
      </c>
      <c r="AX616" s="13" t="s">
        <v>76</v>
      </c>
      <c r="AY616" s="218" t="s">
        <v>282</v>
      </c>
    </row>
    <row r="617" spans="1:65" s="13" customFormat="1" ht="11.25">
      <c r="B617" s="207"/>
      <c r="C617" s="208"/>
      <c r="D617" s="209" t="s">
        <v>290</v>
      </c>
      <c r="E617" s="210" t="s">
        <v>1</v>
      </c>
      <c r="F617" s="211" t="s">
        <v>849</v>
      </c>
      <c r="G617" s="208"/>
      <c r="H617" s="212">
        <v>3.3149999999999999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290</v>
      </c>
      <c r="AU617" s="218" t="s">
        <v>85</v>
      </c>
      <c r="AV617" s="13" t="s">
        <v>85</v>
      </c>
      <c r="AW617" s="13" t="s">
        <v>32</v>
      </c>
      <c r="AX617" s="13" t="s">
        <v>76</v>
      </c>
      <c r="AY617" s="218" t="s">
        <v>282</v>
      </c>
    </row>
    <row r="618" spans="1:65" s="13" customFormat="1" ht="11.25">
      <c r="B618" s="207"/>
      <c r="C618" s="208"/>
      <c r="D618" s="209" t="s">
        <v>290</v>
      </c>
      <c r="E618" s="210" t="s">
        <v>1</v>
      </c>
      <c r="F618" s="211" t="s">
        <v>850</v>
      </c>
      <c r="G618" s="208"/>
      <c r="H618" s="212">
        <v>1.109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290</v>
      </c>
      <c r="AU618" s="218" t="s">
        <v>85</v>
      </c>
      <c r="AV618" s="13" t="s">
        <v>85</v>
      </c>
      <c r="AW618" s="13" t="s">
        <v>32</v>
      </c>
      <c r="AX618" s="13" t="s">
        <v>76</v>
      </c>
      <c r="AY618" s="218" t="s">
        <v>282</v>
      </c>
    </row>
    <row r="619" spans="1:65" s="15" customFormat="1" ht="11.25">
      <c r="B619" s="230"/>
      <c r="C619" s="231"/>
      <c r="D619" s="209" t="s">
        <v>290</v>
      </c>
      <c r="E619" s="232" t="s">
        <v>1</v>
      </c>
      <c r="F619" s="233" t="s">
        <v>306</v>
      </c>
      <c r="G619" s="231"/>
      <c r="H619" s="234">
        <v>5.3019999999999996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290</v>
      </c>
      <c r="AU619" s="240" t="s">
        <v>85</v>
      </c>
      <c r="AV619" s="15" t="s">
        <v>105</v>
      </c>
      <c r="AW619" s="15" t="s">
        <v>32</v>
      </c>
      <c r="AX619" s="15" t="s">
        <v>76</v>
      </c>
      <c r="AY619" s="240" t="s">
        <v>282</v>
      </c>
    </row>
    <row r="620" spans="1:65" s="14" customFormat="1" ht="11.25">
      <c r="B620" s="219"/>
      <c r="C620" s="220"/>
      <c r="D620" s="209" t="s">
        <v>290</v>
      </c>
      <c r="E620" s="221" t="s">
        <v>1</v>
      </c>
      <c r="F620" s="222" t="s">
        <v>292</v>
      </c>
      <c r="G620" s="220"/>
      <c r="H620" s="223">
        <v>5.3019999999999996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290</v>
      </c>
      <c r="AU620" s="229" t="s">
        <v>85</v>
      </c>
      <c r="AV620" s="14" t="s">
        <v>288</v>
      </c>
      <c r="AW620" s="14" t="s">
        <v>32</v>
      </c>
      <c r="AX620" s="14" t="s">
        <v>83</v>
      </c>
      <c r="AY620" s="229" t="s">
        <v>282</v>
      </c>
    </row>
    <row r="621" spans="1:65" s="2" customFormat="1" ht="24.2" customHeight="1">
      <c r="A621" s="35"/>
      <c r="B621" s="36"/>
      <c r="C621" s="193" t="s">
        <v>851</v>
      </c>
      <c r="D621" s="193" t="s">
        <v>284</v>
      </c>
      <c r="E621" s="194" t="s">
        <v>852</v>
      </c>
      <c r="F621" s="195" t="s">
        <v>853</v>
      </c>
      <c r="G621" s="196" t="s">
        <v>287</v>
      </c>
      <c r="H621" s="197">
        <v>47.119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6.6299999999999996E-3</v>
      </c>
      <c r="R621" s="203">
        <f>Q621*H621</f>
        <v>0.31239897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288</v>
      </c>
      <c r="AT621" s="205" t="s">
        <v>284</v>
      </c>
      <c r="AU621" s="205" t="s">
        <v>85</v>
      </c>
      <c r="AY621" s="18" t="s">
        <v>282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288</v>
      </c>
      <c r="BM621" s="205" t="s">
        <v>854</v>
      </c>
    </row>
    <row r="622" spans="1:65" s="13" customFormat="1" ht="11.25">
      <c r="B622" s="207"/>
      <c r="C622" s="208"/>
      <c r="D622" s="209" t="s">
        <v>290</v>
      </c>
      <c r="E622" s="210" t="s">
        <v>1</v>
      </c>
      <c r="F622" s="211" t="s">
        <v>855</v>
      </c>
      <c r="G622" s="208"/>
      <c r="H622" s="212">
        <v>5.5350000000000001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290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282</v>
      </c>
    </row>
    <row r="623" spans="1:65" s="13" customFormat="1" ht="11.25">
      <c r="B623" s="207"/>
      <c r="C623" s="208"/>
      <c r="D623" s="209" t="s">
        <v>290</v>
      </c>
      <c r="E623" s="210" t="s">
        <v>1</v>
      </c>
      <c r="F623" s="211" t="s">
        <v>856</v>
      </c>
      <c r="G623" s="208"/>
      <c r="H623" s="212">
        <v>20.91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290</v>
      </c>
      <c r="AU623" s="218" t="s">
        <v>85</v>
      </c>
      <c r="AV623" s="13" t="s">
        <v>85</v>
      </c>
      <c r="AW623" s="13" t="s">
        <v>32</v>
      </c>
      <c r="AX623" s="13" t="s">
        <v>76</v>
      </c>
      <c r="AY623" s="218" t="s">
        <v>282</v>
      </c>
    </row>
    <row r="624" spans="1:65" s="13" customFormat="1" ht="11.25">
      <c r="B624" s="207"/>
      <c r="C624" s="208"/>
      <c r="D624" s="209" t="s">
        <v>290</v>
      </c>
      <c r="E624" s="210" t="s">
        <v>1</v>
      </c>
      <c r="F624" s="211" t="s">
        <v>857</v>
      </c>
      <c r="G624" s="208"/>
      <c r="H624" s="212">
        <v>14.79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290</v>
      </c>
      <c r="AU624" s="218" t="s">
        <v>85</v>
      </c>
      <c r="AV624" s="13" t="s">
        <v>85</v>
      </c>
      <c r="AW624" s="13" t="s">
        <v>32</v>
      </c>
      <c r="AX624" s="13" t="s">
        <v>76</v>
      </c>
      <c r="AY624" s="218" t="s">
        <v>282</v>
      </c>
    </row>
    <row r="625" spans="1:65" s="15" customFormat="1" ht="11.25">
      <c r="B625" s="230"/>
      <c r="C625" s="231"/>
      <c r="D625" s="209" t="s">
        <v>290</v>
      </c>
      <c r="E625" s="232" t="s">
        <v>1</v>
      </c>
      <c r="F625" s="233" t="s">
        <v>306</v>
      </c>
      <c r="G625" s="231"/>
      <c r="H625" s="234">
        <v>41.234999999999999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290</v>
      </c>
      <c r="AU625" s="240" t="s">
        <v>85</v>
      </c>
      <c r="AV625" s="15" t="s">
        <v>105</v>
      </c>
      <c r="AW625" s="15" t="s">
        <v>32</v>
      </c>
      <c r="AX625" s="15" t="s">
        <v>76</v>
      </c>
      <c r="AY625" s="240" t="s">
        <v>282</v>
      </c>
    </row>
    <row r="626" spans="1:65" s="13" customFormat="1" ht="11.25">
      <c r="B626" s="207"/>
      <c r="C626" s="208"/>
      <c r="D626" s="209" t="s">
        <v>290</v>
      </c>
      <c r="E626" s="210" t="s">
        <v>1</v>
      </c>
      <c r="F626" s="211" t="s">
        <v>858</v>
      </c>
      <c r="G626" s="208"/>
      <c r="H626" s="212">
        <v>5.8840000000000003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290</v>
      </c>
      <c r="AU626" s="218" t="s">
        <v>85</v>
      </c>
      <c r="AV626" s="13" t="s">
        <v>85</v>
      </c>
      <c r="AW626" s="13" t="s">
        <v>32</v>
      </c>
      <c r="AX626" s="13" t="s">
        <v>76</v>
      </c>
      <c r="AY626" s="218" t="s">
        <v>282</v>
      </c>
    </row>
    <row r="627" spans="1:65" s="15" customFormat="1" ht="11.25">
      <c r="B627" s="230"/>
      <c r="C627" s="231"/>
      <c r="D627" s="209" t="s">
        <v>290</v>
      </c>
      <c r="E627" s="232" t="s">
        <v>1</v>
      </c>
      <c r="F627" s="233" t="s">
        <v>306</v>
      </c>
      <c r="G627" s="231"/>
      <c r="H627" s="234">
        <v>5.8840000000000003</v>
      </c>
      <c r="I627" s="235"/>
      <c r="J627" s="231"/>
      <c r="K627" s="231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290</v>
      </c>
      <c r="AU627" s="240" t="s">
        <v>85</v>
      </c>
      <c r="AV627" s="15" t="s">
        <v>105</v>
      </c>
      <c r="AW627" s="15" t="s">
        <v>32</v>
      </c>
      <c r="AX627" s="15" t="s">
        <v>76</v>
      </c>
      <c r="AY627" s="240" t="s">
        <v>282</v>
      </c>
    </row>
    <row r="628" spans="1:65" s="14" customFormat="1" ht="11.25">
      <c r="B628" s="219"/>
      <c r="C628" s="220"/>
      <c r="D628" s="209" t="s">
        <v>290</v>
      </c>
      <c r="E628" s="221" t="s">
        <v>1</v>
      </c>
      <c r="F628" s="222" t="s">
        <v>292</v>
      </c>
      <c r="G628" s="220"/>
      <c r="H628" s="223">
        <v>47.119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290</v>
      </c>
      <c r="AU628" s="229" t="s">
        <v>85</v>
      </c>
      <c r="AV628" s="14" t="s">
        <v>288</v>
      </c>
      <c r="AW628" s="14" t="s">
        <v>32</v>
      </c>
      <c r="AX628" s="14" t="s">
        <v>83</v>
      </c>
      <c r="AY628" s="229" t="s">
        <v>282</v>
      </c>
    </row>
    <row r="629" spans="1:65" s="2" customFormat="1" ht="24.2" customHeight="1">
      <c r="A629" s="35"/>
      <c r="B629" s="36"/>
      <c r="C629" s="193" t="s">
        <v>859</v>
      </c>
      <c r="D629" s="193" t="s">
        <v>284</v>
      </c>
      <c r="E629" s="194" t="s">
        <v>860</v>
      </c>
      <c r="F629" s="195" t="s">
        <v>861</v>
      </c>
      <c r="G629" s="196" t="s">
        <v>287</v>
      </c>
      <c r="H629" s="197">
        <v>47.119</v>
      </c>
      <c r="I629" s="198"/>
      <c r="J629" s="199">
        <f>ROUND(I629*H629,2)</f>
        <v>0</v>
      </c>
      <c r="K629" s="200"/>
      <c r="L629" s="40"/>
      <c r="M629" s="201" t="s">
        <v>1</v>
      </c>
      <c r="N629" s="202" t="s">
        <v>41</v>
      </c>
      <c r="O629" s="72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288</v>
      </c>
      <c r="AT629" s="205" t="s">
        <v>284</v>
      </c>
      <c r="AU629" s="205" t="s">
        <v>85</v>
      </c>
      <c r="AY629" s="18" t="s">
        <v>282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18" t="s">
        <v>83</v>
      </c>
      <c r="BK629" s="206">
        <f>ROUND(I629*H629,2)</f>
        <v>0</v>
      </c>
      <c r="BL629" s="18" t="s">
        <v>288</v>
      </c>
      <c r="BM629" s="205" t="s">
        <v>862</v>
      </c>
    </row>
    <row r="630" spans="1:65" s="2" customFormat="1" ht="33" customHeight="1">
      <c r="A630" s="35"/>
      <c r="B630" s="36"/>
      <c r="C630" s="193" t="s">
        <v>863</v>
      </c>
      <c r="D630" s="193" t="s">
        <v>284</v>
      </c>
      <c r="E630" s="194" t="s">
        <v>864</v>
      </c>
      <c r="F630" s="195" t="s">
        <v>865</v>
      </c>
      <c r="G630" s="196" t="s">
        <v>287</v>
      </c>
      <c r="H630" s="197">
        <v>5.8840000000000003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1.34E-3</v>
      </c>
      <c r="R630" s="203">
        <f>Q630*H630</f>
        <v>7.8845600000000005E-3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288</v>
      </c>
      <c r="AT630" s="205" t="s">
        <v>284</v>
      </c>
      <c r="AU630" s="205" t="s">
        <v>85</v>
      </c>
      <c r="AY630" s="18" t="s">
        <v>282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288</v>
      </c>
      <c r="BM630" s="205" t="s">
        <v>866</v>
      </c>
    </row>
    <row r="631" spans="1:65" s="13" customFormat="1" ht="11.25">
      <c r="B631" s="207"/>
      <c r="C631" s="208"/>
      <c r="D631" s="209" t="s">
        <v>290</v>
      </c>
      <c r="E631" s="210" t="s">
        <v>1</v>
      </c>
      <c r="F631" s="211" t="s">
        <v>858</v>
      </c>
      <c r="G631" s="208"/>
      <c r="H631" s="212">
        <v>5.8840000000000003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290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282</v>
      </c>
    </row>
    <row r="632" spans="1:65" s="15" customFormat="1" ht="11.25">
      <c r="B632" s="230"/>
      <c r="C632" s="231"/>
      <c r="D632" s="209" t="s">
        <v>290</v>
      </c>
      <c r="E632" s="232" t="s">
        <v>1</v>
      </c>
      <c r="F632" s="233" t="s">
        <v>306</v>
      </c>
      <c r="G632" s="231"/>
      <c r="H632" s="234">
        <v>5.8840000000000003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290</v>
      </c>
      <c r="AU632" s="240" t="s">
        <v>85</v>
      </c>
      <c r="AV632" s="15" t="s">
        <v>105</v>
      </c>
      <c r="AW632" s="15" t="s">
        <v>32</v>
      </c>
      <c r="AX632" s="15" t="s">
        <v>76</v>
      </c>
      <c r="AY632" s="240" t="s">
        <v>282</v>
      </c>
    </row>
    <row r="633" spans="1:65" s="14" customFormat="1" ht="11.25">
      <c r="B633" s="219"/>
      <c r="C633" s="220"/>
      <c r="D633" s="209" t="s">
        <v>290</v>
      </c>
      <c r="E633" s="221" t="s">
        <v>1</v>
      </c>
      <c r="F633" s="222" t="s">
        <v>292</v>
      </c>
      <c r="G633" s="220"/>
      <c r="H633" s="223">
        <v>5.8840000000000003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290</v>
      </c>
      <c r="AU633" s="229" t="s">
        <v>85</v>
      </c>
      <c r="AV633" s="14" t="s">
        <v>288</v>
      </c>
      <c r="AW633" s="14" t="s">
        <v>32</v>
      </c>
      <c r="AX633" s="14" t="s">
        <v>83</v>
      </c>
      <c r="AY633" s="229" t="s">
        <v>282</v>
      </c>
    </row>
    <row r="634" spans="1:65" s="2" customFormat="1" ht="33" customHeight="1">
      <c r="A634" s="35"/>
      <c r="B634" s="36"/>
      <c r="C634" s="193" t="s">
        <v>867</v>
      </c>
      <c r="D634" s="193" t="s">
        <v>284</v>
      </c>
      <c r="E634" s="194" t="s">
        <v>868</v>
      </c>
      <c r="F634" s="195" t="s">
        <v>869</v>
      </c>
      <c r="G634" s="196" t="s">
        <v>287</v>
      </c>
      <c r="H634" s="197">
        <v>5.8840000000000003</v>
      </c>
      <c r="I634" s="198"/>
      <c r="J634" s="199">
        <f>ROUND(I634*H634,2)</f>
        <v>0</v>
      </c>
      <c r="K634" s="200"/>
      <c r="L634" s="40"/>
      <c r="M634" s="201" t="s">
        <v>1</v>
      </c>
      <c r="N634" s="202" t="s">
        <v>41</v>
      </c>
      <c r="O634" s="72"/>
      <c r="P634" s="203">
        <f>O634*H634</f>
        <v>0</v>
      </c>
      <c r="Q634" s="203">
        <v>0</v>
      </c>
      <c r="R634" s="203">
        <f>Q634*H634</f>
        <v>0</v>
      </c>
      <c r="S634" s="203">
        <v>0</v>
      </c>
      <c r="T634" s="20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5" t="s">
        <v>288</v>
      </c>
      <c r="AT634" s="205" t="s">
        <v>284</v>
      </c>
      <c r="AU634" s="205" t="s">
        <v>85</v>
      </c>
      <c r="AY634" s="18" t="s">
        <v>282</v>
      </c>
      <c r="BE634" s="206">
        <f>IF(N634="základní",J634,0)</f>
        <v>0</v>
      </c>
      <c r="BF634" s="206">
        <f>IF(N634="snížená",J634,0)</f>
        <v>0</v>
      </c>
      <c r="BG634" s="206">
        <f>IF(N634="zákl. přenesená",J634,0)</f>
        <v>0</v>
      </c>
      <c r="BH634" s="206">
        <f>IF(N634="sníž. přenesená",J634,0)</f>
        <v>0</v>
      </c>
      <c r="BI634" s="206">
        <f>IF(N634="nulová",J634,0)</f>
        <v>0</v>
      </c>
      <c r="BJ634" s="18" t="s">
        <v>83</v>
      </c>
      <c r="BK634" s="206">
        <f>ROUND(I634*H634,2)</f>
        <v>0</v>
      </c>
      <c r="BL634" s="18" t="s">
        <v>288</v>
      </c>
      <c r="BM634" s="205" t="s">
        <v>870</v>
      </c>
    </row>
    <row r="635" spans="1:65" s="2" customFormat="1" ht="24.2" customHeight="1">
      <c r="A635" s="35"/>
      <c r="B635" s="36"/>
      <c r="C635" s="193" t="s">
        <v>871</v>
      </c>
      <c r="D635" s="193" t="s">
        <v>284</v>
      </c>
      <c r="E635" s="194" t="s">
        <v>872</v>
      </c>
      <c r="F635" s="195" t="s">
        <v>873</v>
      </c>
      <c r="G635" s="196" t="s">
        <v>418</v>
      </c>
      <c r="H635" s="197">
        <v>0.28699999999999998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1.0551200000000001</v>
      </c>
      <c r="R635" s="203">
        <f>Q635*H635</f>
        <v>0.30281944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288</v>
      </c>
      <c r="AT635" s="205" t="s">
        <v>284</v>
      </c>
      <c r="AU635" s="205" t="s">
        <v>85</v>
      </c>
      <c r="AY635" s="18" t="s">
        <v>282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288</v>
      </c>
      <c r="BM635" s="205" t="s">
        <v>874</v>
      </c>
    </row>
    <row r="636" spans="1:65" s="13" customFormat="1" ht="11.25">
      <c r="B636" s="207"/>
      <c r="C636" s="208"/>
      <c r="D636" s="209" t="s">
        <v>290</v>
      </c>
      <c r="E636" s="210" t="s">
        <v>1</v>
      </c>
      <c r="F636" s="211" t="s">
        <v>875</v>
      </c>
      <c r="G636" s="208"/>
      <c r="H636" s="212">
        <v>0.16900000000000001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290</v>
      </c>
      <c r="AU636" s="218" t="s">
        <v>85</v>
      </c>
      <c r="AV636" s="13" t="s">
        <v>85</v>
      </c>
      <c r="AW636" s="13" t="s">
        <v>32</v>
      </c>
      <c r="AX636" s="13" t="s">
        <v>76</v>
      </c>
      <c r="AY636" s="218" t="s">
        <v>282</v>
      </c>
    </row>
    <row r="637" spans="1:65" s="13" customFormat="1" ht="11.25">
      <c r="B637" s="207"/>
      <c r="C637" s="208"/>
      <c r="D637" s="209" t="s">
        <v>290</v>
      </c>
      <c r="E637" s="210" t="s">
        <v>1</v>
      </c>
      <c r="F637" s="211" t="s">
        <v>876</v>
      </c>
      <c r="G637" s="208"/>
      <c r="H637" s="212">
        <v>5.5E-2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290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282</v>
      </c>
    </row>
    <row r="638" spans="1:65" s="13" customFormat="1" ht="11.25">
      <c r="B638" s="207"/>
      <c r="C638" s="208"/>
      <c r="D638" s="209" t="s">
        <v>290</v>
      </c>
      <c r="E638" s="210" t="s">
        <v>1</v>
      </c>
      <c r="F638" s="211" t="s">
        <v>877</v>
      </c>
      <c r="G638" s="208"/>
      <c r="H638" s="212">
        <v>6.3E-2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290</v>
      </c>
      <c r="AU638" s="218" t="s">
        <v>85</v>
      </c>
      <c r="AV638" s="13" t="s">
        <v>85</v>
      </c>
      <c r="AW638" s="13" t="s">
        <v>32</v>
      </c>
      <c r="AX638" s="13" t="s">
        <v>76</v>
      </c>
      <c r="AY638" s="218" t="s">
        <v>282</v>
      </c>
    </row>
    <row r="639" spans="1:65" s="15" customFormat="1" ht="11.25">
      <c r="B639" s="230"/>
      <c r="C639" s="231"/>
      <c r="D639" s="209" t="s">
        <v>290</v>
      </c>
      <c r="E639" s="232" t="s">
        <v>1</v>
      </c>
      <c r="F639" s="233" t="s">
        <v>306</v>
      </c>
      <c r="G639" s="231"/>
      <c r="H639" s="234">
        <v>0.28700000000000003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290</v>
      </c>
      <c r="AU639" s="240" t="s">
        <v>85</v>
      </c>
      <c r="AV639" s="15" t="s">
        <v>105</v>
      </c>
      <c r="AW639" s="15" t="s">
        <v>32</v>
      </c>
      <c r="AX639" s="15" t="s">
        <v>76</v>
      </c>
      <c r="AY639" s="240" t="s">
        <v>282</v>
      </c>
    </row>
    <row r="640" spans="1:65" s="14" customFormat="1" ht="11.25">
      <c r="B640" s="219"/>
      <c r="C640" s="220"/>
      <c r="D640" s="209" t="s">
        <v>290</v>
      </c>
      <c r="E640" s="221" t="s">
        <v>1</v>
      </c>
      <c r="F640" s="222" t="s">
        <v>292</v>
      </c>
      <c r="G640" s="220"/>
      <c r="H640" s="223">
        <v>0.28700000000000003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290</v>
      </c>
      <c r="AU640" s="229" t="s">
        <v>85</v>
      </c>
      <c r="AV640" s="14" t="s">
        <v>288</v>
      </c>
      <c r="AW640" s="14" t="s">
        <v>32</v>
      </c>
      <c r="AX640" s="14" t="s">
        <v>83</v>
      </c>
      <c r="AY640" s="229" t="s">
        <v>282</v>
      </c>
    </row>
    <row r="641" spans="1:65" s="2" customFormat="1" ht="16.5" customHeight="1">
      <c r="A641" s="35"/>
      <c r="B641" s="36"/>
      <c r="C641" s="193" t="s">
        <v>878</v>
      </c>
      <c r="D641" s="193" t="s">
        <v>284</v>
      </c>
      <c r="E641" s="194" t="s">
        <v>879</v>
      </c>
      <c r="F641" s="195" t="s">
        <v>880</v>
      </c>
      <c r="G641" s="196" t="s">
        <v>295</v>
      </c>
      <c r="H641" s="197">
        <v>14.111000000000001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2.4533999999999998</v>
      </c>
      <c r="R641" s="203">
        <f>Q641*H641</f>
        <v>34.619927400000002</v>
      </c>
      <c r="S641" s="203">
        <v>0</v>
      </c>
      <c r="T641" s="20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288</v>
      </c>
      <c r="AT641" s="205" t="s">
        <v>284</v>
      </c>
      <c r="AU641" s="205" t="s">
        <v>85</v>
      </c>
      <c r="AY641" s="18" t="s">
        <v>282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288</v>
      </c>
      <c r="BM641" s="205" t="s">
        <v>881</v>
      </c>
    </row>
    <row r="642" spans="1:65" s="16" customFormat="1" ht="11.25">
      <c r="B642" s="241"/>
      <c r="C642" s="242"/>
      <c r="D642" s="209" t="s">
        <v>290</v>
      </c>
      <c r="E642" s="243" t="s">
        <v>1</v>
      </c>
      <c r="F642" s="244" t="s">
        <v>555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290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282</v>
      </c>
    </row>
    <row r="643" spans="1:65" s="13" customFormat="1" ht="22.5">
      <c r="B643" s="207"/>
      <c r="C643" s="208"/>
      <c r="D643" s="209" t="s">
        <v>290</v>
      </c>
      <c r="E643" s="210" t="s">
        <v>1</v>
      </c>
      <c r="F643" s="211" t="s">
        <v>882</v>
      </c>
      <c r="G643" s="208"/>
      <c r="H643" s="212">
        <v>5.4509999999999996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290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282</v>
      </c>
    </row>
    <row r="644" spans="1:65" s="15" customFormat="1" ht="11.25">
      <c r="B644" s="230"/>
      <c r="C644" s="231"/>
      <c r="D644" s="209" t="s">
        <v>290</v>
      </c>
      <c r="E644" s="232" t="s">
        <v>1</v>
      </c>
      <c r="F644" s="233" t="s">
        <v>306</v>
      </c>
      <c r="G644" s="231"/>
      <c r="H644" s="234">
        <v>5.4509999999999996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290</v>
      </c>
      <c r="AU644" s="240" t="s">
        <v>85</v>
      </c>
      <c r="AV644" s="15" t="s">
        <v>105</v>
      </c>
      <c r="AW644" s="15" t="s">
        <v>32</v>
      </c>
      <c r="AX644" s="15" t="s">
        <v>76</v>
      </c>
      <c r="AY644" s="240" t="s">
        <v>282</v>
      </c>
    </row>
    <row r="645" spans="1:65" s="16" customFormat="1" ht="11.25">
      <c r="B645" s="241"/>
      <c r="C645" s="242"/>
      <c r="D645" s="209" t="s">
        <v>290</v>
      </c>
      <c r="E645" s="243" t="s">
        <v>1</v>
      </c>
      <c r="F645" s="244" t="s">
        <v>883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290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282</v>
      </c>
    </row>
    <row r="646" spans="1:65" s="13" customFormat="1" ht="11.25">
      <c r="B646" s="207"/>
      <c r="C646" s="208"/>
      <c r="D646" s="209" t="s">
        <v>290</v>
      </c>
      <c r="E646" s="210" t="s">
        <v>1</v>
      </c>
      <c r="F646" s="211" t="s">
        <v>884</v>
      </c>
      <c r="G646" s="208"/>
      <c r="H646" s="212">
        <v>0.27800000000000002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290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282</v>
      </c>
    </row>
    <row r="647" spans="1:65" s="13" customFormat="1" ht="11.25">
      <c r="B647" s="207"/>
      <c r="C647" s="208"/>
      <c r="D647" s="209" t="s">
        <v>290</v>
      </c>
      <c r="E647" s="210" t="s">
        <v>1</v>
      </c>
      <c r="F647" s="211" t="s">
        <v>885</v>
      </c>
      <c r="G647" s="208"/>
      <c r="H647" s="212">
        <v>0.81899999999999995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290</v>
      </c>
      <c r="AU647" s="218" t="s">
        <v>85</v>
      </c>
      <c r="AV647" s="13" t="s">
        <v>85</v>
      </c>
      <c r="AW647" s="13" t="s">
        <v>32</v>
      </c>
      <c r="AX647" s="13" t="s">
        <v>76</v>
      </c>
      <c r="AY647" s="218" t="s">
        <v>282</v>
      </c>
    </row>
    <row r="648" spans="1:65" s="15" customFormat="1" ht="11.25">
      <c r="B648" s="230"/>
      <c r="C648" s="231"/>
      <c r="D648" s="209" t="s">
        <v>290</v>
      </c>
      <c r="E648" s="232" t="s">
        <v>1</v>
      </c>
      <c r="F648" s="233" t="s">
        <v>306</v>
      </c>
      <c r="G648" s="231"/>
      <c r="H648" s="234">
        <v>1.097</v>
      </c>
      <c r="I648" s="235"/>
      <c r="J648" s="231"/>
      <c r="K648" s="231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290</v>
      </c>
      <c r="AU648" s="240" t="s">
        <v>85</v>
      </c>
      <c r="AV648" s="15" t="s">
        <v>105</v>
      </c>
      <c r="AW648" s="15" t="s">
        <v>32</v>
      </c>
      <c r="AX648" s="15" t="s">
        <v>76</v>
      </c>
      <c r="AY648" s="240" t="s">
        <v>282</v>
      </c>
    </row>
    <row r="649" spans="1:65" s="16" customFormat="1" ht="11.25">
      <c r="B649" s="241"/>
      <c r="C649" s="242"/>
      <c r="D649" s="209" t="s">
        <v>290</v>
      </c>
      <c r="E649" s="243" t="s">
        <v>1</v>
      </c>
      <c r="F649" s="244" t="s">
        <v>886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290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282</v>
      </c>
    </row>
    <row r="650" spans="1:65" s="13" customFormat="1" ht="11.25">
      <c r="B650" s="207"/>
      <c r="C650" s="208"/>
      <c r="D650" s="209" t="s">
        <v>290</v>
      </c>
      <c r="E650" s="210" t="s">
        <v>1</v>
      </c>
      <c r="F650" s="211" t="s">
        <v>887</v>
      </c>
      <c r="G650" s="208"/>
      <c r="H650" s="212">
        <v>0.48099999999999998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290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282</v>
      </c>
    </row>
    <row r="651" spans="1:65" s="13" customFormat="1" ht="11.25">
      <c r="B651" s="207"/>
      <c r="C651" s="208"/>
      <c r="D651" s="209" t="s">
        <v>290</v>
      </c>
      <c r="E651" s="210" t="s">
        <v>1</v>
      </c>
      <c r="F651" s="211" t="s">
        <v>885</v>
      </c>
      <c r="G651" s="208"/>
      <c r="H651" s="212">
        <v>0.81899999999999995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290</v>
      </c>
      <c r="AU651" s="218" t="s">
        <v>85</v>
      </c>
      <c r="AV651" s="13" t="s">
        <v>85</v>
      </c>
      <c r="AW651" s="13" t="s">
        <v>32</v>
      </c>
      <c r="AX651" s="13" t="s">
        <v>76</v>
      </c>
      <c r="AY651" s="218" t="s">
        <v>282</v>
      </c>
    </row>
    <row r="652" spans="1:65" s="15" customFormat="1" ht="11.25">
      <c r="B652" s="230"/>
      <c r="C652" s="231"/>
      <c r="D652" s="209" t="s">
        <v>290</v>
      </c>
      <c r="E652" s="232" t="s">
        <v>1</v>
      </c>
      <c r="F652" s="233" t="s">
        <v>306</v>
      </c>
      <c r="G652" s="231"/>
      <c r="H652" s="234">
        <v>1.2999999999999998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AT652" s="240" t="s">
        <v>290</v>
      </c>
      <c r="AU652" s="240" t="s">
        <v>85</v>
      </c>
      <c r="AV652" s="15" t="s">
        <v>105</v>
      </c>
      <c r="AW652" s="15" t="s">
        <v>32</v>
      </c>
      <c r="AX652" s="15" t="s">
        <v>76</v>
      </c>
      <c r="AY652" s="240" t="s">
        <v>282</v>
      </c>
    </row>
    <row r="653" spans="1:65" s="16" customFormat="1" ht="11.25">
      <c r="B653" s="241"/>
      <c r="C653" s="242"/>
      <c r="D653" s="209" t="s">
        <v>290</v>
      </c>
      <c r="E653" s="243" t="s">
        <v>1</v>
      </c>
      <c r="F653" s="244" t="s">
        <v>888</v>
      </c>
      <c r="G653" s="242"/>
      <c r="H653" s="243" t="s">
        <v>1</v>
      </c>
      <c r="I653" s="245"/>
      <c r="J653" s="242"/>
      <c r="K653" s="242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290</v>
      </c>
      <c r="AU653" s="250" t="s">
        <v>85</v>
      </c>
      <c r="AV653" s="16" t="s">
        <v>83</v>
      </c>
      <c r="AW653" s="16" t="s">
        <v>32</v>
      </c>
      <c r="AX653" s="16" t="s">
        <v>76</v>
      </c>
      <c r="AY653" s="250" t="s">
        <v>282</v>
      </c>
    </row>
    <row r="654" spans="1:65" s="13" customFormat="1" ht="11.25">
      <c r="B654" s="207"/>
      <c r="C654" s="208"/>
      <c r="D654" s="209" t="s">
        <v>290</v>
      </c>
      <c r="E654" s="210" t="s">
        <v>1</v>
      </c>
      <c r="F654" s="211" t="s">
        <v>887</v>
      </c>
      <c r="G654" s="208"/>
      <c r="H654" s="212">
        <v>0.48099999999999998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290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282</v>
      </c>
    </row>
    <row r="655" spans="1:65" s="13" customFormat="1" ht="11.25">
      <c r="B655" s="207"/>
      <c r="C655" s="208"/>
      <c r="D655" s="209" t="s">
        <v>290</v>
      </c>
      <c r="E655" s="210" t="s">
        <v>1</v>
      </c>
      <c r="F655" s="211" t="s">
        <v>885</v>
      </c>
      <c r="G655" s="208"/>
      <c r="H655" s="212">
        <v>0.81899999999999995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290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282</v>
      </c>
    </row>
    <row r="656" spans="1:65" s="15" customFormat="1" ht="11.25">
      <c r="B656" s="230"/>
      <c r="C656" s="231"/>
      <c r="D656" s="209" t="s">
        <v>290</v>
      </c>
      <c r="E656" s="232" t="s">
        <v>1</v>
      </c>
      <c r="F656" s="233" t="s">
        <v>306</v>
      </c>
      <c r="G656" s="231"/>
      <c r="H656" s="234">
        <v>1.2999999999999998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AT656" s="240" t="s">
        <v>290</v>
      </c>
      <c r="AU656" s="240" t="s">
        <v>85</v>
      </c>
      <c r="AV656" s="15" t="s">
        <v>105</v>
      </c>
      <c r="AW656" s="15" t="s">
        <v>32</v>
      </c>
      <c r="AX656" s="15" t="s">
        <v>76</v>
      </c>
      <c r="AY656" s="240" t="s">
        <v>282</v>
      </c>
    </row>
    <row r="657" spans="1:65" s="16" customFormat="1" ht="11.25">
      <c r="B657" s="241"/>
      <c r="C657" s="242"/>
      <c r="D657" s="209" t="s">
        <v>290</v>
      </c>
      <c r="E657" s="243" t="s">
        <v>1</v>
      </c>
      <c r="F657" s="244" t="s">
        <v>889</v>
      </c>
      <c r="G657" s="242"/>
      <c r="H657" s="243" t="s">
        <v>1</v>
      </c>
      <c r="I657" s="245"/>
      <c r="J657" s="242"/>
      <c r="K657" s="242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290</v>
      </c>
      <c r="AU657" s="250" t="s">
        <v>85</v>
      </c>
      <c r="AV657" s="16" t="s">
        <v>83</v>
      </c>
      <c r="AW657" s="16" t="s">
        <v>32</v>
      </c>
      <c r="AX657" s="16" t="s">
        <v>76</v>
      </c>
      <c r="AY657" s="250" t="s">
        <v>282</v>
      </c>
    </row>
    <row r="658" spans="1:65" s="13" customFormat="1" ht="11.25">
      <c r="B658" s="207"/>
      <c r="C658" s="208"/>
      <c r="D658" s="209" t="s">
        <v>290</v>
      </c>
      <c r="E658" s="210" t="s">
        <v>1</v>
      </c>
      <c r="F658" s="211" t="s">
        <v>884</v>
      </c>
      <c r="G658" s="208"/>
      <c r="H658" s="212">
        <v>0.27800000000000002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290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282</v>
      </c>
    </row>
    <row r="659" spans="1:65" s="13" customFormat="1" ht="11.25">
      <c r="B659" s="207"/>
      <c r="C659" s="208"/>
      <c r="D659" s="209" t="s">
        <v>290</v>
      </c>
      <c r="E659" s="210" t="s">
        <v>1</v>
      </c>
      <c r="F659" s="211" t="s">
        <v>885</v>
      </c>
      <c r="G659" s="208"/>
      <c r="H659" s="212">
        <v>0.81899999999999995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290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282</v>
      </c>
    </row>
    <row r="660" spans="1:65" s="15" customFormat="1" ht="11.25">
      <c r="B660" s="230"/>
      <c r="C660" s="231"/>
      <c r="D660" s="209" t="s">
        <v>290</v>
      </c>
      <c r="E660" s="232" t="s">
        <v>1</v>
      </c>
      <c r="F660" s="233" t="s">
        <v>306</v>
      </c>
      <c r="G660" s="231"/>
      <c r="H660" s="234">
        <v>1.097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290</v>
      </c>
      <c r="AU660" s="240" t="s">
        <v>85</v>
      </c>
      <c r="AV660" s="15" t="s">
        <v>105</v>
      </c>
      <c r="AW660" s="15" t="s">
        <v>32</v>
      </c>
      <c r="AX660" s="15" t="s">
        <v>76</v>
      </c>
      <c r="AY660" s="240" t="s">
        <v>282</v>
      </c>
    </row>
    <row r="661" spans="1:65" s="16" customFormat="1" ht="11.25">
      <c r="B661" s="241"/>
      <c r="C661" s="242"/>
      <c r="D661" s="209" t="s">
        <v>290</v>
      </c>
      <c r="E661" s="243" t="s">
        <v>1</v>
      </c>
      <c r="F661" s="244" t="s">
        <v>890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290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282</v>
      </c>
    </row>
    <row r="662" spans="1:65" s="13" customFormat="1" ht="22.5">
      <c r="B662" s="207"/>
      <c r="C662" s="208"/>
      <c r="D662" s="209" t="s">
        <v>290</v>
      </c>
      <c r="E662" s="210" t="s">
        <v>1</v>
      </c>
      <c r="F662" s="211" t="s">
        <v>891</v>
      </c>
      <c r="G662" s="208"/>
      <c r="H662" s="212">
        <v>3.8660000000000001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290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282</v>
      </c>
    </row>
    <row r="663" spans="1:65" s="15" customFormat="1" ht="11.25">
      <c r="B663" s="230"/>
      <c r="C663" s="231"/>
      <c r="D663" s="209" t="s">
        <v>290</v>
      </c>
      <c r="E663" s="232" t="s">
        <v>1</v>
      </c>
      <c r="F663" s="233" t="s">
        <v>306</v>
      </c>
      <c r="G663" s="231"/>
      <c r="H663" s="234">
        <v>3.8660000000000001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290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282</v>
      </c>
    </row>
    <row r="664" spans="1:65" s="14" customFormat="1" ht="11.25">
      <c r="B664" s="219"/>
      <c r="C664" s="220"/>
      <c r="D664" s="209" t="s">
        <v>290</v>
      </c>
      <c r="E664" s="221" t="s">
        <v>1</v>
      </c>
      <c r="F664" s="222" t="s">
        <v>292</v>
      </c>
      <c r="G664" s="220"/>
      <c r="H664" s="223">
        <v>14.111000000000001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290</v>
      </c>
      <c r="AU664" s="229" t="s">
        <v>85</v>
      </c>
      <c r="AV664" s="14" t="s">
        <v>288</v>
      </c>
      <c r="AW664" s="14" t="s">
        <v>32</v>
      </c>
      <c r="AX664" s="14" t="s">
        <v>83</v>
      </c>
      <c r="AY664" s="229" t="s">
        <v>282</v>
      </c>
    </row>
    <row r="665" spans="1:65" s="2" customFormat="1" ht="16.5" customHeight="1">
      <c r="A665" s="35"/>
      <c r="B665" s="36"/>
      <c r="C665" s="193" t="s">
        <v>892</v>
      </c>
      <c r="D665" s="193" t="s">
        <v>284</v>
      </c>
      <c r="E665" s="194" t="s">
        <v>893</v>
      </c>
      <c r="F665" s="195" t="s">
        <v>894</v>
      </c>
      <c r="G665" s="196" t="s">
        <v>287</v>
      </c>
      <c r="H665" s="197">
        <v>112.875</v>
      </c>
      <c r="I665" s="198"/>
      <c r="J665" s="199">
        <f>ROUND(I665*H665,2)</f>
        <v>0</v>
      </c>
      <c r="K665" s="200"/>
      <c r="L665" s="40"/>
      <c r="M665" s="201" t="s">
        <v>1</v>
      </c>
      <c r="N665" s="202" t="s">
        <v>41</v>
      </c>
      <c r="O665" s="72"/>
      <c r="P665" s="203">
        <f>O665*H665</f>
        <v>0</v>
      </c>
      <c r="Q665" s="203">
        <v>5.7600000000000004E-3</v>
      </c>
      <c r="R665" s="203">
        <f>Q665*H665</f>
        <v>0.65016000000000007</v>
      </c>
      <c r="S665" s="203">
        <v>0</v>
      </c>
      <c r="T665" s="20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5" t="s">
        <v>288</v>
      </c>
      <c r="AT665" s="205" t="s">
        <v>284</v>
      </c>
      <c r="AU665" s="205" t="s">
        <v>85</v>
      </c>
      <c r="AY665" s="18" t="s">
        <v>282</v>
      </c>
      <c r="BE665" s="206">
        <f>IF(N665="základní",J665,0)</f>
        <v>0</v>
      </c>
      <c r="BF665" s="206">
        <f>IF(N665="snížená",J665,0)</f>
        <v>0</v>
      </c>
      <c r="BG665" s="206">
        <f>IF(N665="zákl. přenesená",J665,0)</f>
        <v>0</v>
      </c>
      <c r="BH665" s="206">
        <f>IF(N665="sníž. přenesená",J665,0)</f>
        <v>0</v>
      </c>
      <c r="BI665" s="206">
        <f>IF(N665="nulová",J665,0)</f>
        <v>0</v>
      </c>
      <c r="BJ665" s="18" t="s">
        <v>83</v>
      </c>
      <c r="BK665" s="206">
        <f>ROUND(I665*H665,2)</f>
        <v>0</v>
      </c>
      <c r="BL665" s="18" t="s">
        <v>288</v>
      </c>
      <c r="BM665" s="205" t="s">
        <v>895</v>
      </c>
    </row>
    <row r="666" spans="1:65" s="16" customFormat="1" ht="11.25">
      <c r="B666" s="241"/>
      <c r="C666" s="242"/>
      <c r="D666" s="209" t="s">
        <v>290</v>
      </c>
      <c r="E666" s="243" t="s">
        <v>1</v>
      </c>
      <c r="F666" s="244" t="s">
        <v>555</v>
      </c>
      <c r="G666" s="242"/>
      <c r="H666" s="243" t="s">
        <v>1</v>
      </c>
      <c r="I666" s="245"/>
      <c r="J666" s="242"/>
      <c r="K666" s="242"/>
      <c r="L666" s="246"/>
      <c r="M666" s="247"/>
      <c r="N666" s="248"/>
      <c r="O666" s="248"/>
      <c r="P666" s="248"/>
      <c r="Q666" s="248"/>
      <c r="R666" s="248"/>
      <c r="S666" s="248"/>
      <c r="T666" s="249"/>
      <c r="AT666" s="250" t="s">
        <v>290</v>
      </c>
      <c r="AU666" s="250" t="s">
        <v>85</v>
      </c>
      <c r="AV666" s="16" t="s">
        <v>83</v>
      </c>
      <c r="AW666" s="16" t="s">
        <v>32</v>
      </c>
      <c r="AX666" s="16" t="s">
        <v>76</v>
      </c>
      <c r="AY666" s="250" t="s">
        <v>282</v>
      </c>
    </row>
    <row r="667" spans="1:65" s="13" customFormat="1" ht="22.5">
      <c r="B667" s="207"/>
      <c r="C667" s="208"/>
      <c r="D667" s="209" t="s">
        <v>290</v>
      </c>
      <c r="E667" s="210" t="s">
        <v>1</v>
      </c>
      <c r="F667" s="211" t="s">
        <v>896</v>
      </c>
      <c r="G667" s="208"/>
      <c r="H667" s="212">
        <v>43.603999999999999</v>
      </c>
      <c r="I667" s="213"/>
      <c r="J667" s="208"/>
      <c r="K667" s="208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290</v>
      </c>
      <c r="AU667" s="218" t="s">
        <v>85</v>
      </c>
      <c r="AV667" s="13" t="s">
        <v>85</v>
      </c>
      <c r="AW667" s="13" t="s">
        <v>32</v>
      </c>
      <c r="AX667" s="13" t="s">
        <v>76</v>
      </c>
      <c r="AY667" s="218" t="s">
        <v>282</v>
      </c>
    </row>
    <row r="668" spans="1:65" s="15" customFormat="1" ht="11.25">
      <c r="B668" s="230"/>
      <c r="C668" s="231"/>
      <c r="D668" s="209" t="s">
        <v>290</v>
      </c>
      <c r="E668" s="232" t="s">
        <v>1</v>
      </c>
      <c r="F668" s="233" t="s">
        <v>306</v>
      </c>
      <c r="G668" s="231"/>
      <c r="H668" s="234">
        <v>43.603999999999999</v>
      </c>
      <c r="I668" s="235"/>
      <c r="J668" s="231"/>
      <c r="K668" s="231"/>
      <c r="L668" s="236"/>
      <c r="M668" s="237"/>
      <c r="N668" s="238"/>
      <c r="O668" s="238"/>
      <c r="P668" s="238"/>
      <c r="Q668" s="238"/>
      <c r="R668" s="238"/>
      <c r="S668" s="238"/>
      <c r="T668" s="239"/>
      <c r="AT668" s="240" t="s">
        <v>290</v>
      </c>
      <c r="AU668" s="240" t="s">
        <v>85</v>
      </c>
      <c r="AV668" s="15" t="s">
        <v>105</v>
      </c>
      <c r="AW668" s="15" t="s">
        <v>32</v>
      </c>
      <c r="AX668" s="15" t="s">
        <v>76</v>
      </c>
      <c r="AY668" s="240" t="s">
        <v>282</v>
      </c>
    </row>
    <row r="669" spans="1:65" s="16" customFormat="1" ht="11.25">
      <c r="B669" s="241"/>
      <c r="C669" s="242"/>
      <c r="D669" s="209" t="s">
        <v>290</v>
      </c>
      <c r="E669" s="243" t="s">
        <v>1</v>
      </c>
      <c r="F669" s="244" t="s">
        <v>883</v>
      </c>
      <c r="G669" s="242"/>
      <c r="H669" s="243" t="s">
        <v>1</v>
      </c>
      <c r="I669" s="245"/>
      <c r="J669" s="242"/>
      <c r="K669" s="242"/>
      <c r="L669" s="246"/>
      <c r="M669" s="247"/>
      <c r="N669" s="248"/>
      <c r="O669" s="248"/>
      <c r="P669" s="248"/>
      <c r="Q669" s="248"/>
      <c r="R669" s="248"/>
      <c r="S669" s="248"/>
      <c r="T669" s="249"/>
      <c r="AT669" s="250" t="s">
        <v>290</v>
      </c>
      <c r="AU669" s="250" t="s">
        <v>85</v>
      </c>
      <c r="AV669" s="16" t="s">
        <v>83</v>
      </c>
      <c r="AW669" s="16" t="s">
        <v>32</v>
      </c>
      <c r="AX669" s="16" t="s">
        <v>76</v>
      </c>
      <c r="AY669" s="250" t="s">
        <v>282</v>
      </c>
    </row>
    <row r="670" spans="1:65" s="13" customFormat="1" ht="11.25">
      <c r="B670" s="207"/>
      <c r="C670" s="208"/>
      <c r="D670" s="209" t="s">
        <v>290</v>
      </c>
      <c r="E670" s="210" t="s">
        <v>1</v>
      </c>
      <c r="F670" s="211" t="s">
        <v>897</v>
      </c>
      <c r="G670" s="208"/>
      <c r="H670" s="212">
        <v>2.2250000000000001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290</v>
      </c>
      <c r="AU670" s="218" t="s">
        <v>85</v>
      </c>
      <c r="AV670" s="13" t="s">
        <v>85</v>
      </c>
      <c r="AW670" s="13" t="s">
        <v>32</v>
      </c>
      <c r="AX670" s="13" t="s">
        <v>76</v>
      </c>
      <c r="AY670" s="218" t="s">
        <v>282</v>
      </c>
    </row>
    <row r="671" spans="1:65" s="13" customFormat="1" ht="11.25">
      <c r="B671" s="207"/>
      <c r="C671" s="208"/>
      <c r="D671" s="209" t="s">
        <v>290</v>
      </c>
      <c r="E671" s="210" t="s">
        <v>1</v>
      </c>
      <c r="F671" s="211" t="s">
        <v>898</v>
      </c>
      <c r="G671" s="208"/>
      <c r="H671" s="212">
        <v>6.5490000000000004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290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282</v>
      </c>
    </row>
    <row r="672" spans="1:65" s="15" customFormat="1" ht="11.25">
      <c r="B672" s="230"/>
      <c r="C672" s="231"/>
      <c r="D672" s="209" t="s">
        <v>290</v>
      </c>
      <c r="E672" s="232" t="s">
        <v>1</v>
      </c>
      <c r="F672" s="233" t="s">
        <v>306</v>
      </c>
      <c r="G672" s="231"/>
      <c r="H672" s="234">
        <v>8.7740000000000009</v>
      </c>
      <c r="I672" s="235"/>
      <c r="J672" s="231"/>
      <c r="K672" s="231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290</v>
      </c>
      <c r="AU672" s="240" t="s">
        <v>85</v>
      </c>
      <c r="AV672" s="15" t="s">
        <v>105</v>
      </c>
      <c r="AW672" s="15" t="s">
        <v>32</v>
      </c>
      <c r="AX672" s="15" t="s">
        <v>76</v>
      </c>
      <c r="AY672" s="240" t="s">
        <v>282</v>
      </c>
    </row>
    <row r="673" spans="2:51" s="16" customFormat="1" ht="11.25">
      <c r="B673" s="241"/>
      <c r="C673" s="242"/>
      <c r="D673" s="209" t="s">
        <v>290</v>
      </c>
      <c r="E673" s="243" t="s">
        <v>1</v>
      </c>
      <c r="F673" s="244" t="s">
        <v>886</v>
      </c>
      <c r="G673" s="242"/>
      <c r="H673" s="243" t="s">
        <v>1</v>
      </c>
      <c r="I673" s="245"/>
      <c r="J673" s="242"/>
      <c r="K673" s="242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290</v>
      </c>
      <c r="AU673" s="250" t="s">
        <v>85</v>
      </c>
      <c r="AV673" s="16" t="s">
        <v>83</v>
      </c>
      <c r="AW673" s="16" t="s">
        <v>32</v>
      </c>
      <c r="AX673" s="16" t="s">
        <v>76</v>
      </c>
      <c r="AY673" s="250" t="s">
        <v>282</v>
      </c>
    </row>
    <row r="674" spans="2:51" s="13" customFormat="1" ht="11.25">
      <c r="B674" s="207"/>
      <c r="C674" s="208"/>
      <c r="D674" s="209" t="s">
        <v>290</v>
      </c>
      <c r="E674" s="210" t="s">
        <v>1</v>
      </c>
      <c r="F674" s="211" t="s">
        <v>899</v>
      </c>
      <c r="G674" s="208"/>
      <c r="H674" s="212">
        <v>3.85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290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282</v>
      </c>
    </row>
    <row r="675" spans="2:51" s="13" customFormat="1" ht="11.25">
      <c r="B675" s="207"/>
      <c r="C675" s="208"/>
      <c r="D675" s="209" t="s">
        <v>290</v>
      </c>
      <c r="E675" s="210" t="s">
        <v>1</v>
      </c>
      <c r="F675" s="211" t="s">
        <v>898</v>
      </c>
      <c r="G675" s="208"/>
      <c r="H675" s="212">
        <v>6.5490000000000004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290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282</v>
      </c>
    </row>
    <row r="676" spans="2:51" s="15" customFormat="1" ht="11.25">
      <c r="B676" s="230"/>
      <c r="C676" s="231"/>
      <c r="D676" s="209" t="s">
        <v>290</v>
      </c>
      <c r="E676" s="232" t="s">
        <v>1</v>
      </c>
      <c r="F676" s="233" t="s">
        <v>306</v>
      </c>
      <c r="G676" s="231"/>
      <c r="H676" s="234">
        <v>10.399000000000001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AT676" s="240" t="s">
        <v>290</v>
      </c>
      <c r="AU676" s="240" t="s">
        <v>85</v>
      </c>
      <c r="AV676" s="15" t="s">
        <v>105</v>
      </c>
      <c r="AW676" s="15" t="s">
        <v>32</v>
      </c>
      <c r="AX676" s="15" t="s">
        <v>76</v>
      </c>
      <c r="AY676" s="240" t="s">
        <v>282</v>
      </c>
    </row>
    <row r="677" spans="2:51" s="16" customFormat="1" ht="11.25">
      <c r="B677" s="241"/>
      <c r="C677" s="242"/>
      <c r="D677" s="209" t="s">
        <v>290</v>
      </c>
      <c r="E677" s="243" t="s">
        <v>1</v>
      </c>
      <c r="F677" s="244" t="s">
        <v>888</v>
      </c>
      <c r="G677" s="242"/>
      <c r="H677" s="243" t="s">
        <v>1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290</v>
      </c>
      <c r="AU677" s="250" t="s">
        <v>85</v>
      </c>
      <c r="AV677" s="16" t="s">
        <v>83</v>
      </c>
      <c r="AW677" s="16" t="s">
        <v>32</v>
      </c>
      <c r="AX677" s="16" t="s">
        <v>76</v>
      </c>
      <c r="AY677" s="250" t="s">
        <v>282</v>
      </c>
    </row>
    <row r="678" spans="2:51" s="13" customFormat="1" ht="11.25">
      <c r="B678" s="207"/>
      <c r="C678" s="208"/>
      <c r="D678" s="209" t="s">
        <v>290</v>
      </c>
      <c r="E678" s="210" t="s">
        <v>1</v>
      </c>
      <c r="F678" s="211" t="s">
        <v>899</v>
      </c>
      <c r="G678" s="208"/>
      <c r="H678" s="212">
        <v>3.85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290</v>
      </c>
      <c r="AU678" s="218" t="s">
        <v>85</v>
      </c>
      <c r="AV678" s="13" t="s">
        <v>85</v>
      </c>
      <c r="AW678" s="13" t="s">
        <v>32</v>
      </c>
      <c r="AX678" s="13" t="s">
        <v>76</v>
      </c>
      <c r="AY678" s="218" t="s">
        <v>282</v>
      </c>
    </row>
    <row r="679" spans="2:51" s="13" customFormat="1" ht="11.25">
      <c r="B679" s="207"/>
      <c r="C679" s="208"/>
      <c r="D679" s="209" t="s">
        <v>290</v>
      </c>
      <c r="E679" s="210" t="s">
        <v>1</v>
      </c>
      <c r="F679" s="211" t="s">
        <v>898</v>
      </c>
      <c r="G679" s="208"/>
      <c r="H679" s="212">
        <v>6.5490000000000004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290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282</v>
      </c>
    </row>
    <row r="680" spans="2:51" s="15" customFormat="1" ht="11.25">
      <c r="B680" s="230"/>
      <c r="C680" s="231"/>
      <c r="D680" s="209" t="s">
        <v>290</v>
      </c>
      <c r="E680" s="232" t="s">
        <v>1</v>
      </c>
      <c r="F680" s="233" t="s">
        <v>306</v>
      </c>
      <c r="G680" s="231"/>
      <c r="H680" s="234">
        <v>10.399000000000001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290</v>
      </c>
      <c r="AU680" s="240" t="s">
        <v>85</v>
      </c>
      <c r="AV680" s="15" t="s">
        <v>105</v>
      </c>
      <c r="AW680" s="15" t="s">
        <v>32</v>
      </c>
      <c r="AX680" s="15" t="s">
        <v>76</v>
      </c>
      <c r="AY680" s="240" t="s">
        <v>282</v>
      </c>
    </row>
    <row r="681" spans="2:51" s="16" customFormat="1" ht="11.25">
      <c r="B681" s="241"/>
      <c r="C681" s="242"/>
      <c r="D681" s="209" t="s">
        <v>290</v>
      </c>
      <c r="E681" s="243" t="s">
        <v>1</v>
      </c>
      <c r="F681" s="244" t="s">
        <v>889</v>
      </c>
      <c r="G681" s="242"/>
      <c r="H681" s="243" t="s">
        <v>1</v>
      </c>
      <c r="I681" s="245"/>
      <c r="J681" s="242"/>
      <c r="K681" s="242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290</v>
      </c>
      <c r="AU681" s="250" t="s">
        <v>85</v>
      </c>
      <c r="AV681" s="16" t="s">
        <v>83</v>
      </c>
      <c r="AW681" s="16" t="s">
        <v>32</v>
      </c>
      <c r="AX681" s="16" t="s">
        <v>76</v>
      </c>
      <c r="AY681" s="250" t="s">
        <v>282</v>
      </c>
    </row>
    <row r="682" spans="2:51" s="13" customFormat="1" ht="11.25">
      <c r="B682" s="207"/>
      <c r="C682" s="208"/>
      <c r="D682" s="209" t="s">
        <v>290</v>
      </c>
      <c r="E682" s="210" t="s">
        <v>1</v>
      </c>
      <c r="F682" s="211" t="s">
        <v>897</v>
      </c>
      <c r="G682" s="208"/>
      <c r="H682" s="212">
        <v>2.2250000000000001</v>
      </c>
      <c r="I682" s="213"/>
      <c r="J682" s="208"/>
      <c r="K682" s="208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290</v>
      </c>
      <c r="AU682" s="218" t="s">
        <v>85</v>
      </c>
      <c r="AV682" s="13" t="s">
        <v>85</v>
      </c>
      <c r="AW682" s="13" t="s">
        <v>32</v>
      </c>
      <c r="AX682" s="13" t="s">
        <v>76</v>
      </c>
      <c r="AY682" s="218" t="s">
        <v>282</v>
      </c>
    </row>
    <row r="683" spans="2:51" s="13" customFormat="1" ht="11.25">
      <c r="B683" s="207"/>
      <c r="C683" s="208"/>
      <c r="D683" s="209" t="s">
        <v>290</v>
      </c>
      <c r="E683" s="210" t="s">
        <v>1</v>
      </c>
      <c r="F683" s="211" t="s">
        <v>898</v>
      </c>
      <c r="G683" s="208"/>
      <c r="H683" s="212">
        <v>6.5490000000000004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290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282</v>
      </c>
    </row>
    <row r="684" spans="2:51" s="15" customFormat="1" ht="11.25">
      <c r="B684" s="230"/>
      <c r="C684" s="231"/>
      <c r="D684" s="209" t="s">
        <v>290</v>
      </c>
      <c r="E684" s="232" t="s">
        <v>1</v>
      </c>
      <c r="F684" s="233" t="s">
        <v>306</v>
      </c>
      <c r="G684" s="231"/>
      <c r="H684" s="234">
        <v>8.7740000000000009</v>
      </c>
      <c r="I684" s="235"/>
      <c r="J684" s="231"/>
      <c r="K684" s="231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290</v>
      </c>
      <c r="AU684" s="240" t="s">
        <v>85</v>
      </c>
      <c r="AV684" s="15" t="s">
        <v>105</v>
      </c>
      <c r="AW684" s="15" t="s">
        <v>32</v>
      </c>
      <c r="AX684" s="15" t="s">
        <v>76</v>
      </c>
      <c r="AY684" s="240" t="s">
        <v>282</v>
      </c>
    </row>
    <row r="685" spans="2:51" s="16" customFormat="1" ht="11.25">
      <c r="B685" s="241"/>
      <c r="C685" s="242"/>
      <c r="D685" s="209" t="s">
        <v>290</v>
      </c>
      <c r="E685" s="243" t="s">
        <v>1</v>
      </c>
      <c r="F685" s="244" t="s">
        <v>890</v>
      </c>
      <c r="G685" s="242"/>
      <c r="H685" s="243" t="s">
        <v>1</v>
      </c>
      <c r="I685" s="245"/>
      <c r="J685" s="242"/>
      <c r="K685" s="242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290</v>
      </c>
      <c r="AU685" s="250" t="s">
        <v>85</v>
      </c>
      <c r="AV685" s="16" t="s">
        <v>83</v>
      </c>
      <c r="AW685" s="16" t="s">
        <v>32</v>
      </c>
      <c r="AX685" s="16" t="s">
        <v>76</v>
      </c>
      <c r="AY685" s="250" t="s">
        <v>282</v>
      </c>
    </row>
    <row r="686" spans="2:51" s="13" customFormat="1" ht="11.25">
      <c r="B686" s="207"/>
      <c r="C686" s="208"/>
      <c r="D686" s="209" t="s">
        <v>290</v>
      </c>
      <c r="E686" s="210" t="s">
        <v>1</v>
      </c>
      <c r="F686" s="211" t="s">
        <v>900</v>
      </c>
      <c r="G686" s="208"/>
      <c r="H686" s="212">
        <v>30.925000000000001</v>
      </c>
      <c r="I686" s="213"/>
      <c r="J686" s="208"/>
      <c r="K686" s="208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290</v>
      </c>
      <c r="AU686" s="218" t="s">
        <v>85</v>
      </c>
      <c r="AV686" s="13" t="s">
        <v>85</v>
      </c>
      <c r="AW686" s="13" t="s">
        <v>32</v>
      </c>
      <c r="AX686" s="13" t="s">
        <v>76</v>
      </c>
      <c r="AY686" s="218" t="s">
        <v>282</v>
      </c>
    </row>
    <row r="687" spans="2:51" s="15" customFormat="1" ht="11.25">
      <c r="B687" s="230"/>
      <c r="C687" s="231"/>
      <c r="D687" s="209" t="s">
        <v>290</v>
      </c>
      <c r="E687" s="232" t="s">
        <v>1</v>
      </c>
      <c r="F687" s="233" t="s">
        <v>306</v>
      </c>
      <c r="G687" s="231"/>
      <c r="H687" s="234">
        <v>30.925000000000001</v>
      </c>
      <c r="I687" s="235"/>
      <c r="J687" s="231"/>
      <c r="K687" s="231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290</v>
      </c>
      <c r="AU687" s="240" t="s">
        <v>85</v>
      </c>
      <c r="AV687" s="15" t="s">
        <v>105</v>
      </c>
      <c r="AW687" s="15" t="s">
        <v>32</v>
      </c>
      <c r="AX687" s="15" t="s">
        <v>76</v>
      </c>
      <c r="AY687" s="240" t="s">
        <v>282</v>
      </c>
    </row>
    <row r="688" spans="2:51" s="14" customFormat="1" ht="11.25">
      <c r="B688" s="219"/>
      <c r="C688" s="220"/>
      <c r="D688" s="209" t="s">
        <v>290</v>
      </c>
      <c r="E688" s="221" t="s">
        <v>1</v>
      </c>
      <c r="F688" s="222" t="s">
        <v>292</v>
      </c>
      <c r="G688" s="220"/>
      <c r="H688" s="223">
        <v>112.875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290</v>
      </c>
      <c r="AU688" s="229" t="s">
        <v>85</v>
      </c>
      <c r="AV688" s="14" t="s">
        <v>288</v>
      </c>
      <c r="AW688" s="14" t="s">
        <v>32</v>
      </c>
      <c r="AX688" s="14" t="s">
        <v>83</v>
      </c>
      <c r="AY688" s="229" t="s">
        <v>282</v>
      </c>
    </row>
    <row r="689" spans="1:65" s="2" customFormat="1" ht="16.5" customHeight="1">
      <c r="A689" s="35"/>
      <c r="B689" s="36"/>
      <c r="C689" s="193" t="s">
        <v>901</v>
      </c>
      <c r="D689" s="193" t="s">
        <v>284</v>
      </c>
      <c r="E689" s="194" t="s">
        <v>902</v>
      </c>
      <c r="F689" s="195" t="s">
        <v>903</v>
      </c>
      <c r="G689" s="196" t="s">
        <v>287</v>
      </c>
      <c r="H689" s="197">
        <v>112.875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0</v>
      </c>
      <c r="T689" s="204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288</v>
      </c>
      <c r="AT689" s="205" t="s">
        <v>284</v>
      </c>
      <c r="AU689" s="205" t="s">
        <v>85</v>
      </c>
      <c r="AY689" s="18" t="s">
        <v>282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288</v>
      </c>
      <c r="BM689" s="205" t="s">
        <v>904</v>
      </c>
    </row>
    <row r="690" spans="1:65" s="2" customFormat="1" ht="24.2" customHeight="1">
      <c r="A690" s="35"/>
      <c r="B690" s="36"/>
      <c r="C690" s="193" t="s">
        <v>905</v>
      </c>
      <c r="D690" s="193" t="s">
        <v>284</v>
      </c>
      <c r="E690" s="194" t="s">
        <v>906</v>
      </c>
      <c r="F690" s="195" t="s">
        <v>907</v>
      </c>
      <c r="G690" s="196" t="s">
        <v>418</v>
      </c>
      <c r="H690" s="197">
        <v>0.85599999999999998</v>
      </c>
      <c r="I690" s="198"/>
      <c r="J690" s="199">
        <f>ROUND(I690*H690,2)</f>
        <v>0</v>
      </c>
      <c r="K690" s="200"/>
      <c r="L690" s="40"/>
      <c r="M690" s="201" t="s">
        <v>1</v>
      </c>
      <c r="N690" s="202" t="s">
        <v>41</v>
      </c>
      <c r="O690" s="72"/>
      <c r="P690" s="203">
        <f>O690*H690</f>
        <v>0</v>
      </c>
      <c r="Q690" s="203">
        <v>1.05291</v>
      </c>
      <c r="R690" s="203">
        <f>Q690*H690</f>
        <v>0.90129095999999997</v>
      </c>
      <c r="S690" s="203">
        <v>0</v>
      </c>
      <c r="T690" s="20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05" t="s">
        <v>288</v>
      </c>
      <c r="AT690" s="205" t="s">
        <v>284</v>
      </c>
      <c r="AU690" s="205" t="s">
        <v>85</v>
      </c>
      <c r="AY690" s="18" t="s">
        <v>282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18" t="s">
        <v>83</v>
      </c>
      <c r="BK690" s="206">
        <f>ROUND(I690*H690,2)</f>
        <v>0</v>
      </c>
      <c r="BL690" s="18" t="s">
        <v>288</v>
      </c>
      <c r="BM690" s="205" t="s">
        <v>908</v>
      </c>
    </row>
    <row r="691" spans="1:65" s="13" customFormat="1" ht="11.25">
      <c r="B691" s="207"/>
      <c r="C691" s="208"/>
      <c r="D691" s="209" t="s">
        <v>290</v>
      </c>
      <c r="E691" s="210" t="s">
        <v>1</v>
      </c>
      <c r="F691" s="211" t="s">
        <v>909</v>
      </c>
      <c r="G691" s="208"/>
      <c r="H691" s="212">
        <v>0.85599999999999998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290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282</v>
      </c>
    </row>
    <row r="692" spans="1:65" s="14" customFormat="1" ht="11.25">
      <c r="B692" s="219"/>
      <c r="C692" s="220"/>
      <c r="D692" s="209" t="s">
        <v>290</v>
      </c>
      <c r="E692" s="221" t="s">
        <v>1</v>
      </c>
      <c r="F692" s="222" t="s">
        <v>292</v>
      </c>
      <c r="G692" s="220"/>
      <c r="H692" s="223">
        <v>0.85599999999999998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290</v>
      </c>
      <c r="AU692" s="229" t="s">
        <v>85</v>
      </c>
      <c r="AV692" s="14" t="s">
        <v>288</v>
      </c>
      <c r="AW692" s="14" t="s">
        <v>32</v>
      </c>
      <c r="AX692" s="14" t="s">
        <v>83</v>
      </c>
      <c r="AY692" s="229" t="s">
        <v>282</v>
      </c>
    </row>
    <row r="693" spans="1:65" s="2" customFormat="1" ht="21.75" customHeight="1">
      <c r="A693" s="35"/>
      <c r="B693" s="36"/>
      <c r="C693" s="193" t="s">
        <v>910</v>
      </c>
      <c r="D693" s="193" t="s">
        <v>284</v>
      </c>
      <c r="E693" s="194" t="s">
        <v>911</v>
      </c>
      <c r="F693" s="195" t="s">
        <v>912</v>
      </c>
      <c r="G693" s="196" t="s">
        <v>295</v>
      </c>
      <c r="H693" s="197">
        <v>7.5119999999999996</v>
      </c>
      <c r="I693" s="198"/>
      <c r="J693" s="199">
        <f>ROUND(I693*H693,2)</f>
        <v>0</v>
      </c>
      <c r="K693" s="200"/>
      <c r="L693" s="40"/>
      <c r="M693" s="201" t="s">
        <v>1</v>
      </c>
      <c r="N693" s="202" t="s">
        <v>41</v>
      </c>
      <c r="O693" s="72"/>
      <c r="P693" s="203">
        <f>O693*H693</f>
        <v>0</v>
      </c>
      <c r="Q693" s="203">
        <v>2.4533700000000001</v>
      </c>
      <c r="R693" s="203">
        <f>Q693*H693</f>
        <v>18.429715439999999</v>
      </c>
      <c r="S693" s="203">
        <v>0</v>
      </c>
      <c r="T693" s="20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5" t="s">
        <v>288</v>
      </c>
      <c r="AT693" s="205" t="s">
        <v>284</v>
      </c>
      <c r="AU693" s="205" t="s">
        <v>85</v>
      </c>
      <c r="AY693" s="18" t="s">
        <v>282</v>
      </c>
      <c r="BE693" s="206">
        <f>IF(N693="základní",J693,0)</f>
        <v>0</v>
      </c>
      <c r="BF693" s="206">
        <f>IF(N693="snížená",J693,0)</f>
        <v>0</v>
      </c>
      <c r="BG693" s="206">
        <f>IF(N693="zákl. přenesená",J693,0)</f>
        <v>0</v>
      </c>
      <c r="BH693" s="206">
        <f>IF(N693="sníž. přenesená",J693,0)</f>
        <v>0</v>
      </c>
      <c r="BI693" s="206">
        <f>IF(N693="nulová",J693,0)</f>
        <v>0</v>
      </c>
      <c r="BJ693" s="18" t="s">
        <v>83</v>
      </c>
      <c r="BK693" s="206">
        <f>ROUND(I693*H693,2)</f>
        <v>0</v>
      </c>
      <c r="BL693" s="18" t="s">
        <v>288</v>
      </c>
      <c r="BM693" s="205" t="s">
        <v>913</v>
      </c>
    </row>
    <row r="694" spans="1:65" s="13" customFormat="1" ht="11.25">
      <c r="B694" s="207"/>
      <c r="C694" s="208"/>
      <c r="D694" s="209" t="s">
        <v>290</v>
      </c>
      <c r="E694" s="210" t="s">
        <v>1</v>
      </c>
      <c r="F694" s="211" t="s">
        <v>914</v>
      </c>
      <c r="G694" s="208"/>
      <c r="H694" s="212">
        <v>4.0179999999999998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290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282</v>
      </c>
    </row>
    <row r="695" spans="1:65" s="13" customFormat="1" ht="11.25">
      <c r="B695" s="207"/>
      <c r="C695" s="208"/>
      <c r="D695" s="209" t="s">
        <v>290</v>
      </c>
      <c r="E695" s="210" t="s">
        <v>1</v>
      </c>
      <c r="F695" s="211" t="s">
        <v>915</v>
      </c>
      <c r="G695" s="208"/>
      <c r="H695" s="212">
        <v>1.1659999999999999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290</v>
      </c>
      <c r="AU695" s="218" t="s">
        <v>85</v>
      </c>
      <c r="AV695" s="13" t="s">
        <v>85</v>
      </c>
      <c r="AW695" s="13" t="s">
        <v>32</v>
      </c>
      <c r="AX695" s="13" t="s">
        <v>76</v>
      </c>
      <c r="AY695" s="218" t="s">
        <v>282</v>
      </c>
    </row>
    <row r="696" spans="1:65" s="13" customFormat="1" ht="11.25">
      <c r="B696" s="207"/>
      <c r="C696" s="208"/>
      <c r="D696" s="209" t="s">
        <v>290</v>
      </c>
      <c r="E696" s="210" t="s">
        <v>1</v>
      </c>
      <c r="F696" s="211" t="s">
        <v>916</v>
      </c>
      <c r="G696" s="208"/>
      <c r="H696" s="212">
        <v>0.108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290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282</v>
      </c>
    </row>
    <row r="697" spans="1:65" s="15" customFormat="1" ht="11.25">
      <c r="B697" s="230"/>
      <c r="C697" s="231"/>
      <c r="D697" s="209" t="s">
        <v>290</v>
      </c>
      <c r="E697" s="232" t="s">
        <v>1</v>
      </c>
      <c r="F697" s="233" t="s">
        <v>306</v>
      </c>
      <c r="G697" s="231"/>
      <c r="H697" s="234">
        <v>5.2919999999999989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290</v>
      </c>
      <c r="AU697" s="240" t="s">
        <v>85</v>
      </c>
      <c r="AV697" s="15" t="s">
        <v>105</v>
      </c>
      <c r="AW697" s="15" t="s">
        <v>32</v>
      </c>
      <c r="AX697" s="15" t="s">
        <v>76</v>
      </c>
      <c r="AY697" s="240" t="s">
        <v>282</v>
      </c>
    </row>
    <row r="698" spans="1:65" s="13" customFormat="1" ht="11.25">
      <c r="B698" s="207"/>
      <c r="C698" s="208"/>
      <c r="D698" s="209" t="s">
        <v>290</v>
      </c>
      <c r="E698" s="210" t="s">
        <v>1</v>
      </c>
      <c r="F698" s="211" t="s">
        <v>917</v>
      </c>
      <c r="G698" s="208"/>
      <c r="H698" s="212">
        <v>1.161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290</v>
      </c>
      <c r="AU698" s="218" t="s">
        <v>85</v>
      </c>
      <c r="AV698" s="13" t="s">
        <v>85</v>
      </c>
      <c r="AW698" s="13" t="s">
        <v>32</v>
      </c>
      <c r="AX698" s="13" t="s">
        <v>76</v>
      </c>
      <c r="AY698" s="218" t="s">
        <v>282</v>
      </c>
    </row>
    <row r="699" spans="1:65" s="13" customFormat="1" ht="11.25">
      <c r="B699" s="207"/>
      <c r="C699" s="208"/>
      <c r="D699" s="209" t="s">
        <v>290</v>
      </c>
      <c r="E699" s="210" t="s">
        <v>1</v>
      </c>
      <c r="F699" s="211" t="s">
        <v>918</v>
      </c>
      <c r="G699" s="208"/>
      <c r="H699" s="212">
        <v>0.23799999999999999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290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282</v>
      </c>
    </row>
    <row r="700" spans="1:65" s="13" customFormat="1" ht="11.25">
      <c r="B700" s="207"/>
      <c r="C700" s="208"/>
      <c r="D700" s="209" t="s">
        <v>290</v>
      </c>
      <c r="E700" s="210" t="s">
        <v>1</v>
      </c>
      <c r="F700" s="211" t="s">
        <v>919</v>
      </c>
      <c r="G700" s="208"/>
      <c r="H700" s="212">
        <v>0.432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290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282</v>
      </c>
    </row>
    <row r="701" spans="1:65" s="13" customFormat="1" ht="11.25">
      <c r="B701" s="207"/>
      <c r="C701" s="208"/>
      <c r="D701" s="209" t="s">
        <v>290</v>
      </c>
      <c r="E701" s="210" t="s">
        <v>1</v>
      </c>
      <c r="F701" s="211" t="s">
        <v>920</v>
      </c>
      <c r="G701" s="208"/>
      <c r="H701" s="212">
        <v>0.38900000000000001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290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282</v>
      </c>
    </row>
    <row r="702" spans="1:65" s="15" customFormat="1" ht="11.25">
      <c r="B702" s="230"/>
      <c r="C702" s="231"/>
      <c r="D702" s="209" t="s">
        <v>290</v>
      </c>
      <c r="E702" s="232" t="s">
        <v>1</v>
      </c>
      <c r="F702" s="233" t="s">
        <v>306</v>
      </c>
      <c r="G702" s="231"/>
      <c r="H702" s="234">
        <v>2.2199999999999998</v>
      </c>
      <c r="I702" s="235"/>
      <c r="J702" s="231"/>
      <c r="K702" s="231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290</v>
      </c>
      <c r="AU702" s="240" t="s">
        <v>85</v>
      </c>
      <c r="AV702" s="15" t="s">
        <v>105</v>
      </c>
      <c r="AW702" s="15" t="s">
        <v>32</v>
      </c>
      <c r="AX702" s="15" t="s">
        <v>76</v>
      </c>
      <c r="AY702" s="240" t="s">
        <v>282</v>
      </c>
    </row>
    <row r="703" spans="1:65" s="14" customFormat="1" ht="11.25">
      <c r="B703" s="219"/>
      <c r="C703" s="220"/>
      <c r="D703" s="209" t="s">
        <v>290</v>
      </c>
      <c r="E703" s="221" t="s">
        <v>1</v>
      </c>
      <c r="F703" s="222" t="s">
        <v>292</v>
      </c>
      <c r="G703" s="220"/>
      <c r="H703" s="223">
        <v>7.5119999999999996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290</v>
      </c>
      <c r="AU703" s="229" t="s">
        <v>85</v>
      </c>
      <c r="AV703" s="14" t="s">
        <v>288</v>
      </c>
      <c r="AW703" s="14" t="s">
        <v>32</v>
      </c>
      <c r="AX703" s="14" t="s">
        <v>83</v>
      </c>
      <c r="AY703" s="229" t="s">
        <v>282</v>
      </c>
    </row>
    <row r="704" spans="1:65" s="2" customFormat="1" ht="24.2" customHeight="1">
      <c r="A704" s="35"/>
      <c r="B704" s="36"/>
      <c r="C704" s="193" t="s">
        <v>921</v>
      </c>
      <c r="D704" s="193" t="s">
        <v>284</v>
      </c>
      <c r="E704" s="194" t="s">
        <v>922</v>
      </c>
      <c r="F704" s="195" t="s">
        <v>923</v>
      </c>
      <c r="G704" s="196" t="s">
        <v>418</v>
      </c>
      <c r="H704" s="197">
        <v>0.63800000000000001</v>
      </c>
      <c r="I704" s="198"/>
      <c r="J704" s="199">
        <f>ROUND(I704*H704,2)</f>
        <v>0</v>
      </c>
      <c r="K704" s="200"/>
      <c r="L704" s="40"/>
      <c r="M704" s="201" t="s">
        <v>1</v>
      </c>
      <c r="N704" s="202" t="s">
        <v>41</v>
      </c>
      <c r="O704" s="72"/>
      <c r="P704" s="203">
        <f>O704*H704</f>
        <v>0</v>
      </c>
      <c r="Q704" s="203">
        <v>1.0492699999999999</v>
      </c>
      <c r="R704" s="203">
        <f>Q704*H704</f>
        <v>0.66943425999999995</v>
      </c>
      <c r="S704" s="203">
        <v>0</v>
      </c>
      <c r="T704" s="204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5" t="s">
        <v>288</v>
      </c>
      <c r="AT704" s="205" t="s">
        <v>284</v>
      </c>
      <c r="AU704" s="205" t="s">
        <v>85</v>
      </c>
      <c r="AY704" s="18" t="s">
        <v>282</v>
      </c>
      <c r="BE704" s="206">
        <f>IF(N704="základní",J704,0)</f>
        <v>0</v>
      </c>
      <c r="BF704" s="206">
        <f>IF(N704="snížená",J704,0)</f>
        <v>0</v>
      </c>
      <c r="BG704" s="206">
        <f>IF(N704="zákl. přenesená",J704,0)</f>
        <v>0</v>
      </c>
      <c r="BH704" s="206">
        <f>IF(N704="sníž. přenesená",J704,0)</f>
        <v>0</v>
      </c>
      <c r="BI704" s="206">
        <f>IF(N704="nulová",J704,0)</f>
        <v>0</v>
      </c>
      <c r="BJ704" s="18" t="s">
        <v>83</v>
      </c>
      <c r="BK704" s="206">
        <f>ROUND(I704*H704,2)</f>
        <v>0</v>
      </c>
      <c r="BL704" s="18" t="s">
        <v>288</v>
      </c>
      <c r="BM704" s="205" t="s">
        <v>924</v>
      </c>
    </row>
    <row r="705" spans="1:65" s="13" customFormat="1" ht="11.25">
      <c r="B705" s="207"/>
      <c r="C705" s="208"/>
      <c r="D705" s="209" t="s">
        <v>290</v>
      </c>
      <c r="E705" s="210" t="s">
        <v>1</v>
      </c>
      <c r="F705" s="211" t="s">
        <v>925</v>
      </c>
      <c r="G705" s="208"/>
      <c r="H705" s="212">
        <v>0.63800000000000001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290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282</v>
      </c>
    </row>
    <row r="706" spans="1:65" s="14" customFormat="1" ht="11.25">
      <c r="B706" s="219"/>
      <c r="C706" s="220"/>
      <c r="D706" s="209" t="s">
        <v>290</v>
      </c>
      <c r="E706" s="221" t="s">
        <v>1</v>
      </c>
      <c r="F706" s="222" t="s">
        <v>292</v>
      </c>
      <c r="G706" s="220"/>
      <c r="H706" s="223">
        <v>0.63800000000000001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290</v>
      </c>
      <c r="AU706" s="229" t="s">
        <v>85</v>
      </c>
      <c r="AV706" s="14" t="s">
        <v>288</v>
      </c>
      <c r="AW706" s="14" t="s">
        <v>32</v>
      </c>
      <c r="AX706" s="14" t="s">
        <v>83</v>
      </c>
      <c r="AY706" s="229" t="s">
        <v>282</v>
      </c>
    </row>
    <row r="707" spans="1:65" s="2" customFormat="1" ht="24.2" customHeight="1">
      <c r="A707" s="35"/>
      <c r="B707" s="36"/>
      <c r="C707" s="193" t="s">
        <v>926</v>
      </c>
      <c r="D707" s="193" t="s">
        <v>284</v>
      </c>
      <c r="E707" s="194" t="s">
        <v>927</v>
      </c>
      <c r="F707" s="195" t="s">
        <v>928</v>
      </c>
      <c r="G707" s="196" t="s">
        <v>287</v>
      </c>
      <c r="H707" s="197">
        <v>35.889000000000003</v>
      </c>
      <c r="I707" s="198"/>
      <c r="J707" s="199">
        <f>ROUND(I707*H707,2)</f>
        <v>0</v>
      </c>
      <c r="K707" s="200"/>
      <c r="L707" s="40"/>
      <c r="M707" s="201" t="s">
        <v>1</v>
      </c>
      <c r="N707" s="202" t="s">
        <v>41</v>
      </c>
      <c r="O707" s="72"/>
      <c r="P707" s="203">
        <f>O707*H707</f>
        <v>0</v>
      </c>
      <c r="Q707" s="203">
        <v>1.282E-2</v>
      </c>
      <c r="R707" s="203">
        <f>Q707*H707</f>
        <v>0.46009698000000004</v>
      </c>
      <c r="S707" s="203">
        <v>0</v>
      </c>
      <c r="T707" s="204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05" t="s">
        <v>288</v>
      </c>
      <c r="AT707" s="205" t="s">
        <v>284</v>
      </c>
      <c r="AU707" s="205" t="s">
        <v>85</v>
      </c>
      <c r="AY707" s="18" t="s">
        <v>282</v>
      </c>
      <c r="BE707" s="206">
        <f>IF(N707="základní",J707,0)</f>
        <v>0</v>
      </c>
      <c r="BF707" s="206">
        <f>IF(N707="snížená",J707,0)</f>
        <v>0</v>
      </c>
      <c r="BG707" s="206">
        <f>IF(N707="zákl. přenesená",J707,0)</f>
        <v>0</v>
      </c>
      <c r="BH707" s="206">
        <f>IF(N707="sníž. přenesená",J707,0)</f>
        <v>0</v>
      </c>
      <c r="BI707" s="206">
        <f>IF(N707="nulová",J707,0)</f>
        <v>0</v>
      </c>
      <c r="BJ707" s="18" t="s">
        <v>83</v>
      </c>
      <c r="BK707" s="206">
        <f>ROUND(I707*H707,2)</f>
        <v>0</v>
      </c>
      <c r="BL707" s="18" t="s">
        <v>288</v>
      </c>
      <c r="BM707" s="205" t="s">
        <v>929</v>
      </c>
    </row>
    <row r="708" spans="1:65" s="13" customFormat="1" ht="11.25">
      <c r="B708" s="207"/>
      <c r="C708" s="208"/>
      <c r="D708" s="209" t="s">
        <v>290</v>
      </c>
      <c r="E708" s="210" t="s">
        <v>1</v>
      </c>
      <c r="F708" s="211" t="s">
        <v>930</v>
      </c>
      <c r="G708" s="208"/>
      <c r="H708" s="212">
        <v>24.18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290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282</v>
      </c>
    </row>
    <row r="709" spans="1:65" s="15" customFormat="1" ht="11.25">
      <c r="B709" s="230"/>
      <c r="C709" s="231"/>
      <c r="D709" s="209" t="s">
        <v>290</v>
      </c>
      <c r="E709" s="232" t="s">
        <v>1</v>
      </c>
      <c r="F709" s="233" t="s">
        <v>306</v>
      </c>
      <c r="G709" s="231"/>
      <c r="H709" s="234">
        <v>24.18</v>
      </c>
      <c r="I709" s="235"/>
      <c r="J709" s="231"/>
      <c r="K709" s="231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290</v>
      </c>
      <c r="AU709" s="240" t="s">
        <v>85</v>
      </c>
      <c r="AV709" s="15" t="s">
        <v>105</v>
      </c>
      <c r="AW709" s="15" t="s">
        <v>32</v>
      </c>
      <c r="AX709" s="15" t="s">
        <v>76</v>
      </c>
      <c r="AY709" s="240" t="s">
        <v>282</v>
      </c>
    </row>
    <row r="710" spans="1:65" s="13" customFormat="1" ht="11.25">
      <c r="B710" s="207"/>
      <c r="C710" s="208"/>
      <c r="D710" s="209" t="s">
        <v>290</v>
      </c>
      <c r="E710" s="210" t="s">
        <v>1</v>
      </c>
      <c r="F710" s="211" t="s">
        <v>931</v>
      </c>
      <c r="G710" s="208"/>
      <c r="H710" s="212">
        <v>8.1270000000000007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290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282</v>
      </c>
    </row>
    <row r="711" spans="1:65" s="13" customFormat="1" ht="11.25">
      <c r="B711" s="207"/>
      <c r="C711" s="208"/>
      <c r="D711" s="209" t="s">
        <v>290</v>
      </c>
      <c r="E711" s="210" t="s">
        <v>1</v>
      </c>
      <c r="F711" s="211" t="s">
        <v>932</v>
      </c>
      <c r="G711" s="208"/>
      <c r="H711" s="212">
        <v>1.512</v>
      </c>
      <c r="I711" s="213"/>
      <c r="J711" s="208"/>
      <c r="K711" s="208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290</v>
      </c>
      <c r="AU711" s="218" t="s">
        <v>85</v>
      </c>
      <c r="AV711" s="13" t="s">
        <v>85</v>
      </c>
      <c r="AW711" s="13" t="s">
        <v>32</v>
      </c>
      <c r="AX711" s="13" t="s">
        <v>76</v>
      </c>
      <c r="AY711" s="218" t="s">
        <v>282</v>
      </c>
    </row>
    <row r="712" spans="1:65" s="13" customFormat="1" ht="11.25">
      <c r="B712" s="207"/>
      <c r="C712" s="208"/>
      <c r="D712" s="209" t="s">
        <v>290</v>
      </c>
      <c r="E712" s="210" t="s">
        <v>1</v>
      </c>
      <c r="F712" s="211" t="s">
        <v>933</v>
      </c>
      <c r="G712" s="208"/>
      <c r="H712" s="212">
        <v>2.0699999999999998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290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282</v>
      </c>
    </row>
    <row r="713" spans="1:65" s="15" customFormat="1" ht="11.25">
      <c r="B713" s="230"/>
      <c r="C713" s="231"/>
      <c r="D713" s="209" t="s">
        <v>290</v>
      </c>
      <c r="E713" s="232" t="s">
        <v>1</v>
      </c>
      <c r="F713" s="233" t="s">
        <v>306</v>
      </c>
      <c r="G713" s="231"/>
      <c r="H713" s="234">
        <v>11.709000000000001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290</v>
      </c>
      <c r="AU713" s="240" t="s">
        <v>85</v>
      </c>
      <c r="AV713" s="15" t="s">
        <v>105</v>
      </c>
      <c r="AW713" s="15" t="s">
        <v>32</v>
      </c>
      <c r="AX713" s="15" t="s">
        <v>76</v>
      </c>
      <c r="AY713" s="240" t="s">
        <v>282</v>
      </c>
    </row>
    <row r="714" spans="1:65" s="14" customFormat="1" ht="11.25">
      <c r="B714" s="219"/>
      <c r="C714" s="220"/>
      <c r="D714" s="209" t="s">
        <v>290</v>
      </c>
      <c r="E714" s="221" t="s">
        <v>1</v>
      </c>
      <c r="F714" s="222" t="s">
        <v>292</v>
      </c>
      <c r="G714" s="220"/>
      <c r="H714" s="223">
        <v>35.889000000000003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290</v>
      </c>
      <c r="AU714" s="229" t="s">
        <v>85</v>
      </c>
      <c r="AV714" s="14" t="s">
        <v>288</v>
      </c>
      <c r="AW714" s="14" t="s">
        <v>32</v>
      </c>
      <c r="AX714" s="14" t="s">
        <v>83</v>
      </c>
      <c r="AY714" s="229" t="s">
        <v>282</v>
      </c>
    </row>
    <row r="715" spans="1:65" s="2" customFormat="1" ht="24.2" customHeight="1">
      <c r="A715" s="35"/>
      <c r="B715" s="36"/>
      <c r="C715" s="193" t="s">
        <v>934</v>
      </c>
      <c r="D715" s="193" t="s">
        <v>284</v>
      </c>
      <c r="E715" s="194" t="s">
        <v>935</v>
      </c>
      <c r="F715" s="195" t="s">
        <v>936</v>
      </c>
      <c r="G715" s="196" t="s">
        <v>287</v>
      </c>
      <c r="H715" s="197">
        <v>35.889000000000003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288</v>
      </c>
      <c r="AT715" s="205" t="s">
        <v>284</v>
      </c>
      <c r="AU715" s="205" t="s">
        <v>85</v>
      </c>
      <c r="AY715" s="18" t="s">
        <v>282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288</v>
      </c>
      <c r="BM715" s="205" t="s">
        <v>937</v>
      </c>
    </row>
    <row r="716" spans="1:65" s="2" customFormat="1" ht="21.75" customHeight="1">
      <c r="A716" s="35"/>
      <c r="B716" s="36"/>
      <c r="C716" s="193" t="s">
        <v>938</v>
      </c>
      <c r="D716" s="193" t="s">
        <v>284</v>
      </c>
      <c r="E716" s="194" t="s">
        <v>939</v>
      </c>
      <c r="F716" s="195" t="s">
        <v>940</v>
      </c>
      <c r="G716" s="196" t="s">
        <v>583</v>
      </c>
      <c r="H716" s="197">
        <v>1</v>
      </c>
      <c r="I716" s="198"/>
      <c r="J716" s="199">
        <f>ROUND(I716*H716,2)</f>
        <v>0</v>
      </c>
      <c r="K716" s="200"/>
      <c r="L716" s="40"/>
      <c r="M716" s="201" t="s">
        <v>1</v>
      </c>
      <c r="N716" s="202" t="s">
        <v>41</v>
      </c>
      <c r="O716" s="72"/>
      <c r="P716" s="203">
        <f>O716*H716</f>
        <v>0</v>
      </c>
      <c r="Q716" s="203">
        <v>0.14582999999999999</v>
      </c>
      <c r="R716" s="203">
        <f>Q716*H716</f>
        <v>0.14582999999999999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288</v>
      </c>
      <c r="AT716" s="205" t="s">
        <v>284</v>
      </c>
      <c r="AU716" s="205" t="s">
        <v>85</v>
      </c>
      <c r="AY716" s="18" t="s">
        <v>282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8" t="s">
        <v>83</v>
      </c>
      <c r="BK716" s="206">
        <f>ROUND(I716*H716,2)</f>
        <v>0</v>
      </c>
      <c r="BL716" s="18" t="s">
        <v>288</v>
      </c>
      <c r="BM716" s="205" t="s">
        <v>941</v>
      </c>
    </row>
    <row r="717" spans="1:65" s="16" customFormat="1" ht="11.25">
      <c r="B717" s="241"/>
      <c r="C717" s="242"/>
      <c r="D717" s="209" t="s">
        <v>290</v>
      </c>
      <c r="E717" s="243" t="s">
        <v>1</v>
      </c>
      <c r="F717" s="244" t="s">
        <v>942</v>
      </c>
      <c r="G717" s="242"/>
      <c r="H717" s="243" t="s">
        <v>1</v>
      </c>
      <c r="I717" s="245"/>
      <c r="J717" s="242"/>
      <c r="K717" s="242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290</v>
      </c>
      <c r="AU717" s="250" t="s">
        <v>85</v>
      </c>
      <c r="AV717" s="16" t="s">
        <v>83</v>
      </c>
      <c r="AW717" s="16" t="s">
        <v>32</v>
      </c>
      <c r="AX717" s="16" t="s">
        <v>76</v>
      </c>
      <c r="AY717" s="250" t="s">
        <v>282</v>
      </c>
    </row>
    <row r="718" spans="1:65" s="13" customFormat="1" ht="11.25">
      <c r="B718" s="207"/>
      <c r="C718" s="208"/>
      <c r="D718" s="209" t="s">
        <v>290</v>
      </c>
      <c r="E718" s="210" t="s">
        <v>1</v>
      </c>
      <c r="F718" s="211" t="s">
        <v>83</v>
      </c>
      <c r="G718" s="208"/>
      <c r="H718" s="212">
        <v>1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290</v>
      </c>
      <c r="AU718" s="218" t="s">
        <v>85</v>
      </c>
      <c r="AV718" s="13" t="s">
        <v>85</v>
      </c>
      <c r="AW718" s="13" t="s">
        <v>32</v>
      </c>
      <c r="AX718" s="13" t="s">
        <v>76</v>
      </c>
      <c r="AY718" s="218" t="s">
        <v>282</v>
      </c>
    </row>
    <row r="719" spans="1:65" s="14" customFormat="1" ht="11.25">
      <c r="B719" s="219"/>
      <c r="C719" s="220"/>
      <c r="D719" s="209" t="s">
        <v>290</v>
      </c>
      <c r="E719" s="221" t="s">
        <v>1</v>
      </c>
      <c r="F719" s="222" t="s">
        <v>292</v>
      </c>
      <c r="G719" s="220"/>
      <c r="H719" s="223">
        <v>1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290</v>
      </c>
      <c r="AU719" s="229" t="s">
        <v>85</v>
      </c>
      <c r="AV719" s="14" t="s">
        <v>288</v>
      </c>
      <c r="AW719" s="14" t="s">
        <v>32</v>
      </c>
      <c r="AX719" s="14" t="s">
        <v>83</v>
      </c>
      <c r="AY719" s="229" t="s">
        <v>282</v>
      </c>
    </row>
    <row r="720" spans="1:65" s="2" customFormat="1" ht="33" customHeight="1">
      <c r="A720" s="35"/>
      <c r="B720" s="36"/>
      <c r="C720" s="193" t="s">
        <v>943</v>
      </c>
      <c r="D720" s="193" t="s">
        <v>284</v>
      </c>
      <c r="E720" s="194" t="s">
        <v>944</v>
      </c>
      <c r="F720" s="195" t="s">
        <v>945</v>
      </c>
      <c r="G720" s="196" t="s">
        <v>583</v>
      </c>
      <c r="H720" s="197">
        <v>4</v>
      </c>
      <c r="I720" s="198"/>
      <c r="J720" s="199">
        <f>ROUND(I720*H720,2)</f>
        <v>0</v>
      </c>
      <c r="K720" s="200"/>
      <c r="L720" s="40"/>
      <c r="M720" s="201" t="s">
        <v>1</v>
      </c>
      <c r="N720" s="202" t="s">
        <v>41</v>
      </c>
      <c r="O720" s="72"/>
      <c r="P720" s="203">
        <f>O720*H720</f>
        <v>0</v>
      </c>
      <c r="Q720" s="203">
        <v>0.14582999999999999</v>
      </c>
      <c r="R720" s="203">
        <f>Q720*H720</f>
        <v>0.58331999999999995</v>
      </c>
      <c r="S720" s="203">
        <v>0</v>
      </c>
      <c r="T720" s="20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288</v>
      </c>
      <c r="AT720" s="205" t="s">
        <v>284</v>
      </c>
      <c r="AU720" s="205" t="s">
        <v>85</v>
      </c>
      <c r="AY720" s="18" t="s">
        <v>282</v>
      </c>
      <c r="BE720" s="206">
        <f>IF(N720="základní",J720,0)</f>
        <v>0</v>
      </c>
      <c r="BF720" s="206">
        <f>IF(N720="snížená",J720,0)</f>
        <v>0</v>
      </c>
      <c r="BG720" s="206">
        <f>IF(N720="zákl. přenesená",J720,0)</f>
        <v>0</v>
      </c>
      <c r="BH720" s="206">
        <f>IF(N720="sníž. přenesená",J720,0)</f>
        <v>0</v>
      </c>
      <c r="BI720" s="206">
        <f>IF(N720="nulová",J720,0)</f>
        <v>0</v>
      </c>
      <c r="BJ720" s="18" t="s">
        <v>83</v>
      </c>
      <c r="BK720" s="206">
        <f>ROUND(I720*H720,2)</f>
        <v>0</v>
      </c>
      <c r="BL720" s="18" t="s">
        <v>288</v>
      </c>
      <c r="BM720" s="205" t="s">
        <v>946</v>
      </c>
    </row>
    <row r="721" spans="1:65" s="2" customFormat="1" ht="33" customHeight="1">
      <c r="A721" s="35"/>
      <c r="B721" s="36"/>
      <c r="C721" s="193" t="s">
        <v>947</v>
      </c>
      <c r="D721" s="193" t="s">
        <v>284</v>
      </c>
      <c r="E721" s="194" t="s">
        <v>948</v>
      </c>
      <c r="F721" s="195" t="s">
        <v>949</v>
      </c>
      <c r="G721" s="196" t="s">
        <v>583</v>
      </c>
      <c r="H721" s="197">
        <v>1</v>
      </c>
      <c r="I721" s="198"/>
      <c r="J721" s="199">
        <f>ROUND(I721*H721,2)</f>
        <v>0</v>
      </c>
      <c r="K721" s="200"/>
      <c r="L721" s="40"/>
      <c r="M721" s="201" t="s">
        <v>1</v>
      </c>
      <c r="N721" s="202" t="s">
        <v>41</v>
      </c>
      <c r="O721" s="72"/>
      <c r="P721" s="203">
        <f>O721*H721</f>
        <v>0</v>
      </c>
      <c r="Q721" s="203">
        <v>7.2980000000000003E-2</v>
      </c>
      <c r="R721" s="203">
        <f>Q721*H721</f>
        <v>7.2980000000000003E-2</v>
      </c>
      <c r="S721" s="203">
        <v>0</v>
      </c>
      <c r="T721" s="204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5" t="s">
        <v>288</v>
      </c>
      <c r="AT721" s="205" t="s">
        <v>284</v>
      </c>
      <c r="AU721" s="205" t="s">
        <v>85</v>
      </c>
      <c r="AY721" s="18" t="s">
        <v>282</v>
      </c>
      <c r="BE721" s="206">
        <f>IF(N721="základní",J721,0)</f>
        <v>0</v>
      </c>
      <c r="BF721" s="206">
        <f>IF(N721="snížená",J721,0)</f>
        <v>0</v>
      </c>
      <c r="BG721" s="206">
        <f>IF(N721="zákl. přenesená",J721,0)</f>
        <v>0</v>
      </c>
      <c r="BH721" s="206">
        <f>IF(N721="sníž. přenesená",J721,0)</f>
        <v>0</v>
      </c>
      <c r="BI721" s="206">
        <f>IF(N721="nulová",J721,0)</f>
        <v>0</v>
      </c>
      <c r="BJ721" s="18" t="s">
        <v>83</v>
      </c>
      <c r="BK721" s="206">
        <f>ROUND(I721*H721,2)</f>
        <v>0</v>
      </c>
      <c r="BL721" s="18" t="s">
        <v>288</v>
      </c>
      <c r="BM721" s="205" t="s">
        <v>950</v>
      </c>
    </row>
    <row r="722" spans="1:65" s="16" customFormat="1" ht="11.25">
      <c r="B722" s="241"/>
      <c r="C722" s="242"/>
      <c r="D722" s="209" t="s">
        <v>290</v>
      </c>
      <c r="E722" s="243" t="s">
        <v>1</v>
      </c>
      <c r="F722" s="244" t="s">
        <v>568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290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282</v>
      </c>
    </row>
    <row r="723" spans="1:65" s="13" customFormat="1" ht="11.25">
      <c r="B723" s="207"/>
      <c r="C723" s="208"/>
      <c r="D723" s="209" t="s">
        <v>290</v>
      </c>
      <c r="E723" s="210" t="s">
        <v>1</v>
      </c>
      <c r="F723" s="211" t="s">
        <v>83</v>
      </c>
      <c r="G723" s="208"/>
      <c r="H723" s="212">
        <v>1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290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282</v>
      </c>
    </row>
    <row r="724" spans="1:65" s="15" customFormat="1" ht="11.25">
      <c r="B724" s="230"/>
      <c r="C724" s="231"/>
      <c r="D724" s="209" t="s">
        <v>290</v>
      </c>
      <c r="E724" s="232" t="s">
        <v>1</v>
      </c>
      <c r="F724" s="233" t="s">
        <v>306</v>
      </c>
      <c r="G724" s="231"/>
      <c r="H724" s="234">
        <v>1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290</v>
      </c>
      <c r="AU724" s="240" t="s">
        <v>85</v>
      </c>
      <c r="AV724" s="15" t="s">
        <v>105</v>
      </c>
      <c r="AW724" s="15" t="s">
        <v>32</v>
      </c>
      <c r="AX724" s="15" t="s">
        <v>76</v>
      </c>
      <c r="AY724" s="240" t="s">
        <v>282</v>
      </c>
    </row>
    <row r="725" spans="1:65" s="14" customFormat="1" ht="11.25">
      <c r="B725" s="219"/>
      <c r="C725" s="220"/>
      <c r="D725" s="209" t="s">
        <v>290</v>
      </c>
      <c r="E725" s="221" t="s">
        <v>1</v>
      </c>
      <c r="F725" s="222" t="s">
        <v>292</v>
      </c>
      <c r="G725" s="220"/>
      <c r="H725" s="223">
        <v>1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290</v>
      </c>
      <c r="AU725" s="229" t="s">
        <v>85</v>
      </c>
      <c r="AV725" s="14" t="s">
        <v>288</v>
      </c>
      <c r="AW725" s="14" t="s">
        <v>32</v>
      </c>
      <c r="AX725" s="14" t="s">
        <v>83</v>
      </c>
      <c r="AY725" s="229" t="s">
        <v>282</v>
      </c>
    </row>
    <row r="726" spans="1:65" s="2" customFormat="1" ht="16.5" customHeight="1">
      <c r="A726" s="35"/>
      <c r="B726" s="36"/>
      <c r="C726" s="193" t="s">
        <v>951</v>
      </c>
      <c r="D726" s="193" t="s">
        <v>284</v>
      </c>
      <c r="E726" s="194" t="s">
        <v>952</v>
      </c>
      <c r="F726" s="195" t="s">
        <v>953</v>
      </c>
      <c r="G726" s="196" t="s">
        <v>287</v>
      </c>
      <c r="H726" s="197">
        <v>10.512</v>
      </c>
      <c r="I726" s="198"/>
      <c r="J726" s="199">
        <f>ROUND(I726*H726,2)</f>
        <v>0</v>
      </c>
      <c r="K726" s="200"/>
      <c r="L726" s="40"/>
      <c r="M726" s="201" t="s">
        <v>1</v>
      </c>
      <c r="N726" s="202" t="s">
        <v>41</v>
      </c>
      <c r="O726" s="72"/>
      <c r="P726" s="203">
        <f>O726*H726</f>
        <v>0</v>
      </c>
      <c r="Q726" s="203">
        <v>6.5799999999999999E-3</v>
      </c>
      <c r="R726" s="203">
        <f>Q726*H726</f>
        <v>6.9168960000000002E-2</v>
      </c>
      <c r="S726" s="203">
        <v>0</v>
      </c>
      <c r="T726" s="20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5" t="s">
        <v>288</v>
      </c>
      <c r="AT726" s="205" t="s">
        <v>284</v>
      </c>
      <c r="AU726" s="205" t="s">
        <v>85</v>
      </c>
      <c r="AY726" s="18" t="s">
        <v>282</v>
      </c>
      <c r="BE726" s="206">
        <f>IF(N726="základní",J726,0)</f>
        <v>0</v>
      </c>
      <c r="BF726" s="206">
        <f>IF(N726="snížená",J726,0)</f>
        <v>0</v>
      </c>
      <c r="BG726" s="206">
        <f>IF(N726="zákl. přenesená",J726,0)</f>
        <v>0</v>
      </c>
      <c r="BH726" s="206">
        <f>IF(N726="sníž. přenesená",J726,0)</f>
        <v>0</v>
      </c>
      <c r="BI726" s="206">
        <f>IF(N726="nulová",J726,0)</f>
        <v>0</v>
      </c>
      <c r="BJ726" s="18" t="s">
        <v>83</v>
      </c>
      <c r="BK726" s="206">
        <f>ROUND(I726*H726,2)</f>
        <v>0</v>
      </c>
      <c r="BL726" s="18" t="s">
        <v>288</v>
      </c>
      <c r="BM726" s="205" t="s">
        <v>954</v>
      </c>
    </row>
    <row r="727" spans="1:65" s="13" customFormat="1" ht="11.25">
      <c r="B727" s="207"/>
      <c r="C727" s="208"/>
      <c r="D727" s="209" t="s">
        <v>290</v>
      </c>
      <c r="E727" s="210" t="s">
        <v>1</v>
      </c>
      <c r="F727" s="211" t="s">
        <v>955</v>
      </c>
      <c r="G727" s="208"/>
      <c r="H727" s="212">
        <v>7.7759999999999998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290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282</v>
      </c>
    </row>
    <row r="728" spans="1:65" s="13" customFormat="1" ht="11.25">
      <c r="B728" s="207"/>
      <c r="C728" s="208"/>
      <c r="D728" s="209" t="s">
        <v>290</v>
      </c>
      <c r="E728" s="210" t="s">
        <v>1</v>
      </c>
      <c r="F728" s="211" t="s">
        <v>956</v>
      </c>
      <c r="G728" s="208"/>
      <c r="H728" s="212">
        <v>2.7360000000000002</v>
      </c>
      <c r="I728" s="213"/>
      <c r="J728" s="208"/>
      <c r="K728" s="208"/>
      <c r="L728" s="214"/>
      <c r="M728" s="215"/>
      <c r="N728" s="216"/>
      <c r="O728" s="216"/>
      <c r="P728" s="216"/>
      <c r="Q728" s="216"/>
      <c r="R728" s="216"/>
      <c r="S728" s="216"/>
      <c r="T728" s="217"/>
      <c r="AT728" s="218" t="s">
        <v>290</v>
      </c>
      <c r="AU728" s="218" t="s">
        <v>85</v>
      </c>
      <c r="AV728" s="13" t="s">
        <v>85</v>
      </c>
      <c r="AW728" s="13" t="s">
        <v>32</v>
      </c>
      <c r="AX728" s="13" t="s">
        <v>76</v>
      </c>
      <c r="AY728" s="218" t="s">
        <v>282</v>
      </c>
    </row>
    <row r="729" spans="1:65" s="14" customFormat="1" ht="11.25">
      <c r="B729" s="219"/>
      <c r="C729" s="220"/>
      <c r="D729" s="209" t="s">
        <v>290</v>
      </c>
      <c r="E729" s="221" t="s">
        <v>1</v>
      </c>
      <c r="F729" s="222" t="s">
        <v>292</v>
      </c>
      <c r="G729" s="220"/>
      <c r="H729" s="223">
        <v>10.512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290</v>
      </c>
      <c r="AU729" s="229" t="s">
        <v>85</v>
      </c>
      <c r="AV729" s="14" t="s">
        <v>288</v>
      </c>
      <c r="AW729" s="14" t="s">
        <v>32</v>
      </c>
      <c r="AX729" s="14" t="s">
        <v>83</v>
      </c>
      <c r="AY729" s="229" t="s">
        <v>282</v>
      </c>
    </row>
    <row r="730" spans="1:65" s="2" customFormat="1" ht="16.5" customHeight="1">
      <c r="A730" s="35"/>
      <c r="B730" s="36"/>
      <c r="C730" s="193" t="s">
        <v>957</v>
      </c>
      <c r="D730" s="193" t="s">
        <v>284</v>
      </c>
      <c r="E730" s="194" t="s">
        <v>958</v>
      </c>
      <c r="F730" s="195" t="s">
        <v>959</v>
      </c>
      <c r="G730" s="196" t="s">
        <v>287</v>
      </c>
      <c r="H730" s="197">
        <v>10.512</v>
      </c>
      <c r="I730" s="198"/>
      <c r="J730" s="199">
        <f>ROUND(I730*H730,2)</f>
        <v>0</v>
      </c>
      <c r="K730" s="200"/>
      <c r="L730" s="40"/>
      <c r="M730" s="201" t="s">
        <v>1</v>
      </c>
      <c r="N730" s="202" t="s">
        <v>41</v>
      </c>
      <c r="O730" s="72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5" t="s">
        <v>288</v>
      </c>
      <c r="AT730" s="205" t="s">
        <v>284</v>
      </c>
      <c r="AU730" s="205" t="s">
        <v>85</v>
      </c>
      <c r="AY730" s="18" t="s">
        <v>282</v>
      </c>
      <c r="BE730" s="206">
        <f>IF(N730="základní",J730,0)</f>
        <v>0</v>
      </c>
      <c r="BF730" s="206">
        <f>IF(N730="snížená",J730,0)</f>
        <v>0</v>
      </c>
      <c r="BG730" s="206">
        <f>IF(N730="zákl. přenesená",J730,0)</f>
        <v>0</v>
      </c>
      <c r="BH730" s="206">
        <f>IF(N730="sníž. přenesená",J730,0)</f>
        <v>0</v>
      </c>
      <c r="BI730" s="206">
        <f>IF(N730="nulová",J730,0)</f>
        <v>0</v>
      </c>
      <c r="BJ730" s="18" t="s">
        <v>83</v>
      </c>
      <c r="BK730" s="206">
        <f>ROUND(I730*H730,2)</f>
        <v>0</v>
      </c>
      <c r="BL730" s="18" t="s">
        <v>288</v>
      </c>
      <c r="BM730" s="205" t="s">
        <v>960</v>
      </c>
    </row>
    <row r="731" spans="1:65" s="12" customFormat="1" ht="22.9" customHeight="1">
      <c r="B731" s="177"/>
      <c r="C731" s="178"/>
      <c r="D731" s="179" t="s">
        <v>75</v>
      </c>
      <c r="E731" s="191" t="s">
        <v>330</v>
      </c>
      <c r="F731" s="191" t="s">
        <v>961</v>
      </c>
      <c r="G731" s="178"/>
      <c r="H731" s="178"/>
      <c r="I731" s="181"/>
      <c r="J731" s="192">
        <f>BK731</f>
        <v>0</v>
      </c>
      <c r="K731" s="178"/>
      <c r="L731" s="183"/>
      <c r="M731" s="184"/>
      <c r="N731" s="185"/>
      <c r="O731" s="185"/>
      <c r="P731" s="186">
        <f>SUM(P732:P761)</f>
        <v>0</v>
      </c>
      <c r="Q731" s="185"/>
      <c r="R731" s="186">
        <f>SUM(R732:R761)</f>
        <v>0.74710100000000002</v>
      </c>
      <c r="S731" s="185"/>
      <c r="T731" s="187">
        <f>SUM(T732:T761)</f>
        <v>0</v>
      </c>
      <c r="AR731" s="188" t="s">
        <v>83</v>
      </c>
      <c r="AT731" s="189" t="s">
        <v>75</v>
      </c>
      <c r="AU731" s="189" t="s">
        <v>83</v>
      </c>
      <c r="AY731" s="188" t="s">
        <v>282</v>
      </c>
      <c r="BK731" s="190">
        <f>SUM(BK732:BK761)</f>
        <v>0</v>
      </c>
    </row>
    <row r="732" spans="1:65" s="2" customFormat="1" ht="24.2" customHeight="1">
      <c r="A732" s="35"/>
      <c r="B732" s="36"/>
      <c r="C732" s="193" t="s">
        <v>962</v>
      </c>
      <c r="D732" s="193" t="s">
        <v>284</v>
      </c>
      <c r="E732" s="194" t="s">
        <v>963</v>
      </c>
      <c r="F732" s="195" t="s">
        <v>964</v>
      </c>
      <c r="G732" s="196" t="s">
        <v>287</v>
      </c>
      <c r="H732" s="197">
        <v>158.029</v>
      </c>
      <c r="I732" s="198"/>
      <c r="J732" s="199">
        <f>ROUND(I732*H732,2)</f>
        <v>0</v>
      </c>
      <c r="K732" s="200"/>
      <c r="L732" s="40"/>
      <c r="M732" s="201" t="s">
        <v>1</v>
      </c>
      <c r="N732" s="202" t="s">
        <v>41</v>
      </c>
      <c r="O732" s="72"/>
      <c r="P732" s="203">
        <f>O732*H732</f>
        <v>0</v>
      </c>
      <c r="Q732" s="203">
        <v>0</v>
      </c>
      <c r="R732" s="203">
        <f>Q732*H732</f>
        <v>0</v>
      </c>
      <c r="S732" s="203">
        <v>0</v>
      </c>
      <c r="T732" s="204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5" t="s">
        <v>288</v>
      </c>
      <c r="AT732" s="205" t="s">
        <v>284</v>
      </c>
      <c r="AU732" s="205" t="s">
        <v>85</v>
      </c>
      <c r="AY732" s="18" t="s">
        <v>282</v>
      </c>
      <c r="BE732" s="206">
        <f>IF(N732="základní",J732,0)</f>
        <v>0</v>
      </c>
      <c r="BF732" s="206">
        <f>IF(N732="snížená",J732,0)</f>
        <v>0</v>
      </c>
      <c r="BG732" s="206">
        <f>IF(N732="zákl. přenesená",J732,0)</f>
        <v>0</v>
      </c>
      <c r="BH732" s="206">
        <f>IF(N732="sníž. přenesená",J732,0)</f>
        <v>0</v>
      </c>
      <c r="BI732" s="206">
        <f>IF(N732="nulová",J732,0)</f>
        <v>0</v>
      </c>
      <c r="BJ732" s="18" t="s">
        <v>83</v>
      </c>
      <c r="BK732" s="206">
        <f>ROUND(I732*H732,2)</f>
        <v>0</v>
      </c>
      <c r="BL732" s="18" t="s">
        <v>288</v>
      </c>
      <c r="BM732" s="205" t="s">
        <v>965</v>
      </c>
    </row>
    <row r="733" spans="1:65" s="16" customFormat="1" ht="11.25">
      <c r="B733" s="241"/>
      <c r="C733" s="242"/>
      <c r="D733" s="209" t="s">
        <v>290</v>
      </c>
      <c r="E733" s="243" t="s">
        <v>1</v>
      </c>
      <c r="F733" s="244" t="s">
        <v>966</v>
      </c>
      <c r="G733" s="242"/>
      <c r="H733" s="243" t="s">
        <v>1</v>
      </c>
      <c r="I733" s="245"/>
      <c r="J733" s="242"/>
      <c r="K733" s="242"/>
      <c r="L733" s="246"/>
      <c r="M733" s="247"/>
      <c r="N733" s="248"/>
      <c r="O733" s="248"/>
      <c r="P733" s="248"/>
      <c r="Q733" s="248"/>
      <c r="R733" s="248"/>
      <c r="S733" s="248"/>
      <c r="T733" s="249"/>
      <c r="AT733" s="250" t="s">
        <v>290</v>
      </c>
      <c r="AU733" s="250" t="s">
        <v>85</v>
      </c>
      <c r="AV733" s="16" t="s">
        <v>83</v>
      </c>
      <c r="AW733" s="16" t="s">
        <v>32</v>
      </c>
      <c r="AX733" s="16" t="s">
        <v>76</v>
      </c>
      <c r="AY733" s="250" t="s">
        <v>282</v>
      </c>
    </row>
    <row r="734" spans="1:65" s="13" customFormat="1" ht="11.25">
      <c r="B734" s="207"/>
      <c r="C734" s="208"/>
      <c r="D734" s="209" t="s">
        <v>290</v>
      </c>
      <c r="E734" s="210" t="s">
        <v>1</v>
      </c>
      <c r="F734" s="211" t="s">
        <v>967</v>
      </c>
      <c r="G734" s="208"/>
      <c r="H734" s="212">
        <v>82.81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290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282</v>
      </c>
    </row>
    <row r="735" spans="1:65" s="13" customFormat="1" ht="11.25">
      <c r="B735" s="207"/>
      <c r="C735" s="208"/>
      <c r="D735" s="209" t="s">
        <v>290</v>
      </c>
      <c r="E735" s="210" t="s">
        <v>1</v>
      </c>
      <c r="F735" s="211" t="s">
        <v>968</v>
      </c>
      <c r="G735" s="208"/>
      <c r="H735" s="212">
        <v>40.18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290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282</v>
      </c>
    </row>
    <row r="736" spans="1:65" s="13" customFormat="1" ht="11.25">
      <c r="B736" s="207"/>
      <c r="C736" s="208"/>
      <c r="D736" s="209" t="s">
        <v>290</v>
      </c>
      <c r="E736" s="210" t="s">
        <v>1</v>
      </c>
      <c r="F736" s="211" t="s">
        <v>969</v>
      </c>
      <c r="G736" s="208"/>
      <c r="H736" s="212">
        <v>15.5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290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282</v>
      </c>
    </row>
    <row r="737" spans="1:65" s="13" customFormat="1" ht="11.25">
      <c r="B737" s="207"/>
      <c r="C737" s="208"/>
      <c r="D737" s="209" t="s">
        <v>290</v>
      </c>
      <c r="E737" s="210" t="s">
        <v>1</v>
      </c>
      <c r="F737" s="211" t="s">
        <v>970</v>
      </c>
      <c r="G737" s="208"/>
      <c r="H737" s="212">
        <v>19.539000000000001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290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282</v>
      </c>
    </row>
    <row r="738" spans="1:65" s="15" customFormat="1" ht="11.25">
      <c r="B738" s="230"/>
      <c r="C738" s="231"/>
      <c r="D738" s="209" t="s">
        <v>290</v>
      </c>
      <c r="E738" s="232" t="s">
        <v>1</v>
      </c>
      <c r="F738" s="233" t="s">
        <v>306</v>
      </c>
      <c r="G738" s="231"/>
      <c r="H738" s="234">
        <v>158.029</v>
      </c>
      <c r="I738" s="235"/>
      <c r="J738" s="231"/>
      <c r="K738" s="231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290</v>
      </c>
      <c r="AU738" s="240" t="s">
        <v>85</v>
      </c>
      <c r="AV738" s="15" t="s">
        <v>105</v>
      </c>
      <c r="AW738" s="15" t="s">
        <v>32</v>
      </c>
      <c r="AX738" s="15" t="s">
        <v>76</v>
      </c>
      <c r="AY738" s="240" t="s">
        <v>282</v>
      </c>
    </row>
    <row r="739" spans="1:65" s="14" customFormat="1" ht="11.25">
      <c r="B739" s="219"/>
      <c r="C739" s="220"/>
      <c r="D739" s="209" t="s">
        <v>290</v>
      </c>
      <c r="E739" s="221" t="s">
        <v>1</v>
      </c>
      <c r="F739" s="222" t="s">
        <v>292</v>
      </c>
      <c r="G739" s="220"/>
      <c r="H739" s="223">
        <v>158.029</v>
      </c>
      <c r="I739" s="224"/>
      <c r="J739" s="220"/>
      <c r="K739" s="220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290</v>
      </c>
      <c r="AU739" s="229" t="s">
        <v>85</v>
      </c>
      <c r="AV739" s="14" t="s">
        <v>288</v>
      </c>
      <c r="AW739" s="14" t="s">
        <v>32</v>
      </c>
      <c r="AX739" s="14" t="s">
        <v>83</v>
      </c>
      <c r="AY739" s="229" t="s">
        <v>282</v>
      </c>
    </row>
    <row r="740" spans="1:65" s="2" customFormat="1" ht="24.2" customHeight="1">
      <c r="A740" s="35"/>
      <c r="B740" s="36"/>
      <c r="C740" s="193" t="s">
        <v>971</v>
      </c>
      <c r="D740" s="193" t="s">
        <v>284</v>
      </c>
      <c r="E740" s="194" t="s">
        <v>972</v>
      </c>
      <c r="F740" s="195" t="s">
        <v>973</v>
      </c>
      <c r="G740" s="196" t="s">
        <v>287</v>
      </c>
      <c r="H740" s="197">
        <v>3.3570000000000002</v>
      </c>
      <c r="I740" s="198"/>
      <c r="J740" s="199">
        <f>ROUND(I740*H740,2)</f>
        <v>0</v>
      </c>
      <c r="K740" s="200"/>
      <c r="L740" s="40"/>
      <c r="M740" s="201" t="s">
        <v>1</v>
      </c>
      <c r="N740" s="202" t="s">
        <v>41</v>
      </c>
      <c r="O740" s="72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5" t="s">
        <v>288</v>
      </c>
      <c r="AT740" s="205" t="s">
        <v>284</v>
      </c>
      <c r="AU740" s="205" t="s">
        <v>85</v>
      </c>
      <c r="AY740" s="18" t="s">
        <v>282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18" t="s">
        <v>83</v>
      </c>
      <c r="BK740" s="206">
        <f>ROUND(I740*H740,2)</f>
        <v>0</v>
      </c>
      <c r="BL740" s="18" t="s">
        <v>288</v>
      </c>
      <c r="BM740" s="205" t="s">
        <v>974</v>
      </c>
    </row>
    <row r="741" spans="1:65" s="16" customFormat="1" ht="11.25">
      <c r="B741" s="241"/>
      <c r="C741" s="242"/>
      <c r="D741" s="209" t="s">
        <v>290</v>
      </c>
      <c r="E741" s="243" t="s">
        <v>1</v>
      </c>
      <c r="F741" s="244" t="s">
        <v>975</v>
      </c>
      <c r="G741" s="242"/>
      <c r="H741" s="243" t="s">
        <v>1</v>
      </c>
      <c r="I741" s="245"/>
      <c r="J741" s="242"/>
      <c r="K741" s="242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290</v>
      </c>
      <c r="AU741" s="250" t="s">
        <v>85</v>
      </c>
      <c r="AV741" s="16" t="s">
        <v>83</v>
      </c>
      <c r="AW741" s="16" t="s">
        <v>32</v>
      </c>
      <c r="AX741" s="16" t="s">
        <v>76</v>
      </c>
      <c r="AY741" s="250" t="s">
        <v>282</v>
      </c>
    </row>
    <row r="742" spans="1:65" s="13" customFormat="1" ht="11.25">
      <c r="B742" s="207"/>
      <c r="C742" s="208"/>
      <c r="D742" s="209" t="s">
        <v>290</v>
      </c>
      <c r="E742" s="210" t="s">
        <v>1</v>
      </c>
      <c r="F742" s="211" t="s">
        <v>976</v>
      </c>
      <c r="G742" s="208"/>
      <c r="H742" s="212">
        <v>3.3570000000000002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290</v>
      </c>
      <c r="AU742" s="218" t="s">
        <v>85</v>
      </c>
      <c r="AV742" s="13" t="s">
        <v>85</v>
      </c>
      <c r="AW742" s="13" t="s">
        <v>32</v>
      </c>
      <c r="AX742" s="13" t="s">
        <v>76</v>
      </c>
      <c r="AY742" s="218" t="s">
        <v>282</v>
      </c>
    </row>
    <row r="743" spans="1:65" s="14" customFormat="1" ht="11.25">
      <c r="B743" s="219"/>
      <c r="C743" s="220"/>
      <c r="D743" s="209" t="s">
        <v>290</v>
      </c>
      <c r="E743" s="221" t="s">
        <v>1</v>
      </c>
      <c r="F743" s="222" t="s">
        <v>292</v>
      </c>
      <c r="G743" s="220"/>
      <c r="H743" s="223">
        <v>3.3570000000000002</v>
      </c>
      <c r="I743" s="224"/>
      <c r="J743" s="220"/>
      <c r="K743" s="220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290</v>
      </c>
      <c r="AU743" s="229" t="s">
        <v>85</v>
      </c>
      <c r="AV743" s="14" t="s">
        <v>288</v>
      </c>
      <c r="AW743" s="14" t="s">
        <v>32</v>
      </c>
      <c r="AX743" s="14" t="s">
        <v>83</v>
      </c>
      <c r="AY743" s="229" t="s">
        <v>282</v>
      </c>
    </row>
    <row r="744" spans="1:65" s="2" customFormat="1" ht="24.2" customHeight="1">
      <c r="A744" s="35"/>
      <c r="B744" s="36"/>
      <c r="C744" s="193" t="s">
        <v>977</v>
      </c>
      <c r="D744" s="193" t="s">
        <v>284</v>
      </c>
      <c r="E744" s="194" t="s">
        <v>978</v>
      </c>
      <c r="F744" s="195" t="s">
        <v>979</v>
      </c>
      <c r="G744" s="196" t="s">
        <v>287</v>
      </c>
      <c r="H744" s="197">
        <v>3.3570000000000002</v>
      </c>
      <c r="I744" s="198"/>
      <c r="J744" s="199">
        <f>ROUND(I744*H744,2)</f>
        <v>0</v>
      </c>
      <c r="K744" s="200"/>
      <c r="L744" s="40"/>
      <c r="M744" s="201" t="s">
        <v>1</v>
      </c>
      <c r="N744" s="202" t="s">
        <v>41</v>
      </c>
      <c r="O744" s="72"/>
      <c r="P744" s="203">
        <f>O744*H744</f>
        <v>0</v>
      </c>
      <c r="Q744" s="203">
        <v>0</v>
      </c>
      <c r="R744" s="203">
        <f>Q744*H744</f>
        <v>0</v>
      </c>
      <c r="S744" s="203">
        <v>0</v>
      </c>
      <c r="T744" s="204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5" t="s">
        <v>288</v>
      </c>
      <c r="AT744" s="205" t="s">
        <v>284</v>
      </c>
      <c r="AU744" s="205" t="s">
        <v>85</v>
      </c>
      <c r="AY744" s="18" t="s">
        <v>282</v>
      </c>
      <c r="BE744" s="206">
        <f>IF(N744="základní",J744,0)</f>
        <v>0</v>
      </c>
      <c r="BF744" s="206">
        <f>IF(N744="snížená",J744,0)</f>
        <v>0</v>
      </c>
      <c r="BG744" s="206">
        <f>IF(N744="zákl. přenesená",J744,0)</f>
        <v>0</v>
      </c>
      <c r="BH744" s="206">
        <f>IF(N744="sníž. přenesená",J744,0)</f>
        <v>0</v>
      </c>
      <c r="BI744" s="206">
        <f>IF(N744="nulová",J744,0)</f>
        <v>0</v>
      </c>
      <c r="BJ744" s="18" t="s">
        <v>83</v>
      </c>
      <c r="BK744" s="206">
        <f>ROUND(I744*H744,2)</f>
        <v>0</v>
      </c>
      <c r="BL744" s="18" t="s">
        <v>288</v>
      </c>
      <c r="BM744" s="205" t="s">
        <v>980</v>
      </c>
    </row>
    <row r="745" spans="1:65" s="16" customFormat="1" ht="11.25">
      <c r="B745" s="241"/>
      <c r="C745" s="242"/>
      <c r="D745" s="209" t="s">
        <v>290</v>
      </c>
      <c r="E745" s="243" t="s">
        <v>1</v>
      </c>
      <c r="F745" s="244" t="s">
        <v>975</v>
      </c>
      <c r="G745" s="242"/>
      <c r="H745" s="243" t="s">
        <v>1</v>
      </c>
      <c r="I745" s="245"/>
      <c r="J745" s="242"/>
      <c r="K745" s="242"/>
      <c r="L745" s="246"/>
      <c r="M745" s="247"/>
      <c r="N745" s="248"/>
      <c r="O745" s="248"/>
      <c r="P745" s="248"/>
      <c r="Q745" s="248"/>
      <c r="R745" s="248"/>
      <c r="S745" s="248"/>
      <c r="T745" s="249"/>
      <c r="AT745" s="250" t="s">
        <v>290</v>
      </c>
      <c r="AU745" s="250" t="s">
        <v>85</v>
      </c>
      <c r="AV745" s="16" t="s">
        <v>83</v>
      </c>
      <c r="AW745" s="16" t="s">
        <v>32</v>
      </c>
      <c r="AX745" s="16" t="s">
        <v>76</v>
      </c>
      <c r="AY745" s="250" t="s">
        <v>282</v>
      </c>
    </row>
    <row r="746" spans="1:65" s="13" customFormat="1" ht="11.25">
      <c r="B746" s="207"/>
      <c r="C746" s="208"/>
      <c r="D746" s="209" t="s">
        <v>290</v>
      </c>
      <c r="E746" s="210" t="s">
        <v>1</v>
      </c>
      <c r="F746" s="211" t="s">
        <v>976</v>
      </c>
      <c r="G746" s="208"/>
      <c r="H746" s="212">
        <v>3.3570000000000002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290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282</v>
      </c>
    </row>
    <row r="747" spans="1:65" s="14" customFormat="1" ht="11.25">
      <c r="B747" s="219"/>
      <c r="C747" s="220"/>
      <c r="D747" s="209" t="s">
        <v>290</v>
      </c>
      <c r="E747" s="221" t="s">
        <v>1</v>
      </c>
      <c r="F747" s="222" t="s">
        <v>292</v>
      </c>
      <c r="G747" s="220"/>
      <c r="H747" s="223">
        <v>3.3570000000000002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290</v>
      </c>
      <c r="AU747" s="229" t="s">
        <v>85</v>
      </c>
      <c r="AV747" s="14" t="s">
        <v>288</v>
      </c>
      <c r="AW747" s="14" t="s">
        <v>32</v>
      </c>
      <c r="AX747" s="14" t="s">
        <v>83</v>
      </c>
      <c r="AY747" s="229" t="s">
        <v>282</v>
      </c>
    </row>
    <row r="748" spans="1:65" s="2" customFormat="1" ht="24.2" customHeight="1">
      <c r="A748" s="35"/>
      <c r="B748" s="36"/>
      <c r="C748" s="193" t="s">
        <v>981</v>
      </c>
      <c r="D748" s="193" t="s">
        <v>284</v>
      </c>
      <c r="E748" s="194" t="s">
        <v>982</v>
      </c>
      <c r="F748" s="195" t="s">
        <v>983</v>
      </c>
      <c r="G748" s="196" t="s">
        <v>287</v>
      </c>
      <c r="H748" s="197">
        <v>158.029</v>
      </c>
      <c r="I748" s="198"/>
      <c r="J748" s="199">
        <f>ROUND(I748*H748,2)</f>
        <v>0</v>
      </c>
      <c r="K748" s="200"/>
      <c r="L748" s="40"/>
      <c r="M748" s="201" t="s">
        <v>1</v>
      </c>
      <c r="N748" s="202" t="s">
        <v>41</v>
      </c>
      <c r="O748" s="72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5" t="s">
        <v>288</v>
      </c>
      <c r="AT748" s="205" t="s">
        <v>284</v>
      </c>
      <c r="AU748" s="205" t="s">
        <v>85</v>
      </c>
      <c r="AY748" s="18" t="s">
        <v>282</v>
      </c>
      <c r="BE748" s="206">
        <f>IF(N748="základní",J748,0)</f>
        <v>0</v>
      </c>
      <c r="BF748" s="206">
        <f>IF(N748="snížená",J748,0)</f>
        <v>0</v>
      </c>
      <c r="BG748" s="206">
        <f>IF(N748="zákl. přenesená",J748,0)</f>
        <v>0</v>
      </c>
      <c r="BH748" s="206">
        <f>IF(N748="sníž. přenesená",J748,0)</f>
        <v>0</v>
      </c>
      <c r="BI748" s="206">
        <f>IF(N748="nulová",J748,0)</f>
        <v>0</v>
      </c>
      <c r="BJ748" s="18" t="s">
        <v>83</v>
      </c>
      <c r="BK748" s="206">
        <f>ROUND(I748*H748,2)</f>
        <v>0</v>
      </c>
      <c r="BL748" s="18" t="s">
        <v>288</v>
      </c>
      <c r="BM748" s="205" t="s">
        <v>984</v>
      </c>
    </row>
    <row r="749" spans="1:65" s="16" customFormat="1" ht="11.25">
      <c r="B749" s="241"/>
      <c r="C749" s="242"/>
      <c r="D749" s="209" t="s">
        <v>290</v>
      </c>
      <c r="E749" s="243" t="s">
        <v>1</v>
      </c>
      <c r="F749" s="244" t="s">
        <v>966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290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282</v>
      </c>
    </row>
    <row r="750" spans="1:65" s="13" customFormat="1" ht="11.25">
      <c r="B750" s="207"/>
      <c r="C750" s="208"/>
      <c r="D750" s="209" t="s">
        <v>290</v>
      </c>
      <c r="E750" s="210" t="s">
        <v>1</v>
      </c>
      <c r="F750" s="211" t="s">
        <v>967</v>
      </c>
      <c r="G750" s="208"/>
      <c r="H750" s="212">
        <v>82.81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290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282</v>
      </c>
    </row>
    <row r="751" spans="1:65" s="13" customFormat="1" ht="11.25">
      <c r="B751" s="207"/>
      <c r="C751" s="208"/>
      <c r="D751" s="209" t="s">
        <v>290</v>
      </c>
      <c r="E751" s="210" t="s">
        <v>1</v>
      </c>
      <c r="F751" s="211" t="s">
        <v>968</v>
      </c>
      <c r="G751" s="208"/>
      <c r="H751" s="212">
        <v>40.18</v>
      </c>
      <c r="I751" s="213"/>
      <c r="J751" s="208"/>
      <c r="K751" s="208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290</v>
      </c>
      <c r="AU751" s="218" t="s">
        <v>85</v>
      </c>
      <c r="AV751" s="13" t="s">
        <v>85</v>
      </c>
      <c r="AW751" s="13" t="s">
        <v>32</v>
      </c>
      <c r="AX751" s="13" t="s">
        <v>76</v>
      </c>
      <c r="AY751" s="218" t="s">
        <v>282</v>
      </c>
    </row>
    <row r="752" spans="1:65" s="13" customFormat="1" ht="11.25">
      <c r="B752" s="207"/>
      <c r="C752" s="208"/>
      <c r="D752" s="209" t="s">
        <v>290</v>
      </c>
      <c r="E752" s="210" t="s">
        <v>1</v>
      </c>
      <c r="F752" s="211" t="s">
        <v>969</v>
      </c>
      <c r="G752" s="208"/>
      <c r="H752" s="212">
        <v>15.5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290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282</v>
      </c>
    </row>
    <row r="753" spans="1:65" s="13" customFormat="1" ht="11.25">
      <c r="B753" s="207"/>
      <c r="C753" s="208"/>
      <c r="D753" s="209" t="s">
        <v>290</v>
      </c>
      <c r="E753" s="210" t="s">
        <v>1</v>
      </c>
      <c r="F753" s="211" t="s">
        <v>970</v>
      </c>
      <c r="G753" s="208"/>
      <c r="H753" s="212">
        <v>19.539000000000001</v>
      </c>
      <c r="I753" s="213"/>
      <c r="J753" s="208"/>
      <c r="K753" s="208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290</v>
      </c>
      <c r="AU753" s="218" t="s">
        <v>85</v>
      </c>
      <c r="AV753" s="13" t="s">
        <v>85</v>
      </c>
      <c r="AW753" s="13" t="s">
        <v>32</v>
      </c>
      <c r="AX753" s="13" t="s">
        <v>76</v>
      </c>
      <c r="AY753" s="218" t="s">
        <v>282</v>
      </c>
    </row>
    <row r="754" spans="1:65" s="15" customFormat="1" ht="11.25">
      <c r="B754" s="230"/>
      <c r="C754" s="231"/>
      <c r="D754" s="209" t="s">
        <v>290</v>
      </c>
      <c r="E754" s="232" t="s">
        <v>1</v>
      </c>
      <c r="F754" s="233" t="s">
        <v>306</v>
      </c>
      <c r="G754" s="231"/>
      <c r="H754" s="234">
        <v>158.029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290</v>
      </c>
      <c r="AU754" s="240" t="s">
        <v>85</v>
      </c>
      <c r="AV754" s="15" t="s">
        <v>105</v>
      </c>
      <c r="AW754" s="15" t="s">
        <v>32</v>
      </c>
      <c r="AX754" s="15" t="s">
        <v>76</v>
      </c>
      <c r="AY754" s="240" t="s">
        <v>282</v>
      </c>
    </row>
    <row r="755" spans="1:65" s="14" customFormat="1" ht="11.25">
      <c r="B755" s="219"/>
      <c r="C755" s="220"/>
      <c r="D755" s="209" t="s">
        <v>290</v>
      </c>
      <c r="E755" s="221" t="s">
        <v>1</v>
      </c>
      <c r="F755" s="222" t="s">
        <v>292</v>
      </c>
      <c r="G755" s="220"/>
      <c r="H755" s="223">
        <v>158.029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290</v>
      </c>
      <c r="AU755" s="229" t="s">
        <v>85</v>
      </c>
      <c r="AV755" s="14" t="s">
        <v>288</v>
      </c>
      <c r="AW755" s="14" t="s">
        <v>32</v>
      </c>
      <c r="AX755" s="14" t="s">
        <v>83</v>
      </c>
      <c r="AY755" s="229" t="s">
        <v>282</v>
      </c>
    </row>
    <row r="756" spans="1:65" s="2" customFormat="1" ht="44.25" customHeight="1">
      <c r="A756" s="35"/>
      <c r="B756" s="36"/>
      <c r="C756" s="193" t="s">
        <v>985</v>
      </c>
      <c r="D756" s="193" t="s">
        <v>284</v>
      </c>
      <c r="E756" s="194" t="s">
        <v>986</v>
      </c>
      <c r="F756" s="195" t="s">
        <v>987</v>
      </c>
      <c r="G756" s="196" t="s">
        <v>287</v>
      </c>
      <c r="H756" s="197">
        <v>3.3570000000000002</v>
      </c>
      <c r="I756" s="198"/>
      <c r="J756" s="199">
        <f>ROUND(I756*H756,2)</f>
        <v>0</v>
      </c>
      <c r="K756" s="200"/>
      <c r="L756" s="40"/>
      <c r="M756" s="201" t="s">
        <v>1</v>
      </c>
      <c r="N756" s="202" t="s">
        <v>41</v>
      </c>
      <c r="O756" s="72"/>
      <c r="P756" s="203">
        <f>O756*H756</f>
        <v>0</v>
      </c>
      <c r="Q756" s="203">
        <v>0.10100000000000001</v>
      </c>
      <c r="R756" s="203">
        <f>Q756*H756</f>
        <v>0.33905700000000005</v>
      </c>
      <c r="S756" s="203">
        <v>0</v>
      </c>
      <c r="T756" s="204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5" t="s">
        <v>288</v>
      </c>
      <c r="AT756" s="205" t="s">
        <v>284</v>
      </c>
      <c r="AU756" s="205" t="s">
        <v>85</v>
      </c>
      <c r="AY756" s="18" t="s">
        <v>282</v>
      </c>
      <c r="BE756" s="206">
        <f>IF(N756="základní",J756,0)</f>
        <v>0</v>
      </c>
      <c r="BF756" s="206">
        <f>IF(N756="snížená",J756,0)</f>
        <v>0</v>
      </c>
      <c r="BG756" s="206">
        <f>IF(N756="zákl. přenesená",J756,0)</f>
        <v>0</v>
      </c>
      <c r="BH756" s="206">
        <f>IF(N756="sníž. přenesená",J756,0)</f>
        <v>0</v>
      </c>
      <c r="BI756" s="206">
        <f>IF(N756="nulová",J756,0)</f>
        <v>0</v>
      </c>
      <c r="BJ756" s="18" t="s">
        <v>83</v>
      </c>
      <c r="BK756" s="206">
        <f>ROUND(I756*H756,2)</f>
        <v>0</v>
      </c>
      <c r="BL756" s="18" t="s">
        <v>288</v>
      </c>
      <c r="BM756" s="205" t="s">
        <v>988</v>
      </c>
    </row>
    <row r="757" spans="1:65" s="16" customFormat="1" ht="11.25">
      <c r="B757" s="241"/>
      <c r="C757" s="242"/>
      <c r="D757" s="209" t="s">
        <v>290</v>
      </c>
      <c r="E757" s="243" t="s">
        <v>1</v>
      </c>
      <c r="F757" s="244" t="s">
        <v>975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290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282</v>
      </c>
    </row>
    <row r="758" spans="1:65" s="13" customFormat="1" ht="11.25">
      <c r="B758" s="207"/>
      <c r="C758" s="208"/>
      <c r="D758" s="209" t="s">
        <v>290</v>
      </c>
      <c r="E758" s="210" t="s">
        <v>1</v>
      </c>
      <c r="F758" s="211" t="s">
        <v>976</v>
      </c>
      <c r="G758" s="208"/>
      <c r="H758" s="212">
        <v>3.3570000000000002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290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282</v>
      </c>
    </row>
    <row r="759" spans="1:65" s="14" customFormat="1" ht="11.25">
      <c r="B759" s="219"/>
      <c r="C759" s="220"/>
      <c r="D759" s="209" t="s">
        <v>290</v>
      </c>
      <c r="E759" s="221" t="s">
        <v>1</v>
      </c>
      <c r="F759" s="222" t="s">
        <v>292</v>
      </c>
      <c r="G759" s="220"/>
      <c r="H759" s="223">
        <v>3.3570000000000002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290</v>
      </c>
      <c r="AU759" s="229" t="s">
        <v>85</v>
      </c>
      <c r="AV759" s="14" t="s">
        <v>288</v>
      </c>
      <c r="AW759" s="14" t="s">
        <v>32</v>
      </c>
      <c r="AX759" s="14" t="s">
        <v>83</v>
      </c>
      <c r="AY759" s="229" t="s">
        <v>282</v>
      </c>
    </row>
    <row r="760" spans="1:65" s="2" customFormat="1" ht="37.9" customHeight="1">
      <c r="A760" s="35"/>
      <c r="B760" s="36"/>
      <c r="C760" s="251" t="s">
        <v>989</v>
      </c>
      <c r="D760" s="251" t="s">
        <v>990</v>
      </c>
      <c r="E760" s="252" t="s">
        <v>991</v>
      </c>
      <c r="F760" s="253" t="s">
        <v>992</v>
      </c>
      <c r="G760" s="254" t="s">
        <v>287</v>
      </c>
      <c r="H760" s="255">
        <v>3.4580000000000002</v>
      </c>
      <c r="I760" s="256"/>
      <c r="J760" s="257">
        <f>ROUND(I760*H760,2)</f>
        <v>0</v>
      </c>
      <c r="K760" s="258"/>
      <c r="L760" s="259"/>
      <c r="M760" s="260" t="s">
        <v>1</v>
      </c>
      <c r="N760" s="261" t="s">
        <v>41</v>
      </c>
      <c r="O760" s="72"/>
      <c r="P760" s="203">
        <f>O760*H760</f>
        <v>0</v>
      </c>
      <c r="Q760" s="203">
        <v>0.11799999999999999</v>
      </c>
      <c r="R760" s="203">
        <f>Q760*H760</f>
        <v>0.40804400000000002</v>
      </c>
      <c r="S760" s="203">
        <v>0</v>
      </c>
      <c r="T760" s="204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5" t="s">
        <v>347</v>
      </c>
      <c r="AT760" s="205" t="s">
        <v>990</v>
      </c>
      <c r="AU760" s="205" t="s">
        <v>85</v>
      </c>
      <c r="AY760" s="18" t="s">
        <v>282</v>
      </c>
      <c r="BE760" s="206">
        <f>IF(N760="základní",J760,0)</f>
        <v>0</v>
      </c>
      <c r="BF760" s="206">
        <f>IF(N760="snížená",J760,0)</f>
        <v>0</v>
      </c>
      <c r="BG760" s="206">
        <f>IF(N760="zákl. přenesená",J760,0)</f>
        <v>0</v>
      </c>
      <c r="BH760" s="206">
        <f>IF(N760="sníž. přenesená",J760,0)</f>
        <v>0</v>
      </c>
      <c r="BI760" s="206">
        <f>IF(N760="nulová",J760,0)</f>
        <v>0</v>
      </c>
      <c r="BJ760" s="18" t="s">
        <v>83</v>
      </c>
      <c r="BK760" s="206">
        <f>ROUND(I760*H760,2)</f>
        <v>0</v>
      </c>
      <c r="BL760" s="18" t="s">
        <v>288</v>
      </c>
      <c r="BM760" s="205" t="s">
        <v>993</v>
      </c>
    </row>
    <row r="761" spans="1:65" s="13" customFormat="1" ht="11.25">
      <c r="B761" s="207"/>
      <c r="C761" s="208"/>
      <c r="D761" s="209" t="s">
        <v>290</v>
      </c>
      <c r="E761" s="208"/>
      <c r="F761" s="211" t="s">
        <v>994</v>
      </c>
      <c r="G761" s="208"/>
      <c r="H761" s="212">
        <v>3.4580000000000002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290</v>
      </c>
      <c r="AU761" s="218" t="s">
        <v>85</v>
      </c>
      <c r="AV761" s="13" t="s">
        <v>85</v>
      </c>
      <c r="AW761" s="13" t="s">
        <v>4</v>
      </c>
      <c r="AX761" s="13" t="s">
        <v>83</v>
      </c>
      <c r="AY761" s="218" t="s">
        <v>282</v>
      </c>
    </row>
    <row r="762" spans="1:65" s="12" customFormat="1" ht="22.9" customHeight="1">
      <c r="B762" s="177"/>
      <c r="C762" s="178"/>
      <c r="D762" s="179" t="s">
        <v>75</v>
      </c>
      <c r="E762" s="191" t="s">
        <v>336</v>
      </c>
      <c r="F762" s="191" t="s">
        <v>995</v>
      </c>
      <c r="G762" s="178"/>
      <c r="H762" s="178"/>
      <c r="I762" s="181"/>
      <c r="J762" s="192">
        <f>BK762</f>
        <v>0</v>
      </c>
      <c r="K762" s="178"/>
      <c r="L762" s="183"/>
      <c r="M762" s="184"/>
      <c r="N762" s="185"/>
      <c r="O762" s="185"/>
      <c r="P762" s="186">
        <f>SUM(P763:P1079)</f>
        <v>0</v>
      </c>
      <c r="Q762" s="185"/>
      <c r="R762" s="186">
        <f>SUM(R763:R1079)</f>
        <v>721.55804863999981</v>
      </c>
      <c r="S762" s="185"/>
      <c r="T762" s="187">
        <f>SUM(T763:T1079)</f>
        <v>0</v>
      </c>
      <c r="AR762" s="188" t="s">
        <v>83</v>
      </c>
      <c r="AT762" s="189" t="s">
        <v>75</v>
      </c>
      <c r="AU762" s="189" t="s">
        <v>83</v>
      </c>
      <c r="AY762" s="188" t="s">
        <v>282</v>
      </c>
      <c r="BK762" s="190">
        <f>SUM(BK763:BK1079)</f>
        <v>0</v>
      </c>
    </row>
    <row r="763" spans="1:65" s="2" customFormat="1" ht="24.2" customHeight="1">
      <c r="A763" s="35"/>
      <c r="B763" s="36"/>
      <c r="C763" s="193" t="s">
        <v>996</v>
      </c>
      <c r="D763" s="193" t="s">
        <v>284</v>
      </c>
      <c r="E763" s="194" t="s">
        <v>997</v>
      </c>
      <c r="F763" s="195" t="s">
        <v>998</v>
      </c>
      <c r="G763" s="196" t="s">
        <v>287</v>
      </c>
      <c r="H763" s="197">
        <v>370.13600000000002</v>
      </c>
      <c r="I763" s="198"/>
      <c r="J763" s="199">
        <f>ROUND(I763*H763,2)</f>
        <v>0</v>
      </c>
      <c r="K763" s="200"/>
      <c r="L763" s="40"/>
      <c r="M763" s="201" t="s">
        <v>1</v>
      </c>
      <c r="N763" s="202" t="s">
        <v>41</v>
      </c>
      <c r="O763" s="72"/>
      <c r="P763" s="203">
        <f>O763*H763</f>
        <v>0</v>
      </c>
      <c r="Q763" s="203">
        <v>7.3499999999999998E-3</v>
      </c>
      <c r="R763" s="203">
        <f>Q763*H763</f>
        <v>2.7204996000000001</v>
      </c>
      <c r="S763" s="203">
        <v>0</v>
      </c>
      <c r="T763" s="204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05" t="s">
        <v>288</v>
      </c>
      <c r="AT763" s="205" t="s">
        <v>284</v>
      </c>
      <c r="AU763" s="205" t="s">
        <v>85</v>
      </c>
      <c r="AY763" s="18" t="s">
        <v>282</v>
      </c>
      <c r="BE763" s="206">
        <f>IF(N763="základní",J763,0)</f>
        <v>0</v>
      </c>
      <c r="BF763" s="206">
        <f>IF(N763="snížená",J763,0)</f>
        <v>0</v>
      </c>
      <c r="BG763" s="206">
        <f>IF(N763="zákl. přenesená",J763,0)</f>
        <v>0</v>
      </c>
      <c r="BH763" s="206">
        <f>IF(N763="sníž. přenesená",J763,0)</f>
        <v>0</v>
      </c>
      <c r="BI763" s="206">
        <f>IF(N763="nulová",J763,0)</f>
        <v>0</v>
      </c>
      <c r="BJ763" s="18" t="s">
        <v>83</v>
      </c>
      <c r="BK763" s="206">
        <f>ROUND(I763*H763,2)</f>
        <v>0</v>
      </c>
      <c r="BL763" s="18" t="s">
        <v>288</v>
      </c>
      <c r="BM763" s="205" t="s">
        <v>999</v>
      </c>
    </row>
    <row r="764" spans="1:65" s="2" customFormat="1" ht="55.5" customHeight="1">
      <c r="A764" s="35"/>
      <c r="B764" s="36"/>
      <c r="C764" s="193" t="s">
        <v>1000</v>
      </c>
      <c r="D764" s="193" t="s">
        <v>284</v>
      </c>
      <c r="E764" s="194" t="s">
        <v>1001</v>
      </c>
      <c r="F764" s="195" t="s">
        <v>1002</v>
      </c>
      <c r="G764" s="196" t="s">
        <v>287</v>
      </c>
      <c r="H764" s="197">
        <v>370.13600000000002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1.8380000000000001E-2</v>
      </c>
      <c r="R764" s="203">
        <f>Q764*H764</f>
        <v>6.8030996800000008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288</v>
      </c>
      <c r="AT764" s="205" t="s">
        <v>284</v>
      </c>
      <c r="AU764" s="205" t="s">
        <v>85</v>
      </c>
      <c r="AY764" s="18" t="s">
        <v>282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288</v>
      </c>
      <c r="BM764" s="205" t="s">
        <v>1003</v>
      </c>
    </row>
    <row r="765" spans="1:65" s="16" customFormat="1" ht="11.25">
      <c r="B765" s="241"/>
      <c r="C765" s="242"/>
      <c r="D765" s="209" t="s">
        <v>290</v>
      </c>
      <c r="E765" s="243" t="s">
        <v>1</v>
      </c>
      <c r="F765" s="244" t="s">
        <v>555</v>
      </c>
      <c r="G765" s="242"/>
      <c r="H765" s="243" t="s">
        <v>1</v>
      </c>
      <c r="I765" s="245"/>
      <c r="J765" s="242"/>
      <c r="K765" s="242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290</v>
      </c>
      <c r="AU765" s="250" t="s">
        <v>85</v>
      </c>
      <c r="AV765" s="16" t="s">
        <v>83</v>
      </c>
      <c r="AW765" s="16" t="s">
        <v>32</v>
      </c>
      <c r="AX765" s="16" t="s">
        <v>76</v>
      </c>
      <c r="AY765" s="250" t="s">
        <v>282</v>
      </c>
    </row>
    <row r="766" spans="1:65" s="13" customFormat="1" ht="22.5">
      <c r="B766" s="207"/>
      <c r="C766" s="208"/>
      <c r="D766" s="209" t="s">
        <v>290</v>
      </c>
      <c r="E766" s="210" t="s">
        <v>1</v>
      </c>
      <c r="F766" s="211" t="s">
        <v>1004</v>
      </c>
      <c r="G766" s="208"/>
      <c r="H766" s="212">
        <v>137.32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290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282</v>
      </c>
    </row>
    <row r="767" spans="1:65" s="13" customFormat="1" ht="33.75">
      <c r="B767" s="207"/>
      <c r="C767" s="208"/>
      <c r="D767" s="209" t="s">
        <v>290</v>
      </c>
      <c r="E767" s="210" t="s">
        <v>1</v>
      </c>
      <c r="F767" s="211" t="s">
        <v>1005</v>
      </c>
      <c r="G767" s="208"/>
      <c r="H767" s="212">
        <v>190.53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290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282</v>
      </c>
    </row>
    <row r="768" spans="1:65" s="13" customFormat="1" ht="11.25">
      <c r="B768" s="207"/>
      <c r="C768" s="208"/>
      <c r="D768" s="209" t="s">
        <v>290</v>
      </c>
      <c r="E768" s="210" t="s">
        <v>1</v>
      </c>
      <c r="F768" s="211" t="s">
        <v>1006</v>
      </c>
      <c r="G768" s="208"/>
      <c r="H768" s="212">
        <v>42.286000000000001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290</v>
      </c>
      <c r="AU768" s="218" t="s">
        <v>85</v>
      </c>
      <c r="AV768" s="13" t="s">
        <v>85</v>
      </c>
      <c r="AW768" s="13" t="s">
        <v>32</v>
      </c>
      <c r="AX768" s="13" t="s">
        <v>76</v>
      </c>
      <c r="AY768" s="218" t="s">
        <v>282</v>
      </c>
    </row>
    <row r="769" spans="1:65" s="15" customFormat="1" ht="11.25">
      <c r="B769" s="230"/>
      <c r="C769" s="231"/>
      <c r="D769" s="209" t="s">
        <v>290</v>
      </c>
      <c r="E769" s="232" t="s">
        <v>1</v>
      </c>
      <c r="F769" s="233" t="s">
        <v>306</v>
      </c>
      <c r="G769" s="231"/>
      <c r="H769" s="234">
        <v>370.13600000000002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290</v>
      </c>
      <c r="AU769" s="240" t="s">
        <v>85</v>
      </c>
      <c r="AV769" s="15" t="s">
        <v>105</v>
      </c>
      <c r="AW769" s="15" t="s">
        <v>32</v>
      </c>
      <c r="AX769" s="15" t="s">
        <v>76</v>
      </c>
      <c r="AY769" s="240" t="s">
        <v>282</v>
      </c>
    </row>
    <row r="770" spans="1:65" s="14" customFormat="1" ht="11.25">
      <c r="B770" s="219"/>
      <c r="C770" s="220"/>
      <c r="D770" s="209" t="s">
        <v>290</v>
      </c>
      <c r="E770" s="221" t="s">
        <v>1</v>
      </c>
      <c r="F770" s="222" t="s">
        <v>292</v>
      </c>
      <c r="G770" s="220"/>
      <c r="H770" s="223">
        <v>370.13600000000002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290</v>
      </c>
      <c r="AU770" s="229" t="s">
        <v>85</v>
      </c>
      <c r="AV770" s="14" t="s">
        <v>288</v>
      </c>
      <c r="AW770" s="14" t="s">
        <v>32</v>
      </c>
      <c r="AX770" s="14" t="s">
        <v>83</v>
      </c>
      <c r="AY770" s="229" t="s">
        <v>282</v>
      </c>
    </row>
    <row r="771" spans="1:65" s="2" customFormat="1" ht="16.5" customHeight="1">
      <c r="A771" s="35"/>
      <c r="B771" s="36"/>
      <c r="C771" s="193" t="s">
        <v>1007</v>
      </c>
      <c r="D771" s="193" t="s">
        <v>284</v>
      </c>
      <c r="E771" s="194" t="s">
        <v>1008</v>
      </c>
      <c r="F771" s="195" t="s">
        <v>1009</v>
      </c>
      <c r="G771" s="196" t="s">
        <v>287</v>
      </c>
      <c r="H771" s="197">
        <v>1136.8230000000001</v>
      </c>
      <c r="I771" s="198"/>
      <c r="J771" s="199">
        <f>ROUND(I771*H771,2)</f>
        <v>0</v>
      </c>
      <c r="K771" s="200"/>
      <c r="L771" s="40"/>
      <c r="M771" s="201" t="s">
        <v>1</v>
      </c>
      <c r="N771" s="202" t="s">
        <v>41</v>
      </c>
      <c r="O771" s="72"/>
      <c r="P771" s="203">
        <f>O771*H771</f>
        <v>0</v>
      </c>
      <c r="Q771" s="203">
        <v>6.4999999999999997E-3</v>
      </c>
      <c r="R771" s="203">
        <f>Q771*H771</f>
        <v>7.3893495000000007</v>
      </c>
      <c r="S771" s="203">
        <v>0</v>
      </c>
      <c r="T771" s="20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05" t="s">
        <v>288</v>
      </c>
      <c r="AT771" s="205" t="s">
        <v>284</v>
      </c>
      <c r="AU771" s="205" t="s">
        <v>85</v>
      </c>
      <c r="AY771" s="18" t="s">
        <v>282</v>
      </c>
      <c r="BE771" s="206">
        <f>IF(N771="základní",J771,0)</f>
        <v>0</v>
      </c>
      <c r="BF771" s="206">
        <f>IF(N771="snížená",J771,0)</f>
        <v>0</v>
      </c>
      <c r="BG771" s="206">
        <f>IF(N771="zákl. přenesená",J771,0)</f>
        <v>0</v>
      </c>
      <c r="BH771" s="206">
        <f>IF(N771="sníž. přenesená",J771,0)</f>
        <v>0</v>
      </c>
      <c r="BI771" s="206">
        <f>IF(N771="nulová",J771,0)</f>
        <v>0</v>
      </c>
      <c r="BJ771" s="18" t="s">
        <v>83</v>
      </c>
      <c r="BK771" s="206">
        <f>ROUND(I771*H771,2)</f>
        <v>0</v>
      </c>
      <c r="BL771" s="18" t="s">
        <v>288</v>
      </c>
      <c r="BM771" s="205" t="s">
        <v>1010</v>
      </c>
    </row>
    <row r="772" spans="1:65" s="13" customFormat="1" ht="11.25">
      <c r="B772" s="207"/>
      <c r="C772" s="208"/>
      <c r="D772" s="209" t="s">
        <v>290</v>
      </c>
      <c r="E772" s="210" t="s">
        <v>1</v>
      </c>
      <c r="F772" s="211" t="s">
        <v>1011</v>
      </c>
      <c r="G772" s="208"/>
      <c r="H772" s="212">
        <v>1136.8230000000001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290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282</v>
      </c>
    </row>
    <row r="773" spans="1:65" s="15" customFormat="1" ht="11.25">
      <c r="B773" s="230"/>
      <c r="C773" s="231"/>
      <c r="D773" s="209" t="s">
        <v>290</v>
      </c>
      <c r="E773" s="232" t="s">
        <v>1</v>
      </c>
      <c r="F773" s="233" t="s">
        <v>306</v>
      </c>
      <c r="G773" s="231"/>
      <c r="H773" s="234">
        <v>1136.8230000000001</v>
      </c>
      <c r="I773" s="235"/>
      <c r="J773" s="231"/>
      <c r="K773" s="231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290</v>
      </c>
      <c r="AU773" s="240" t="s">
        <v>85</v>
      </c>
      <c r="AV773" s="15" t="s">
        <v>105</v>
      </c>
      <c r="AW773" s="15" t="s">
        <v>32</v>
      </c>
      <c r="AX773" s="15" t="s">
        <v>76</v>
      </c>
      <c r="AY773" s="240" t="s">
        <v>282</v>
      </c>
    </row>
    <row r="774" spans="1:65" s="14" customFormat="1" ht="11.25">
      <c r="B774" s="219"/>
      <c r="C774" s="220"/>
      <c r="D774" s="209" t="s">
        <v>290</v>
      </c>
      <c r="E774" s="221" t="s">
        <v>1</v>
      </c>
      <c r="F774" s="222" t="s">
        <v>292</v>
      </c>
      <c r="G774" s="220"/>
      <c r="H774" s="223">
        <v>1136.8230000000001</v>
      </c>
      <c r="I774" s="224"/>
      <c r="J774" s="220"/>
      <c r="K774" s="220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290</v>
      </c>
      <c r="AU774" s="229" t="s">
        <v>85</v>
      </c>
      <c r="AV774" s="14" t="s">
        <v>288</v>
      </c>
      <c r="AW774" s="14" t="s">
        <v>32</v>
      </c>
      <c r="AX774" s="14" t="s">
        <v>83</v>
      </c>
      <c r="AY774" s="229" t="s">
        <v>282</v>
      </c>
    </row>
    <row r="775" spans="1:65" s="2" customFormat="1" ht="24.2" customHeight="1">
      <c r="A775" s="35"/>
      <c r="B775" s="36"/>
      <c r="C775" s="193" t="s">
        <v>1012</v>
      </c>
      <c r="D775" s="193" t="s">
        <v>284</v>
      </c>
      <c r="E775" s="194" t="s">
        <v>1013</v>
      </c>
      <c r="F775" s="195" t="s">
        <v>1014</v>
      </c>
      <c r="G775" s="196" t="s">
        <v>287</v>
      </c>
      <c r="H775" s="197">
        <v>960.39200000000005</v>
      </c>
      <c r="I775" s="198"/>
      <c r="J775" s="199">
        <f>ROUND(I775*H775,2)</f>
        <v>0</v>
      </c>
      <c r="K775" s="200"/>
      <c r="L775" s="40"/>
      <c r="M775" s="201" t="s">
        <v>1</v>
      </c>
      <c r="N775" s="202" t="s">
        <v>41</v>
      </c>
      <c r="O775" s="72"/>
      <c r="P775" s="203">
        <f>O775*H775</f>
        <v>0</v>
      </c>
      <c r="Q775" s="203">
        <v>7.3499999999999998E-3</v>
      </c>
      <c r="R775" s="203">
        <f>Q775*H775</f>
        <v>7.0588812000000001</v>
      </c>
      <c r="S775" s="203">
        <v>0</v>
      </c>
      <c r="T775" s="204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05" t="s">
        <v>288</v>
      </c>
      <c r="AT775" s="205" t="s">
        <v>284</v>
      </c>
      <c r="AU775" s="205" t="s">
        <v>85</v>
      </c>
      <c r="AY775" s="18" t="s">
        <v>282</v>
      </c>
      <c r="BE775" s="206">
        <f>IF(N775="základní",J775,0)</f>
        <v>0</v>
      </c>
      <c r="BF775" s="206">
        <f>IF(N775="snížená",J775,0)</f>
        <v>0</v>
      </c>
      <c r="BG775" s="206">
        <f>IF(N775="zákl. přenesená",J775,0)</f>
        <v>0</v>
      </c>
      <c r="BH775" s="206">
        <f>IF(N775="sníž. přenesená",J775,0)</f>
        <v>0</v>
      </c>
      <c r="BI775" s="206">
        <f>IF(N775="nulová",J775,0)</f>
        <v>0</v>
      </c>
      <c r="BJ775" s="18" t="s">
        <v>83</v>
      </c>
      <c r="BK775" s="206">
        <f>ROUND(I775*H775,2)</f>
        <v>0</v>
      </c>
      <c r="BL775" s="18" t="s">
        <v>288</v>
      </c>
      <c r="BM775" s="205" t="s">
        <v>1015</v>
      </c>
    </row>
    <row r="776" spans="1:65" s="16" customFormat="1" ht="11.25">
      <c r="B776" s="241"/>
      <c r="C776" s="242"/>
      <c r="D776" s="209" t="s">
        <v>290</v>
      </c>
      <c r="E776" s="243" t="s">
        <v>1</v>
      </c>
      <c r="F776" s="244" t="s">
        <v>1016</v>
      </c>
      <c r="G776" s="242"/>
      <c r="H776" s="243" t="s">
        <v>1</v>
      </c>
      <c r="I776" s="245"/>
      <c r="J776" s="242"/>
      <c r="K776" s="242"/>
      <c r="L776" s="246"/>
      <c r="M776" s="247"/>
      <c r="N776" s="248"/>
      <c r="O776" s="248"/>
      <c r="P776" s="248"/>
      <c r="Q776" s="248"/>
      <c r="R776" s="248"/>
      <c r="S776" s="248"/>
      <c r="T776" s="249"/>
      <c r="AT776" s="250" t="s">
        <v>290</v>
      </c>
      <c r="AU776" s="250" t="s">
        <v>85</v>
      </c>
      <c r="AV776" s="16" t="s">
        <v>83</v>
      </c>
      <c r="AW776" s="16" t="s">
        <v>32</v>
      </c>
      <c r="AX776" s="16" t="s">
        <v>76</v>
      </c>
      <c r="AY776" s="250" t="s">
        <v>282</v>
      </c>
    </row>
    <row r="777" spans="1:65" s="13" customFormat="1" ht="11.25">
      <c r="B777" s="207"/>
      <c r="C777" s="208"/>
      <c r="D777" s="209" t="s">
        <v>290</v>
      </c>
      <c r="E777" s="210" t="s">
        <v>1</v>
      </c>
      <c r="F777" s="211" t="s">
        <v>1017</v>
      </c>
      <c r="G777" s="208"/>
      <c r="H777" s="212">
        <v>562.58500000000004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290</v>
      </c>
      <c r="AU777" s="218" t="s">
        <v>85</v>
      </c>
      <c r="AV777" s="13" t="s">
        <v>85</v>
      </c>
      <c r="AW777" s="13" t="s">
        <v>32</v>
      </c>
      <c r="AX777" s="13" t="s">
        <v>76</v>
      </c>
      <c r="AY777" s="218" t="s">
        <v>282</v>
      </c>
    </row>
    <row r="778" spans="1:65" s="13" customFormat="1" ht="11.25">
      <c r="B778" s="207"/>
      <c r="C778" s="208"/>
      <c r="D778" s="209" t="s">
        <v>290</v>
      </c>
      <c r="E778" s="210" t="s">
        <v>1</v>
      </c>
      <c r="F778" s="211" t="s">
        <v>1018</v>
      </c>
      <c r="G778" s="208"/>
      <c r="H778" s="212">
        <v>-106.29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290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282</v>
      </c>
    </row>
    <row r="779" spans="1:65" s="15" customFormat="1" ht="11.25">
      <c r="B779" s="230"/>
      <c r="C779" s="231"/>
      <c r="D779" s="209" t="s">
        <v>290</v>
      </c>
      <c r="E779" s="232" t="s">
        <v>1</v>
      </c>
      <c r="F779" s="233" t="s">
        <v>306</v>
      </c>
      <c r="G779" s="231"/>
      <c r="H779" s="234">
        <v>456.29500000000002</v>
      </c>
      <c r="I779" s="235"/>
      <c r="J779" s="231"/>
      <c r="K779" s="231"/>
      <c r="L779" s="236"/>
      <c r="M779" s="237"/>
      <c r="N779" s="238"/>
      <c r="O779" s="238"/>
      <c r="P779" s="238"/>
      <c r="Q779" s="238"/>
      <c r="R779" s="238"/>
      <c r="S779" s="238"/>
      <c r="T779" s="239"/>
      <c r="AT779" s="240" t="s">
        <v>290</v>
      </c>
      <c r="AU779" s="240" t="s">
        <v>85</v>
      </c>
      <c r="AV779" s="15" t="s">
        <v>105</v>
      </c>
      <c r="AW779" s="15" t="s">
        <v>32</v>
      </c>
      <c r="AX779" s="15" t="s">
        <v>76</v>
      </c>
      <c r="AY779" s="240" t="s">
        <v>282</v>
      </c>
    </row>
    <row r="780" spans="1:65" s="16" customFormat="1" ht="11.25">
      <c r="B780" s="241"/>
      <c r="C780" s="242"/>
      <c r="D780" s="209" t="s">
        <v>290</v>
      </c>
      <c r="E780" s="243" t="s">
        <v>1</v>
      </c>
      <c r="F780" s="244" t="s">
        <v>1019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290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282</v>
      </c>
    </row>
    <row r="781" spans="1:65" s="13" customFormat="1" ht="11.25">
      <c r="B781" s="207"/>
      <c r="C781" s="208"/>
      <c r="D781" s="209" t="s">
        <v>290</v>
      </c>
      <c r="E781" s="210" t="s">
        <v>1</v>
      </c>
      <c r="F781" s="211" t="s">
        <v>1020</v>
      </c>
      <c r="G781" s="208"/>
      <c r="H781" s="212">
        <v>504.09699999999998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290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282</v>
      </c>
    </row>
    <row r="782" spans="1:65" s="15" customFormat="1" ht="11.25">
      <c r="B782" s="230"/>
      <c r="C782" s="231"/>
      <c r="D782" s="209" t="s">
        <v>290</v>
      </c>
      <c r="E782" s="232" t="s">
        <v>1</v>
      </c>
      <c r="F782" s="233" t="s">
        <v>306</v>
      </c>
      <c r="G782" s="231"/>
      <c r="H782" s="234">
        <v>504.09699999999998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290</v>
      </c>
      <c r="AU782" s="240" t="s">
        <v>85</v>
      </c>
      <c r="AV782" s="15" t="s">
        <v>105</v>
      </c>
      <c r="AW782" s="15" t="s">
        <v>32</v>
      </c>
      <c r="AX782" s="15" t="s">
        <v>76</v>
      </c>
      <c r="AY782" s="240" t="s">
        <v>282</v>
      </c>
    </row>
    <row r="783" spans="1:65" s="14" customFormat="1" ht="11.25">
      <c r="B783" s="219"/>
      <c r="C783" s="220"/>
      <c r="D783" s="209" t="s">
        <v>290</v>
      </c>
      <c r="E783" s="221" t="s">
        <v>1</v>
      </c>
      <c r="F783" s="222" t="s">
        <v>292</v>
      </c>
      <c r="G783" s="220"/>
      <c r="H783" s="223">
        <v>960.39200000000005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290</v>
      </c>
      <c r="AU783" s="229" t="s">
        <v>85</v>
      </c>
      <c r="AV783" s="14" t="s">
        <v>288</v>
      </c>
      <c r="AW783" s="14" t="s">
        <v>32</v>
      </c>
      <c r="AX783" s="14" t="s">
        <v>83</v>
      </c>
      <c r="AY783" s="229" t="s">
        <v>282</v>
      </c>
    </row>
    <row r="784" spans="1:65" s="2" customFormat="1" ht="24.2" customHeight="1">
      <c r="A784" s="35"/>
      <c r="B784" s="36"/>
      <c r="C784" s="193" t="s">
        <v>1021</v>
      </c>
      <c r="D784" s="193" t="s">
        <v>284</v>
      </c>
      <c r="E784" s="194" t="s">
        <v>1022</v>
      </c>
      <c r="F784" s="195" t="s">
        <v>1023</v>
      </c>
      <c r="G784" s="196" t="s">
        <v>287</v>
      </c>
      <c r="H784" s="197">
        <v>106.29</v>
      </c>
      <c r="I784" s="198"/>
      <c r="J784" s="199">
        <f>ROUND(I784*H784,2)</f>
        <v>0</v>
      </c>
      <c r="K784" s="200"/>
      <c r="L784" s="40"/>
      <c r="M784" s="201" t="s">
        <v>1</v>
      </c>
      <c r="N784" s="202" t="s">
        <v>41</v>
      </c>
      <c r="O784" s="72"/>
      <c r="P784" s="203">
        <f>O784*H784</f>
        <v>0</v>
      </c>
      <c r="Q784" s="203">
        <v>4.3800000000000002E-3</v>
      </c>
      <c r="R784" s="203">
        <f>Q784*H784</f>
        <v>0.46555020000000003</v>
      </c>
      <c r="S784" s="203">
        <v>0</v>
      </c>
      <c r="T784" s="20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5" t="s">
        <v>288</v>
      </c>
      <c r="AT784" s="205" t="s">
        <v>284</v>
      </c>
      <c r="AU784" s="205" t="s">
        <v>85</v>
      </c>
      <c r="AY784" s="18" t="s">
        <v>282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8" t="s">
        <v>83</v>
      </c>
      <c r="BK784" s="206">
        <f>ROUND(I784*H784,2)</f>
        <v>0</v>
      </c>
      <c r="BL784" s="18" t="s">
        <v>288</v>
      </c>
      <c r="BM784" s="205" t="s">
        <v>1024</v>
      </c>
    </row>
    <row r="785" spans="1:65" s="16" customFormat="1" ht="11.25">
      <c r="B785" s="241"/>
      <c r="C785" s="242"/>
      <c r="D785" s="209" t="s">
        <v>290</v>
      </c>
      <c r="E785" s="243" t="s">
        <v>1</v>
      </c>
      <c r="F785" s="244" t="s">
        <v>1025</v>
      </c>
      <c r="G785" s="242"/>
      <c r="H785" s="243" t="s">
        <v>1</v>
      </c>
      <c r="I785" s="245"/>
      <c r="J785" s="242"/>
      <c r="K785" s="242"/>
      <c r="L785" s="246"/>
      <c r="M785" s="247"/>
      <c r="N785" s="248"/>
      <c r="O785" s="248"/>
      <c r="P785" s="248"/>
      <c r="Q785" s="248"/>
      <c r="R785" s="248"/>
      <c r="S785" s="248"/>
      <c r="T785" s="249"/>
      <c r="AT785" s="250" t="s">
        <v>290</v>
      </c>
      <c r="AU785" s="250" t="s">
        <v>85</v>
      </c>
      <c r="AV785" s="16" t="s">
        <v>83</v>
      </c>
      <c r="AW785" s="16" t="s">
        <v>32</v>
      </c>
      <c r="AX785" s="16" t="s">
        <v>76</v>
      </c>
      <c r="AY785" s="250" t="s">
        <v>282</v>
      </c>
    </row>
    <row r="786" spans="1:65" s="13" customFormat="1" ht="11.25">
      <c r="B786" s="207"/>
      <c r="C786" s="208"/>
      <c r="D786" s="209" t="s">
        <v>290</v>
      </c>
      <c r="E786" s="210" t="s">
        <v>1</v>
      </c>
      <c r="F786" s="211" t="s">
        <v>1026</v>
      </c>
      <c r="G786" s="208"/>
      <c r="H786" s="212">
        <v>84.671999999999997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290</v>
      </c>
      <c r="AU786" s="218" t="s">
        <v>85</v>
      </c>
      <c r="AV786" s="13" t="s">
        <v>85</v>
      </c>
      <c r="AW786" s="13" t="s">
        <v>32</v>
      </c>
      <c r="AX786" s="13" t="s">
        <v>76</v>
      </c>
      <c r="AY786" s="218" t="s">
        <v>282</v>
      </c>
    </row>
    <row r="787" spans="1:65" s="13" customFormat="1" ht="11.25">
      <c r="B787" s="207"/>
      <c r="C787" s="208"/>
      <c r="D787" s="209" t="s">
        <v>290</v>
      </c>
      <c r="E787" s="210" t="s">
        <v>1</v>
      </c>
      <c r="F787" s="211" t="s">
        <v>1027</v>
      </c>
      <c r="G787" s="208"/>
      <c r="H787" s="212">
        <v>-2.79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290</v>
      </c>
      <c r="AU787" s="218" t="s">
        <v>85</v>
      </c>
      <c r="AV787" s="13" t="s">
        <v>85</v>
      </c>
      <c r="AW787" s="13" t="s">
        <v>32</v>
      </c>
      <c r="AX787" s="13" t="s">
        <v>76</v>
      </c>
      <c r="AY787" s="218" t="s">
        <v>282</v>
      </c>
    </row>
    <row r="788" spans="1:65" s="13" customFormat="1" ht="11.25">
      <c r="B788" s="207"/>
      <c r="C788" s="208"/>
      <c r="D788" s="209" t="s">
        <v>290</v>
      </c>
      <c r="E788" s="210" t="s">
        <v>1</v>
      </c>
      <c r="F788" s="211" t="s">
        <v>1028</v>
      </c>
      <c r="G788" s="208"/>
      <c r="H788" s="212">
        <v>14.58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290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282</v>
      </c>
    </row>
    <row r="789" spans="1:65" s="13" customFormat="1" ht="11.25">
      <c r="B789" s="207"/>
      <c r="C789" s="208"/>
      <c r="D789" s="209" t="s">
        <v>290</v>
      </c>
      <c r="E789" s="210" t="s">
        <v>1</v>
      </c>
      <c r="F789" s="211" t="s">
        <v>1029</v>
      </c>
      <c r="G789" s="208"/>
      <c r="H789" s="212">
        <v>9.8279999999999994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290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282</v>
      </c>
    </row>
    <row r="790" spans="1:65" s="15" customFormat="1" ht="11.25">
      <c r="B790" s="230"/>
      <c r="C790" s="231"/>
      <c r="D790" s="209" t="s">
        <v>290</v>
      </c>
      <c r="E790" s="232" t="s">
        <v>1</v>
      </c>
      <c r="F790" s="233" t="s">
        <v>306</v>
      </c>
      <c r="G790" s="231"/>
      <c r="H790" s="234">
        <v>106.28999999999999</v>
      </c>
      <c r="I790" s="235"/>
      <c r="J790" s="231"/>
      <c r="K790" s="231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290</v>
      </c>
      <c r="AU790" s="240" t="s">
        <v>85</v>
      </c>
      <c r="AV790" s="15" t="s">
        <v>105</v>
      </c>
      <c r="AW790" s="15" t="s">
        <v>32</v>
      </c>
      <c r="AX790" s="15" t="s">
        <v>76</v>
      </c>
      <c r="AY790" s="240" t="s">
        <v>282</v>
      </c>
    </row>
    <row r="791" spans="1:65" s="14" customFormat="1" ht="11.25">
      <c r="B791" s="219"/>
      <c r="C791" s="220"/>
      <c r="D791" s="209" t="s">
        <v>290</v>
      </c>
      <c r="E791" s="221" t="s">
        <v>1</v>
      </c>
      <c r="F791" s="222" t="s">
        <v>292</v>
      </c>
      <c r="G791" s="220"/>
      <c r="H791" s="223">
        <v>106.28999999999999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290</v>
      </c>
      <c r="AU791" s="229" t="s">
        <v>85</v>
      </c>
      <c r="AV791" s="14" t="s">
        <v>288</v>
      </c>
      <c r="AW791" s="14" t="s">
        <v>32</v>
      </c>
      <c r="AX791" s="14" t="s">
        <v>83</v>
      </c>
      <c r="AY791" s="229" t="s">
        <v>282</v>
      </c>
    </row>
    <row r="792" spans="1:65" s="2" customFormat="1" ht="33" customHeight="1">
      <c r="A792" s="35"/>
      <c r="B792" s="36"/>
      <c r="C792" s="193" t="s">
        <v>1030</v>
      </c>
      <c r="D792" s="193" t="s">
        <v>284</v>
      </c>
      <c r="E792" s="194" t="s">
        <v>1031</v>
      </c>
      <c r="F792" s="195" t="s">
        <v>1032</v>
      </c>
      <c r="G792" s="196" t="s">
        <v>287</v>
      </c>
      <c r="H792" s="197">
        <v>1136.8230000000001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1.7330000000000002E-2</v>
      </c>
      <c r="R792" s="203">
        <f>Q792*H792</f>
        <v>19.701142590000003</v>
      </c>
      <c r="S792" s="203">
        <v>0</v>
      </c>
      <c r="T792" s="204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288</v>
      </c>
      <c r="AT792" s="205" t="s">
        <v>284</v>
      </c>
      <c r="AU792" s="205" t="s">
        <v>85</v>
      </c>
      <c r="AY792" s="18" t="s">
        <v>282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288</v>
      </c>
      <c r="BM792" s="205" t="s">
        <v>1033</v>
      </c>
    </row>
    <row r="793" spans="1:65" s="16" customFormat="1" ht="11.25">
      <c r="B793" s="241"/>
      <c r="C793" s="242"/>
      <c r="D793" s="209" t="s">
        <v>290</v>
      </c>
      <c r="E793" s="243" t="s">
        <v>1</v>
      </c>
      <c r="F793" s="244" t="s">
        <v>555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290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282</v>
      </c>
    </row>
    <row r="794" spans="1:65" s="13" customFormat="1" ht="11.25">
      <c r="B794" s="207"/>
      <c r="C794" s="208"/>
      <c r="D794" s="209" t="s">
        <v>290</v>
      </c>
      <c r="E794" s="210" t="s">
        <v>1</v>
      </c>
      <c r="F794" s="211" t="s">
        <v>1034</v>
      </c>
      <c r="G794" s="208"/>
      <c r="H794" s="212">
        <v>99.903000000000006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290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282</v>
      </c>
    </row>
    <row r="795" spans="1:65" s="13" customFormat="1" ht="11.25">
      <c r="B795" s="207"/>
      <c r="C795" s="208"/>
      <c r="D795" s="209" t="s">
        <v>290</v>
      </c>
      <c r="E795" s="210" t="s">
        <v>1</v>
      </c>
      <c r="F795" s="211" t="s">
        <v>1035</v>
      </c>
      <c r="G795" s="208"/>
      <c r="H795" s="212">
        <v>-15.744999999999999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290</v>
      </c>
      <c r="AU795" s="218" t="s">
        <v>85</v>
      </c>
      <c r="AV795" s="13" t="s">
        <v>85</v>
      </c>
      <c r="AW795" s="13" t="s">
        <v>32</v>
      </c>
      <c r="AX795" s="13" t="s">
        <v>76</v>
      </c>
      <c r="AY795" s="218" t="s">
        <v>282</v>
      </c>
    </row>
    <row r="796" spans="1:65" s="13" customFormat="1" ht="11.25">
      <c r="B796" s="207"/>
      <c r="C796" s="208"/>
      <c r="D796" s="209" t="s">
        <v>290</v>
      </c>
      <c r="E796" s="210" t="s">
        <v>1</v>
      </c>
      <c r="F796" s="211" t="s">
        <v>1036</v>
      </c>
      <c r="G796" s="208"/>
      <c r="H796" s="212">
        <v>62.774999999999999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290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282</v>
      </c>
    </row>
    <row r="797" spans="1:65" s="13" customFormat="1" ht="11.25">
      <c r="B797" s="207"/>
      <c r="C797" s="208"/>
      <c r="D797" s="209" t="s">
        <v>290</v>
      </c>
      <c r="E797" s="210" t="s">
        <v>1</v>
      </c>
      <c r="F797" s="211" t="s">
        <v>1037</v>
      </c>
      <c r="G797" s="208"/>
      <c r="H797" s="212">
        <v>184.2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290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282</v>
      </c>
    </row>
    <row r="798" spans="1:65" s="13" customFormat="1" ht="11.25">
      <c r="B798" s="207"/>
      <c r="C798" s="208"/>
      <c r="D798" s="209" t="s">
        <v>290</v>
      </c>
      <c r="E798" s="210" t="s">
        <v>1</v>
      </c>
      <c r="F798" s="211" t="s">
        <v>1038</v>
      </c>
      <c r="G798" s="208"/>
      <c r="H798" s="212">
        <v>-4.51</v>
      </c>
      <c r="I798" s="213"/>
      <c r="J798" s="208"/>
      <c r="K798" s="208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290</v>
      </c>
      <c r="AU798" s="218" t="s">
        <v>85</v>
      </c>
      <c r="AV798" s="13" t="s">
        <v>85</v>
      </c>
      <c r="AW798" s="13" t="s">
        <v>32</v>
      </c>
      <c r="AX798" s="13" t="s">
        <v>76</v>
      </c>
      <c r="AY798" s="218" t="s">
        <v>282</v>
      </c>
    </row>
    <row r="799" spans="1:65" s="13" customFormat="1" ht="11.25">
      <c r="B799" s="207"/>
      <c r="C799" s="208"/>
      <c r="D799" s="209" t="s">
        <v>290</v>
      </c>
      <c r="E799" s="210" t="s">
        <v>1</v>
      </c>
      <c r="F799" s="211" t="s">
        <v>1039</v>
      </c>
      <c r="G799" s="208"/>
      <c r="H799" s="212">
        <v>-38.305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290</v>
      </c>
      <c r="AU799" s="218" t="s">
        <v>85</v>
      </c>
      <c r="AV799" s="13" t="s">
        <v>85</v>
      </c>
      <c r="AW799" s="13" t="s">
        <v>32</v>
      </c>
      <c r="AX799" s="13" t="s">
        <v>76</v>
      </c>
      <c r="AY799" s="218" t="s">
        <v>282</v>
      </c>
    </row>
    <row r="800" spans="1:65" s="13" customFormat="1" ht="11.25">
      <c r="B800" s="207"/>
      <c r="C800" s="208"/>
      <c r="D800" s="209" t="s">
        <v>290</v>
      </c>
      <c r="E800" s="210" t="s">
        <v>1</v>
      </c>
      <c r="F800" s="211" t="s">
        <v>1040</v>
      </c>
      <c r="G800" s="208"/>
      <c r="H800" s="212">
        <v>-54.54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290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282</v>
      </c>
    </row>
    <row r="801" spans="2:51" s="13" customFormat="1" ht="22.5">
      <c r="B801" s="207"/>
      <c r="C801" s="208"/>
      <c r="D801" s="209" t="s">
        <v>290</v>
      </c>
      <c r="E801" s="210" t="s">
        <v>1</v>
      </c>
      <c r="F801" s="211" t="s">
        <v>1041</v>
      </c>
      <c r="G801" s="208"/>
      <c r="H801" s="212">
        <v>281.44799999999998</v>
      </c>
      <c r="I801" s="213"/>
      <c r="J801" s="208"/>
      <c r="K801" s="208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290</v>
      </c>
      <c r="AU801" s="218" t="s">
        <v>85</v>
      </c>
      <c r="AV801" s="13" t="s">
        <v>85</v>
      </c>
      <c r="AW801" s="13" t="s">
        <v>32</v>
      </c>
      <c r="AX801" s="13" t="s">
        <v>76</v>
      </c>
      <c r="AY801" s="218" t="s">
        <v>282</v>
      </c>
    </row>
    <row r="802" spans="2:51" s="13" customFormat="1" ht="11.25">
      <c r="B802" s="207"/>
      <c r="C802" s="208"/>
      <c r="D802" s="209" t="s">
        <v>290</v>
      </c>
      <c r="E802" s="210" t="s">
        <v>1</v>
      </c>
      <c r="F802" s="211" t="s">
        <v>1042</v>
      </c>
      <c r="G802" s="208"/>
      <c r="H802" s="212">
        <v>-50.878</v>
      </c>
      <c r="I802" s="213"/>
      <c r="J802" s="208"/>
      <c r="K802" s="208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290</v>
      </c>
      <c r="AU802" s="218" t="s">
        <v>85</v>
      </c>
      <c r="AV802" s="13" t="s">
        <v>85</v>
      </c>
      <c r="AW802" s="13" t="s">
        <v>32</v>
      </c>
      <c r="AX802" s="13" t="s">
        <v>76</v>
      </c>
      <c r="AY802" s="218" t="s">
        <v>282</v>
      </c>
    </row>
    <row r="803" spans="2:51" s="13" customFormat="1" ht="11.25">
      <c r="B803" s="207"/>
      <c r="C803" s="208"/>
      <c r="D803" s="209" t="s">
        <v>290</v>
      </c>
      <c r="E803" s="210" t="s">
        <v>1</v>
      </c>
      <c r="F803" s="211" t="s">
        <v>1043</v>
      </c>
      <c r="G803" s="208"/>
      <c r="H803" s="212">
        <v>-2.87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290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282</v>
      </c>
    </row>
    <row r="804" spans="2:51" s="13" customFormat="1" ht="11.25">
      <c r="B804" s="207"/>
      <c r="C804" s="208"/>
      <c r="D804" s="209" t="s">
        <v>290</v>
      </c>
      <c r="E804" s="210" t="s">
        <v>1</v>
      </c>
      <c r="F804" s="211" t="s">
        <v>1044</v>
      </c>
      <c r="G804" s="208"/>
      <c r="H804" s="212">
        <v>453.9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290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282</v>
      </c>
    </row>
    <row r="805" spans="2:51" s="13" customFormat="1" ht="11.25">
      <c r="B805" s="207"/>
      <c r="C805" s="208"/>
      <c r="D805" s="209" t="s">
        <v>290</v>
      </c>
      <c r="E805" s="210" t="s">
        <v>1</v>
      </c>
      <c r="F805" s="211" t="s">
        <v>1045</v>
      </c>
      <c r="G805" s="208"/>
      <c r="H805" s="212">
        <v>-35.603000000000002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290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282</v>
      </c>
    </row>
    <row r="806" spans="2:51" s="13" customFormat="1" ht="11.25">
      <c r="B806" s="207"/>
      <c r="C806" s="208"/>
      <c r="D806" s="209" t="s">
        <v>290</v>
      </c>
      <c r="E806" s="210" t="s">
        <v>1</v>
      </c>
      <c r="F806" s="211" t="s">
        <v>1046</v>
      </c>
      <c r="G806" s="208"/>
      <c r="H806" s="212">
        <v>-86.4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290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282</v>
      </c>
    </row>
    <row r="807" spans="2:51" s="13" customFormat="1" ht="11.25">
      <c r="B807" s="207"/>
      <c r="C807" s="208"/>
      <c r="D807" s="209" t="s">
        <v>290</v>
      </c>
      <c r="E807" s="210" t="s">
        <v>1</v>
      </c>
      <c r="F807" s="211" t="s">
        <v>1047</v>
      </c>
      <c r="G807" s="208"/>
      <c r="H807" s="212">
        <v>103.163</v>
      </c>
      <c r="I807" s="213"/>
      <c r="J807" s="208"/>
      <c r="K807" s="208"/>
      <c r="L807" s="214"/>
      <c r="M807" s="215"/>
      <c r="N807" s="216"/>
      <c r="O807" s="216"/>
      <c r="P807" s="216"/>
      <c r="Q807" s="216"/>
      <c r="R807" s="216"/>
      <c r="S807" s="216"/>
      <c r="T807" s="217"/>
      <c r="AT807" s="218" t="s">
        <v>290</v>
      </c>
      <c r="AU807" s="218" t="s">
        <v>85</v>
      </c>
      <c r="AV807" s="13" t="s">
        <v>85</v>
      </c>
      <c r="AW807" s="13" t="s">
        <v>32</v>
      </c>
      <c r="AX807" s="13" t="s">
        <v>76</v>
      </c>
      <c r="AY807" s="218" t="s">
        <v>282</v>
      </c>
    </row>
    <row r="808" spans="2:51" s="13" customFormat="1" ht="11.25">
      <c r="B808" s="207"/>
      <c r="C808" s="208"/>
      <c r="D808" s="209" t="s">
        <v>290</v>
      </c>
      <c r="E808" s="210" t="s">
        <v>1</v>
      </c>
      <c r="F808" s="211" t="s">
        <v>1048</v>
      </c>
      <c r="G808" s="208"/>
      <c r="H808" s="212">
        <v>-3.29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290</v>
      </c>
      <c r="AU808" s="218" t="s">
        <v>85</v>
      </c>
      <c r="AV808" s="13" t="s">
        <v>85</v>
      </c>
      <c r="AW808" s="13" t="s">
        <v>32</v>
      </c>
      <c r="AX808" s="13" t="s">
        <v>76</v>
      </c>
      <c r="AY808" s="218" t="s">
        <v>282</v>
      </c>
    </row>
    <row r="809" spans="2:51" s="13" customFormat="1" ht="11.25">
      <c r="B809" s="207"/>
      <c r="C809" s="208"/>
      <c r="D809" s="209" t="s">
        <v>290</v>
      </c>
      <c r="E809" s="210" t="s">
        <v>1</v>
      </c>
      <c r="F809" s="211" t="s">
        <v>1049</v>
      </c>
      <c r="G809" s="208"/>
      <c r="H809" s="212">
        <v>-23.28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290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282</v>
      </c>
    </row>
    <row r="810" spans="2:51" s="13" customFormat="1" ht="11.25">
      <c r="B810" s="207"/>
      <c r="C810" s="208"/>
      <c r="D810" s="209" t="s">
        <v>290</v>
      </c>
      <c r="E810" s="210" t="s">
        <v>1</v>
      </c>
      <c r="F810" s="211" t="s">
        <v>1050</v>
      </c>
      <c r="G810" s="208"/>
      <c r="H810" s="212">
        <v>-1.64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290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282</v>
      </c>
    </row>
    <row r="811" spans="2:51" s="15" customFormat="1" ht="11.25">
      <c r="B811" s="230"/>
      <c r="C811" s="231"/>
      <c r="D811" s="209" t="s">
        <v>290</v>
      </c>
      <c r="E811" s="232" t="s">
        <v>1</v>
      </c>
      <c r="F811" s="233" t="s">
        <v>306</v>
      </c>
      <c r="G811" s="231"/>
      <c r="H811" s="234">
        <v>868.32800000000009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290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282</v>
      </c>
    </row>
    <row r="812" spans="2:51" s="16" customFormat="1" ht="11.25">
      <c r="B812" s="241"/>
      <c r="C812" s="242"/>
      <c r="D812" s="209" t="s">
        <v>290</v>
      </c>
      <c r="E812" s="243" t="s">
        <v>1</v>
      </c>
      <c r="F812" s="244" t="s">
        <v>568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290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282</v>
      </c>
    </row>
    <row r="813" spans="2:51" s="13" customFormat="1" ht="22.5">
      <c r="B813" s="207"/>
      <c r="C813" s="208"/>
      <c r="D813" s="209" t="s">
        <v>290</v>
      </c>
      <c r="E813" s="210" t="s">
        <v>1</v>
      </c>
      <c r="F813" s="211" t="s">
        <v>1051</v>
      </c>
      <c r="G813" s="208"/>
      <c r="H813" s="212">
        <v>244.35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290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282</v>
      </c>
    </row>
    <row r="814" spans="2:51" s="13" customFormat="1" ht="11.25">
      <c r="B814" s="207"/>
      <c r="C814" s="208"/>
      <c r="D814" s="209" t="s">
        <v>290</v>
      </c>
      <c r="E814" s="210" t="s">
        <v>1</v>
      </c>
      <c r="F814" s="211" t="s">
        <v>1052</v>
      </c>
      <c r="G814" s="208"/>
      <c r="H814" s="212">
        <v>77.715000000000003</v>
      </c>
      <c r="I814" s="213"/>
      <c r="J814" s="208"/>
      <c r="K814" s="208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290</v>
      </c>
      <c r="AU814" s="218" t="s">
        <v>85</v>
      </c>
      <c r="AV814" s="13" t="s">
        <v>85</v>
      </c>
      <c r="AW814" s="13" t="s">
        <v>32</v>
      </c>
      <c r="AX814" s="13" t="s">
        <v>76</v>
      </c>
      <c r="AY814" s="218" t="s">
        <v>282</v>
      </c>
    </row>
    <row r="815" spans="2:51" s="13" customFormat="1" ht="11.25">
      <c r="B815" s="207"/>
      <c r="C815" s="208"/>
      <c r="D815" s="209" t="s">
        <v>290</v>
      </c>
      <c r="E815" s="210" t="s">
        <v>1</v>
      </c>
      <c r="F815" s="211" t="s">
        <v>1053</v>
      </c>
      <c r="G815" s="208"/>
      <c r="H815" s="212">
        <v>-53.57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290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282</v>
      </c>
    </row>
    <row r="816" spans="2:51" s="15" customFormat="1" ht="11.25">
      <c r="B816" s="230"/>
      <c r="C816" s="231"/>
      <c r="D816" s="209" t="s">
        <v>290</v>
      </c>
      <c r="E816" s="232" t="s">
        <v>1</v>
      </c>
      <c r="F816" s="233" t="s">
        <v>306</v>
      </c>
      <c r="G816" s="231"/>
      <c r="H816" s="234">
        <v>268.495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290</v>
      </c>
      <c r="AU816" s="240" t="s">
        <v>85</v>
      </c>
      <c r="AV816" s="15" t="s">
        <v>105</v>
      </c>
      <c r="AW816" s="15" t="s">
        <v>32</v>
      </c>
      <c r="AX816" s="15" t="s">
        <v>76</v>
      </c>
      <c r="AY816" s="240" t="s">
        <v>282</v>
      </c>
    </row>
    <row r="817" spans="1:65" s="14" customFormat="1" ht="11.25">
      <c r="B817" s="219"/>
      <c r="C817" s="220"/>
      <c r="D817" s="209" t="s">
        <v>290</v>
      </c>
      <c r="E817" s="221" t="s">
        <v>1</v>
      </c>
      <c r="F817" s="222" t="s">
        <v>292</v>
      </c>
      <c r="G817" s="220"/>
      <c r="H817" s="223">
        <v>1136.8230000000001</v>
      </c>
      <c r="I817" s="224"/>
      <c r="J817" s="220"/>
      <c r="K817" s="220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290</v>
      </c>
      <c r="AU817" s="229" t="s">
        <v>85</v>
      </c>
      <c r="AV817" s="14" t="s">
        <v>288</v>
      </c>
      <c r="AW817" s="14" t="s">
        <v>32</v>
      </c>
      <c r="AX817" s="14" t="s">
        <v>83</v>
      </c>
      <c r="AY817" s="229" t="s">
        <v>282</v>
      </c>
    </row>
    <row r="818" spans="1:65" s="2" customFormat="1" ht="24.2" customHeight="1">
      <c r="A818" s="35"/>
      <c r="B818" s="36"/>
      <c r="C818" s="193" t="s">
        <v>1054</v>
      </c>
      <c r="D818" s="193" t="s">
        <v>284</v>
      </c>
      <c r="E818" s="194" t="s">
        <v>1055</v>
      </c>
      <c r="F818" s="195" t="s">
        <v>1056</v>
      </c>
      <c r="G818" s="196" t="s">
        <v>287</v>
      </c>
      <c r="H818" s="197">
        <v>456.29500000000002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1.575E-2</v>
      </c>
      <c r="R818" s="203">
        <f>Q818*H818</f>
        <v>7.1866462499999999</v>
      </c>
      <c r="S818" s="203">
        <v>0</v>
      </c>
      <c r="T818" s="204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288</v>
      </c>
      <c r="AT818" s="205" t="s">
        <v>284</v>
      </c>
      <c r="AU818" s="205" t="s">
        <v>85</v>
      </c>
      <c r="AY818" s="18" t="s">
        <v>282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288</v>
      </c>
      <c r="BM818" s="205" t="s">
        <v>1057</v>
      </c>
    </row>
    <row r="819" spans="1:65" s="16" customFormat="1" ht="11.25">
      <c r="B819" s="241"/>
      <c r="C819" s="242"/>
      <c r="D819" s="209" t="s">
        <v>290</v>
      </c>
      <c r="E819" s="243" t="s">
        <v>1</v>
      </c>
      <c r="F819" s="244" t="s">
        <v>1016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290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282</v>
      </c>
    </row>
    <row r="820" spans="1:65" s="13" customFormat="1" ht="11.25">
      <c r="B820" s="207"/>
      <c r="C820" s="208"/>
      <c r="D820" s="209" t="s">
        <v>290</v>
      </c>
      <c r="E820" s="210" t="s">
        <v>1</v>
      </c>
      <c r="F820" s="211" t="s">
        <v>1017</v>
      </c>
      <c r="G820" s="208"/>
      <c r="H820" s="212">
        <v>562.58500000000004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290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282</v>
      </c>
    </row>
    <row r="821" spans="1:65" s="13" customFormat="1" ht="11.25">
      <c r="B821" s="207"/>
      <c r="C821" s="208"/>
      <c r="D821" s="209" t="s">
        <v>290</v>
      </c>
      <c r="E821" s="210" t="s">
        <v>1</v>
      </c>
      <c r="F821" s="211" t="s">
        <v>1018</v>
      </c>
      <c r="G821" s="208"/>
      <c r="H821" s="212">
        <v>-106.29</v>
      </c>
      <c r="I821" s="213"/>
      <c r="J821" s="208"/>
      <c r="K821" s="208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290</v>
      </c>
      <c r="AU821" s="218" t="s">
        <v>85</v>
      </c>
      <c r="AV821" s="13" t="s">
        <v>85</v>
      </c>
      <c r="AW821" s="13" t="s">
        <v>32</v>
      </c>
      <c r="AX821" s="13" t="s">
        <v>76</v>
      </c>
      <c r="AY821" s="218" t="s">
        <v>282</v>
      </c>
    </row>
    <row r="822" spans="1:65" s="15" customFormat="1" ht="11.25">
      <c r="B822" s="230"/>
      <c r="C822" s="231"/>
      <c r="D822" s="209" t="s">
        <v>290</v>
      </c>
      <c r="E822" s="232" t="s">
        <v>1</v>
      </c>
      <c r="F822" s="233" t="s">
        <v>306</v>
      </c>
      <c r="G822" s="231"/>
      <c r="H822" s="234">
        <v>456.29500000000002</v>
      </c>
      <c r="I822" s="235"/>
      <c r="J822" s="231"/>
      <c r="K822" s="231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290</v>
      </c>
      <c r="AU822" s="240" t="s">
        <v>85</v>
      </c>
      <c r="AV822" s="15" t="s">
        <v>105</v>
      </c>
      <c r="AW822" s="15" t="s">
        <v>32</v>
      </c>
      <c r="AX822" s="15" t="s">
        <v>76</v>
      </c>
      <c r="AY822" s="240" t="s">
        <v>282</v>
      </c>
    </row>
    <row r="823" spans="1:65" s="14" customFormat="1" ht="11.25">
      <c r="B823" s="219"/>
      <c r="C823" s="220"/>
      <c r="D823" s="209" t="s">
        <v>290</v>
      </c>
      <c r="E823" s="221" t="s">
        <v>1</v>
      </c>
      <c r="F823" s="222" t="s">
        <v>292</v>
      </c>
      <c r="G823" s="220"/>
      <c r="H823" s="223">
        <v>456.29500000000002</v>
      </c>
      <c r="I823" s="224"/>
      <c r="J823" s="220"/>
      <c r="K823" s="220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290</v>
      </c>
      <c r="AU823" s="229" t="s">
        <v>85</v>
      </c>
      <c r="AV823" s="14" t="s">
        <v>288</v>
      </c>
      <c r="AW823" s="14" t="s">
        <v>32</v>
      </c>
      <c r="AX823" s="14" t="s">
        <v>83</v>
      </c>
      <c r="AY823" s="229" t="s">
        <v>282</v>
      </c>
    </row>
    <row r="824" spans="1:65" s="2" customFormat="1" ht="33" customHeight="1">
      <c r="A824" s="35"/>
      <c r="B824" s="36"/>
      <c r="C824" s="193" t="s">
        <v>1058</v>
      </c>
      <c r="D824" s="193" t="s">
        <v>284</v>
      </c>
      <c r="E824" s="194" t="s">
        <v>1059</v>
      </c>
      <c r="F824" s="195" t="s">
        <v>1060</v>
      </c>
      <c r="G824" s="196" t="s">
        <v>287</v>
      </c>
      <c r="H824" s="197">
        <v>504.09699999999998</v>
      </c>
      <c r="I824" s="198"/>
      <c r="J824" s="199">
        <f>ROUND(I824*H824,2)</f>
        <v>0</v>
      </c>
      <c r="K824" s="200"/>
      <c r="L824" s="40"/>
      <c r="M824" s="201" t="s">
        <v>1</v>
      </c>
      <c r="N824" s="202" t="s">
        <v>41</v>
      </c>
      <c r="O824" s="72"/>
      <c r="P824" s="203">
        <f>O824*H824</f>
        <v>0</v>
      </c>
      <c r="Q824" s="203">
        <v>1.8380000000000001E-2</v>
      </c>
      <c r="R824" s="203">
        <f>Q824*H824</f>
        <v>9.2653028600000003</v>
      </c>
      <c r="S824" s="203">
        <v>0</v>
      </c>
      <c r="T824" s="204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05" t="s">
        <v>288</v>
      </c>
      <c r="AT824" s="205" t="s">
        <v>284</v>
      </c>
      <c r="AU824" s="205" t="s">
        <v>85</v>
      </c>
      <c r="AY824" s="18" t="s">
        <v>282</v>
      </c>
      <c r="BE824" s="206">
        <f>IF(N824="základní",J824,0)</f>
        <v>0</v>
      </c>
      <c r="BF824" s="206">
        <f>IF(N824="snížená",J824,0)</f>
        <v>0</v>
      </c>
      <c r="BG824" s="206">
        <f>IF(N824="zákl. přenesená",J824,0)</f>
        <v>0</v>
      </c>
      <c r="BH824" s="206">
        <f>IF(N824="sníž. přenesená",J824,0)</f>
        <v>0</v>
      </c>
      <c r="BI824" s="206">
        <f>IF(N824="nulová",J824,0)</f>
        <v>0</v>
      </c>
      <c r="BJ824" s="18" t="s">
        <v>83</v>
      </c>
      <c r="BK824" s="206">
        <f>ROUND(I824*H824,2)</f>
        <v>0</v>
      </c>
      <c r="BL824" s="18" t="s">
        <v>288</v>
      </c>
      <c r="BM824" s="205" t="s">
        <v>1061</v>
      </c>
    </row>
    <row r="825" spans="1:65" s="16" customFormat="1" ht="11.25">
      <c r="B825" s="241"/>
      <c r="C825" s="242"/>
      <c r="D825" s="209" t="s">
        <v>290</v>
      </c>
      <c r="E825" s="243" t="s">
        <v>1</v>
      </c>
      <c r="F825" s="244" t="s">
        <v>555</v>
      </c>
      <c r="G825" s="242"/>
      <c r="H825" s="243" t="s">
        <v>1</v>
      </c>
      <c r="I825" s="245"/>
      <c r="J825" s="242"/>
      <c r="K825" s="242"/>
      <c r="L825" s="246"/>
      <c r="M825" s="247"/>
      <c r="N825" s="248"/>
      <c r="O825" s="248"/>
      <c r="P825" s="248"/>
      <c r="Q825" s="248"/>
      <c r="R825" s="248"/>
      <c r="S825" s="248"/>
      <c r="T825" s="249"/>
      <c r="AT825" s="250" t="s">
        <v>290</v>
      </c>
      <c r="AU825" s="250" t="s">
        <v>85</v>
      </c>
      <c r="AV825" s="16" t="s">
        <v>83</v>
      </c>
      <c r="AW825" s="16" t="s">
        <v>32</v>
      </c>
      <c r="AX825" s="16" t="s">
        <v>76</v>
      </c>
      <c r="AY825" s="250" t="s">
        <v>282</v>
      </c>
    </row>
    <row r="826" spans="1:65" s="13" customFormat="1" ht="22.5">
      <c r="B826" s="207"/>
      <c r="C826" s="208"/>
      <c r="D826" s="209" t="s">
        <v>290</v>
      </c>
      <c r="E826" s="210" t="s">
        <v>1</v>
      </c>
      <c r="F826" s="211" t="s">
        <v>1062</v>
      </c>
      <c r="G826" s="208"/>
      <c r="H826" s="212">
        <v>179.06399999999999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290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282</v>
      </c>
    </row>
    <row r="827" spans="1:65" s="13" customFormat="1" ht="11.25">
      <c r="B827" s="207"/>
      <c r="C827" s="208"/>
      <c r="D827" s="209" t="s">
        <v>290</v>
      </c>
      <c r="E827" s="210" t="s">
        <v>1</v>
      </c>
      <c r="F827" s="211" t="s">
        <v>1063</v>
      </c>
      <c r="G827" s="208"/>
      <c r="H827" s="212">
        <v>95.688000000000002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290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282</v>
      </c>
    </row>
    <row r="828" spans="1:65" s="13" customFormat="1" ht="11.25">
      <c r="B828" s="207"/>
      <c r="C828" s="208"/>
      <c r="D828" s="209" t="s">
        <v>290</v>
      </c>
      <c r="E828" s="210" t="s">
        <v>1</v>
      </c>
      <c r="F828" s="211" t="s">
        <v>1064</v>
      </c>
      <c r="G828" s="208"/>
      <c r="H828" s="212">
        <v>-23.37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290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282</v>
      </c>
    </row>
    <row r="829" spans="1:65" s="13" customFormat="1" ht="11.25">
      <c r="B829" s="207"/>
      <c r="C829" s="208"/>
      <c r="D829" s="209" t="s">
        <v>290</v>
      </c>
      <c r="E829" s="210" t="s">
        <v>1</v>
      </c>
      <c r="F829" s="211" t="s">
        <v>1065</v>
      </c>
      <c r="G829" s="208"/>
      <c r="H829" s="212">
        <v>-34.192999999999998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290</v>
      </c>
      <c r="AU829" s="218" t="s">
        <v>85</v>
      </c>
      <c r="AV829" s="13" t="s">
        <v>85</v>
      </c>
      <c r="AW829" s="13" t="s">
        <v>32</v>
      </c>
      <c r="AX829" s="13" t="s">
        <v>76</v>
      </c>
      <c r="AY829" s="218" t="s">
        <v>282</v>
      </c>
    </row>
    <row r="830" spans="1:65" s="15" customFormat="1" ht="11.25">
      <c r="B830" s="230"/>
      <c r="C830" s="231"/>
      <c r="D830" s="209" t="s">
        <v>290</v>
      </c>
      <c r="E830" s="232" t="s">
        <v>1</v>
      </c>
      <c r="F830" s="233" t="s">
        <v>306</v>
      </c>
      <c r="G830" s="231"/>
      <c r="H830" s="234">
        <v>217.18900000000002</v>
      </c>
      <c r="I830" s="235"/>
      <c r="J830" s="231"/>
      <c r="K830" s="231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290</v>
      </c>
      <c r="AU830" s="240" t="s">
        <v>85</v>
      </c>
      <c r="AV830" s="15" t="s">
        <v>105</v>
      </c>
      <c r="AW830" s="15" t="s">
        <v>32</v>
      </c>
      <c r="AX830" s="15" t="s">
        <v>76</v>
      </c>
      <c r="AY830" s="240" t="s">
        <v>282</v>
      </c>
    </row>
    <row r="831" spans="1:65" s="13" customFormat="1" ht="11.25">
      <c r="B831" s="207"/>
      <c r="C831" s="208"/>
      <c r="D831" s="209" t="s">
        <v>290</v>
      </c>
      <c r="E831" s="210" t="s">
        <v>1</v>
      </c>
      <c r="F831" s="211" t="s">
        <v>1066</v>
      </c>
      <c r="G831" s="208"/>
      <c r="H831" s="212">
        <v>207</v>
      </c>
      <c r="I831" s="213"/>
      <c r="J831" s="208"/>
      <c r="K831" s="208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290</v>
      </c>
      <c r="AU831" s="218" t="s">
        <v>85</v>
      </c>
      <c r="AV831" s="13" t="s">
        <v>85</v>
      </c>
      <c r="AW831" s="13" t="s">
        <v>32</v>
      </c>
      <c r="AX831" s="13" t="s">
        <v>76</v>
      </c>
      <c r="AY831" s="218" t="s">
        <v>282</v>
      </c>
    </row>
    <row r="832" spans="1:65" s="13" customFormat="1" ht="11.25">
      <c r="B832" s="207"/>
      <c r="C832" s="208"/>
      <c r="D832" s="209" t="s">
        <v>290</v>
      </c>
      <c r="E832" s="210" t="s">
        <v>1</v>
      </c>
      <c r="F832" s="211" t="s">
        <v>1067</v>
      </c>
      <c r="G832" s="208"/>
      <c r="H832" s="212">
        <v>-11.868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290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282</v>
      </c>
    </row>
    <row r="833" spans="1:65" s="15" customFormat="1" ht="11.25">
      <c r="B833" s="230"/>
      <c r="C833" s="231"/>
      <c r="D833" s="209" t="s">
        <v>290</v>
      </c>
      <c r="E833" s="232" t="s">
        <v>1</v>
      </c>
      <c r="F833" s="233" t="s">
        <v>306</v>
      </c>
      <c r="G833" s="231"/>
      <c r="H833" s="234">
        <v>195.13200000000001</v>
      </c>
      <c r="I833" s="235"/>
      <c r="J833" s="231"/>
      <c r="K833" s="231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290</v>
      </c>
      <c r="AU833" s="240" t="s">
        <v>85</v>
      </c>
      <c r="AV833" s="15" t="s">
        <v>105</v>
      </c>
      <c r="AW833" s="15" t="s">
        <v>32</v>
      </c>
      <c r="AX833" s="15" t="s">
        <v>76</v>
      </c>
      <c r="AY833" s="240" t="s">
        <v>282</v>
      </c>
    </row>
    <row r="834" spans="1:65" s="13" customFormat="1" ht="22.5">
      <c r="B834" s="207"/>
      <c r="C834" s="208"/>
      <c r="D834" s="209" t="s">
        <v>290</v>
      </c>
      <c r="E834" s="210" t="s">
        <v>1</v>
      </c>
      <c r="F834" s="211" t="s">
        <v>1068</v>
      </c>
      <c r="G834" s="208"/>
      <c r="H834" s="212">
        <v>104.43600000000001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290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282</v>
      </c>
    </row>
    <row r="835" spans="1:65" s="13" customFormat="1" ht="11.25">
      <c r="B835" s="207"/>
      <c r="C835" s="208"/>
      <c r="D835" s="209" t="s">
        <v>290</v>
      </c>
      <c r="E835" s="210" t="s">
        <v>1</v>
      </c>
      <c r="F835" s="211" t="s">
        <v>1069</v>
      </c>
      <c r="G835" s="208"/>
      <c r="H835" s="212">
        <v>-6.15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290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282</v>
      </c>
    </row>
    <row r="836" spans="1:65" s="13" customFormat="1" ht="11.25">
      <c r="B836" s="207"/>
      <c r="C836" s="208"/>
      <c r="D836" s="209" t="s">
        <v>290</v>
      </c>
      <c r="E836" s="210" t="s">
        <v>1</v>
      </c>
      <c r="F836" s="211" t="s">
        <v>1070</v>
      </c>
      <c r="G836" s="208"/>
      <c r="H836" s="212">
        <v>-50.055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290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282</v>
      </c>
    </row>
    <row r="837" spans="1:65" s="15" customFormat="1" ht="11.25">
      <c r="B837" s="230"/>
      <c r="C837" s="231"/>
      <c r="D837" s="209" t="s">
        <v>290</v>
      </c>
      <c r="E837" s="232" t="s">
        <v>1</v>
      </c>
      <c r="F837" s="233" t="s">
        <v>306</v>
      </c>
      <c r="G837" s="231"/>
      <c r="H837" s="234">
        <v>48.231000000000002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AT837" s="240" t="s">
        <v>290</v>
      </c>
      <c r="AU837" s="240" t="s">
        <v>85</v>
      </c>
      <c r="AV837" s="15" t="s">
        <v>105</v>
      </c>
      <c r="AW837" s="15" t="s">
        <v>32</v>
      </c>
      <c r="AX837" s="15" t="s">
        <v>76</v>
      </c>
      <c r="AY837" s="240" t="s">
        <v>282</v>
      </c>
    </row>
    <row r="838" spans="1:65" s="16" customFormat="1" ht="11.25">
      <c r="B838" s="241"/>
      <c r="C838" s="242"/>
      <c r="D838" s="209" t="s">
        <v>290</v>
      </c>
      <c r="E838" s="243" t="s">
        <v>1</v>
      </c>
      <c r="F838" s="244" t="s">
        <v>568</v>
      </c>
      <c r="G838" s="242"/>
      <c r="H838" s="243" t="s">
        <v>1</v>
      </c>
      <c r="I838" s="245"/>
      <c r="J838" s="242"/>
      <c r="K838" s="242"/>
      <c r="L838" s="246"/>
      <c r="M838" s="247"/>
      <c r="N838" s="248"/>
      <c r="O838" s="248"/>
      <c r="P838" s="248"/>
      <c r="Q838" s="248"/>
      <c r="R838" s="248"/>
      <c r="S838" s="248"/>
      <c r="T838" s="249"/>
      <c r="AT838" s="250" t="s">
        <v>290</v>
      </c>
      <c r="AU838" s="250" t="s">
        <v>85</v>
      </c>
      <c r="AV838" s="16" t="s">
        <v>83</v>
      </c>
      <c r="AW838" s="16" t="s">
        <v>32</v>
      </c>
      <c r="AX838" s="16" t="s">
        <v>76</v>
      </c>
      <c r="AY838" s="250" t="s">
        <v>282</v>
      </c>
    </row>
    <row r="839" spans="1:65" s="13" customFormat="1" ht="11.25">
      <c r="B839" s="207"/>
      <c r="C839" s="208"/>
      <c r="D839" s="209" t="s">
        <v>290</v>
      </c>
      <c r="E839" s="210" t="s">
        <v>1</v>
      </c>
      <c r="F839" s="211" t="s">
        <v>1071</v>
      </c>
      <c r="G839" s="208"/>
      <c r="H839" s="212">
        <v>47.18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290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282</v>
      </c>
    </row>
    <row r="840" spans="1:65" s="13" customFormat="1" ht="11.25">
      <c r="B840" s="207"/>
      <c r="C840" s="208"/>
      <c r="D840" s="209" t="s">
        <v>290</v>
      </c>
      <c r="E840" s="210" t="s">
        <v>1</v>
      </c>
      <c r="F840" s="211" t="s">
        <v>1072</v>
      </c>
      <c r="G840" s="208"/>
      <c r="H840" s="212">
        <v>-3.6349999999999998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290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282</v>
      </c>
    </row>
    <row r="841" spans="1:65" s="15" customFormat="1" ht="11.25">
      <c r="B841" s="230"/>
      <c r="C841" s="231"/>
      <c r="D841" s="209" t="s">
        <v>290</v>
      </c>
      <c r="E841" s="232" t="s">
        <v>1</v>
      </c>
      <c r="F841" s="233" t="s">
        <v>306</v>
      </c>
      <c r="G841" s="231"/>
      <c r="H841" s="234">
        <v>43.545000000000002</v>
      </c>
      <c r="I841" s="235"/>
      <c r="J841" s="231"/>
      <c r="K841" s="231"/>
      <c r="L841" s="236"/>
      <c r="M841" s="237"/>
      <c r="N841" s="238"/>
      <c r="O841" s="238"/>
      <c r="P841" s="238"/>
      <c r="Q841" s="238"/>
      <c r="R841" s="238"/>
      <c r="S841" s="238"/>
      <c r="T841" s="239"/>
      <c r="AT841" s="240" t="s">
        <v>290</v>
      </c>
      <c r="AU841" s="240" t="s">
        <v>85</v>
      </c>
      <c r="AV841" s="15" t="s">
        <v>105</v>
      </c>
      <c r="AW841" s="15" t="s">
        <v>32</v>
      </c>
      <c r="AX841" s="15" t="s">
        <v>76</v>
      </c>
      <c r="AY841" s="240" t="s">
        <v>282</v>
      </c>
    </row>
    <row r="842" spans="1:65" s="14" customFormat="1" ht="11.25">
      <c r="B842" s="219"/>
      <c r="C842" s="220"/>
      <c r="D842" s="209" t="s">
        <v>290</v>
      </c>
      <c r="E842" s="221" t="s">
        <v>1</v>
      </c>
      <c r="F842" s="222" t="s">
        <v>292</v>
      </c>
      <c r="G842" s="220"/>
      <c r="H842" s="223">
        <v>504.09700000000009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290</v>
      </c>
      <c r="AU842" s="229" t="s">
        <v>85</v>
      </c>
      <c r="AV842" s="14" t="s">
        <v>288</v>
      </c>
      <c r="AW842" s="14" t="s">
        <v>32</v>
      </c>
      <c r="AX842" s="14" t="s">
        <v>83</v>
      </c>
      <c r="AY842" s="229" t="s">
        <v>282</v>
      </c>
    </row>
    <row r="843" spans="1:65" s="2" customFormat="1" ht="16.5" customHeight="1">
      <c r="A843" s="35"/>
      <c r="B843" s="36"/>
      <c r="C843" s="193" t="s">
        <v>1073</v>
      </c>
      <c r="D843" s="193" t="s">
        <v>284</v>
      </c>
      <c r="E843" s="194" t="s">
        <v>1074</v>
      </c>
      <c r="F843" s="195" t="s">
        <v>1075</v>
      </c>
      <c r="G843" s="196" t="s">
        <v>287</v>
      </c>
      <c r="H843" s="197">
        <v>54.914999999999999</v>
      </c>
      <c r="I843" s="198"/>
      <c r="J843" s="199">
        <f>ROUND(I843*H843,2)</f>
        <v>0</v>
      </c>
      <c r="K843" s="200"/>
      <c r="L843" s="40"/>
      <c r="M843" s="201" t="s">
        <v>1</v>
      </c>
      <c r="N843" s="202" t="s">
        <v>41</v>
      </c>
      <c r="O843" s="72"/>
      <c r="P843" s="203">
        <f>O843*H843</f>
        <v>0</v>
      </c>
      <c r="Q843" s="203">
        <v>2.5999999999999998E-4</v>
      </c>
      <c r="R843" s="203">
        <f>Q843*H843</f>
        <v>1.4277899999999998E-2</v>
      </c>
      <c r="S843" s="203">
        <v>0</v>
      </c>
      <c r="T843" s="204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05" t="s">
        <v>288</v>
      </c>
      <c r="AT843" s="205" t="s">
        <v>284</v>
      </c>
      <c r="AU843" s="205" t="s">
        <v>85</v>
      </c>
      <c r="AY843" s="18" t="s">
        <v>282</v>
      </c>
      <c r="BE843" s="206">
        <f>IF(N843="základní",J843,0)</f>
        <v>0</v>
      </c>
      <c r="BF843" s="206">
        <f>IF(N843="snížená",J843,0)</f>
        <v>0</v>
      </c>
      <c r="BG843" s="206">
        <f>IF(N843="zákl. přenesená",J843,0)</f>
        <v>0</v>
      </c>
      <c r="BH843" s="206">
        <f>IF(N843="sníž. přenesená",J843,0)</f>
        <v>0</v>
      </c>
      <c r="BI843" s="206">
        <f>IF(N843="nulová",J843,0)</f>
        <v>0</v>
      </c>
      <c r="BJ843" s="18" t="s">
        <v>83</v>
      </c>
      <c r="BK843" s="206">
        <f>ROUND(I843*H843,2)</f>
        <v>0</v>
      </c>
      <c r="BL843" s="18" t="s">
        <v>288</v>
      </c>
      <c r="BM843" s="205" t="s">
        <v>1076</v>
      </c>
    </row>
    <row r="844" spans="1:65" s="16" customFormat="1" ht="11.25">
      <c r="B844" s="241"/>
      <c r="C844" s="242"/>
      <c r="D844" s="209" t="s">
        <v>290</v>
      </c>
      <c r="E844" s="243" t="s">
        <v>1</v>
      </c>
      <c r="F844" s="244" t="s">
        <v>1077</v>
      </c>
      <c r="G844" s="242"/>
      <c r="H844" s="243" t="s">
        <v>1</v>
      </c>
      <c r="I844" s="245"/>
      <c r="J844" s="242"/>
      <c r="K844" s="242"/>
      <c r="L844" s="246"/>
      <c r="M844" s="247"/>
      <c r="N844" s="248"/>
      <c r="O844" s="248"/>
      <c r="P844" s="248"/>
      <c r="Q844" s="248"/>
      <c r="R844" s="248"/>
      <c r="S844" s="248"/>
      <c r="T844" s="249"/>
      <c r="AT844" s="250" t="s">
        <v>290</v>
      </c>
      <c r="AU844" s="250" t="s">
        <v>85</v>
      </c>
      <c r="AV844" s="16" t="s">
        <v>83</v>
      </c>
      <c r="AW844" s="16" t="s">
        <v>32</v>
      </c>
      <c r="AX844" s="16" t="s">
        <v>76</v>
      </c>
      <c r="AY844" s="250" t="s">
        <v>282</v>
      </c>
    </row>
    <row r="845" spans="1:65" s="13" customFormat="1" ht="11.25">
      <c r="B845" s="207"/>
      <c r="C845" s="208"/>
      <c r="D845" s="209" t="s">
        <v>290</v>
      </c>
      <c r="E845" s="210" t="s">
        <v>1</v>
      </c>
      <c r="F845" s="211" t="s">
        <v>1078</v>
      </c>
      <c r="G845" s="208"/>
      <c r="H845" s="212">
        <v>19.285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290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282</v>
      </c>
    </row>
    <row r="846" spans="1:65" s="13" customFormat="1" ht="11.25">
      <c r="B846" s="207"/>
      <c r="C846" s="208"/>
      <c r="D846" s="209" t="s">
        <v>290</v>
      </c>
      <c r="E846" s="210" t="s">
        <v>1</v>
      </c>
      <c r="F846" s="211" t="s">
        <v>1079</v>
      </c>
      <c r="G846" s="208"/>
      <c r="H846" s="212">
        <v>14.324999999999999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290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282</v>
      </c>
    </row>
    <row r="847" spans="1:65" s="13" customFormat="1" ht="11.25">
      <c r="B847" s="207"/>
      <c r="C847" s="208"/>
      <c r="D847" s="209" t="s">
        <v>290</v>
      </c>
      <c r="E847" s="210" t="s">
        <v>1</v>
      </c>
      <c r="F847" s="211" t="s">
        <v>1080</v>
      </c>
      <c r="G847" s="208"/>
      <c r="H847" s="212">
        <v>3.0249999999999999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290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282</v>
      </c>
    </row>
    <row r="848" spans="1:65" s="13" customFormat="1" ht="11.25">
      <c r="B848" s="207"/>
      <c r="C848" s="208"/>
      <c r="D848" s="209" t="s">
        <v>290</v>
      </c>
      <c r="E848" s="210" t="s">
        <v>1</v>
      </c>
      <c r="F848" s="211" t="s">
        <v>1081</v>
      </c>
      <c r="G848" s="208"/>
      <c r="H848" s="212">
        <v>-3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290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282</v>
      </c>
    </row>
    <row r="849" spans="1:65" s="15" customFormat="1" ht="11.25">
      <c r="B849" s="230"/>
      <c r="C849" s="231"/>
      <c r="D849" s="209" t="s">
        <v>290</v>
      </c>
      <c r="E849" s="232" t="s">
        <v>1</v>
      </c>
      <c r="F849" s="233" t="s">
        <v>306</v>
      </c>
      <c r="G849" s="231"/>
      <c r="H849" s="234">
        <v>33.634999999999998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290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282</v>
      </c>
    </row>
    <row r="850" spans="1:65" s="16" customFormat="1" ht="11.25">
      <c r="B850" s="241"/>
      <c r="C850" s="242"/>
      <c r="D850" s="209" t="s">
        <v>290</v>
      </c>
      <c r="E850" s="243" t="s">
        <v>1</v>
      </c>
      <c r="F850" s="244" t="s">
        <v>1082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290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282</v>
      </c>
    </row>
    <row r="851" spans="1:65" s="13" customFormat="1" ht="11.25">
      <c r="B851" s="207"/>
      <c r="C851" s="208"/>
      <c r="D851" s="209" t="s">
        <v>290</v>
      </c>
      <c r="E851" s="210" t="s">
        <v>1</v>
      </c>
      <c r="F851" s="211" t="s">
        <v>1083</v>
      </c>
      <c r="G851" s="208"/>
      <c r="H851" s="212">
        <v>21.28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290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282</v>
      </c>
    </row>
    <row r="852" spans="1:65" s="15" customFormat="1" ht="11.25">
      <c r="B852" s="230"/>
      <c r="C852" s="231"/>
      <c r="D852" s="209" t="s">
        <v>290</v>
      </c>
      <c r="E852" s="232" t="s">
        <v>1</v>
      </c>
      <c r="F852" s="233" t="s">
        <v>306</v>
      </c>
      <c r="G852" s="231"/>
      <c r="H852" s="234">
        <v>21.28</v>
      </c>
      <c r="I852" s="235"/>
      <c r="J852" s="231"/>
      <c r="K852" s="231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290</v>
      </c>
      <c r="AU852" s="240" t="s">
        <v>85</v>
      </c>
      <c r="AV852" s="15" t="s">
        <v>105</v>
      </c>
      <c r="AW852" s="15" t="s">
        <v>32</v>
      </c>
      <c r="AX852" s="15" t="s">
        <v>76</v>
      </c>
      <c r="AY852" s="240" t="s">
        <v>282</v>
      </c>
    </row>
    <row r="853" spans="1:65" s="14" customFormat="1" ht="11.25">
      <c r="B853" s="219"/>
      <c r="C853" s="220"/>
      <c r="D853" s="209" t="s">
        <v>290</v>
      </c>
      <c r="E853" s="221" t="s">
        <v>1</v>
      </c>
      <c r="F853" s="222" t="s">
        <v>292</v>
      </c>
      <c r="G853" s="220"/>
      <c r="H853" s="223">
        <v>54.914999999999999</v>
      </c>
      <c r="I853" s="224"/>
      <c r="J853" s="220"/>
      <c r="K853" s="220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290</v>
      </c>
      <c r="AU853" s="229" t="s">
        <v>85</v>
      </c>
      <c r="AV853" s="14" t="s">
        <v>288</v>
      </c>
      <c r="AW853" s="14" t="s">
        <v>32</v>
      </c>
      <c r="AX853" s="14" t="s">
        <v>83</v>
      </c>
      <c r="AY853" s="229" t="s">
        <v>282</v>
      </c>
    </row>
    <row r="854" spans="1:65" s="2" customFormat="1" ht="24.2" customHeight="1">
      <c r="A854" s="35"/>
      <c r="B854" s="36"/>
      <c r="C854" s="193" t="s">
        <v>1084</v>
      </c>
      <c r="D854" s="193" t="s">
        <v>284</v>
      </c>
      <c r="E854" s="194" t="s">
        <v>1085</v>
      </c>
      <c r="F854" s="195" t="s">
        <v>1086</v>
      </c>
      <c r="G854" s="196" t="s">
        <v>287</v>
      </c>
      <c r="H854" s="197">
        <v>54.914999999999999</v>
      </c>
      <c r="I854" s="198"/>
      <c r="J854" s="199">
        <f>ROUND(I854*H854,2)</f>
        <v>0</v>
      </c>
      <c r="K854" s="200"/>
      <c r="L854" s="40"/>
      <c r="M854" s="201" t="s">
        <v>1</v>
      </c>
      <c r="N854" s="202" t="s">
        <v>41</v>
      </c>
      <c r="O854" s="72"/>
      <c r="P854" s="203">
        <f>O854*H854</f>
        <v>0</v>
      </c>
      <c r="Q854" s="203">
        <v>4.3800000000000002E-3</v>
      </c>
      <c r="R854" s="203">
        <f>Q854*H854</f>
        <v>0.24052770000000001</v>
      </c>
      <c r="S854" s="203">
        <v>0</v>
      </c>
      <c r="T854" s="204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05" t="s">
        <v>288</v>
      </c>
      <c r="AT854" s="205" t="s">
        <v>284</v>
      </c>
      <c r="AU854" s="205" t="s">
        <v>85</v>
      </c>
      <c r="AY854" s="18" t="s">
        <v>282</v>
      </c>
      <c r="BE854" s="206">
        <f>IF(N854="základní",J854,0)</f>
        <v>0</v>
      </c>
      <c r="BF854" s="206">
        <f>IF(N854="snížená",J854,0)</f>
        <v>0</v>
      </c>
      <c r="BG854" s="206">
        <f>IF(N854="zákl. přenesená",J854,0)</f>
        <v>0</v>
      </c>
      <c r="BH854" s="206">
        <f>IF(N854="sníž. přenesená",J854,0)</f>
        <v>0</v>
      </c>
      <c r="BI854" s="206">
        <f>IF(N854="nulová",J854,0)</f>
        <v>0</v>
      </c>
      <c r="BJ854" s="18" t="s">
        <v>83</v>
      </c>
      <c r="BK854" s="206">
        <f>ROUND(I854*H854,2)</f>
        <v>0</v>
      </c>
      <c r="BL854" s="18" t="s">
        <v>288</v>
      </c>
      <c r="BM854" s="205" t="s">
        <v>1087</v>
      </c>
    </row>
    <row r="855" spans="1:65" s="16" customFormat="1" ht="11.25">
      <c r="B855" s="241"/>
      <c r="C855" s="242"/>
      <c r="D855" s="209" t="s">
        <v>290</v>
      </c>
      <c r="E855" s="243" t="s">
        <v>1</v>
      </c>
      <c r="F855" s="244" t="s">
        <v>1077</v>
      </c>
      <c r="G855" s="242"/>
      <c r="H855" s="243" t="s">
        <v>1</v>
      </c>
      <c r="I855" s="245"/>
      <c r="J855" s="242"/>
      <c r="K855" s="242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290</v>
      </c>
      <c r="AU855" s="250" t="s">
        <v>85</v>
      </c>
      <c r="AV855" s="16" t="s">
        <v>83</v>
      </c>
      <c r="AW855" s="16" t="s">
        <v>32</v>
      </c>
      <c r="AX855" s="16" t="s">
        <v>76</v>
      </c>
      <c r="AY855" s="250" t="s">
        <v>282</v>
      </c>
    </row>
    <row r="856" spans="1:65" s="13" customFormat="1" ht="11.25">
      <c r="B856" s="207"/>
      <c r="C856" s="208"/>
      <c r="D856" s="209" t="s">
        <v>290</v>
      </c>
      <c r="E856" s="210" t="s">
        <v>1</v>
      </c>
      <c r="F856" s="211" t="s">
        <v>1078</v>
      </c>
      <c r="G856" s="208"/>
      <c r="H856" s="212">
        <v>19.285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290</v>
      </c>
      <c r="AU856" s="218" t="s">
        <v>85</v>
      </c>
      <c r="AV856" s="13" t="s">
        <v>85</v>
      </c>
      <c r="AW856" s="13" t="s">
        <v>32</v>
      </c>
      <c r="AX856" s="13" t="s">
        <v>76</v>
      </c>
      <c r="AY856" s="218" t="s">
        <v>282</v>
      </c>
    </row>
    <row r="857" spans="1:65" s="13" customFormat="1" ht="11.25">
      <c r="B857" s="207"/>
      <c r="C857" s="208"/>
      <c r="D857" s="209" t="s">
        <v>290</v>
      </c>
      <c r="E857" s="210" t="s">
        <v>1</v>
      </c>
      <c r="F857" s="211" t="s">
        <v>1079</v>
      </c>
      <c r="G857" s="208"/>
      <c r="H857" s="212">
        <v>14.324999999999999</v>
      </c>
      <c r="I857" s="213"/>
      <c r="J857" s="208"/>
      <c r="K857" s="208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290</v>
      </c>
      <c r="AU857" s="218" t="s">
        <v>85</v>
      </c>
      <c r="AV857" s="13" t="s">
        <v>85</v>
      </c>
      <c r="AW857" s="13" t="s">
        <v>32</v>
      </c>
      <c r="AX857" s="13" t="s">
        <v>76</v>
      </c>
      <c r="AY857" s="218" t="s">
        <v>282</v>
      </c>
    </row>
    <row r="858" spans="1:65" s="13" customFormat="1" ht="11.25">
      <c r="B858" s="207"/>
      <c r="C858" s="208"/>
      <c r="D858" s="209" t="s">
        <v>290</v>
      </c>
      <c r="E858" s="210" t="s">
        <v>1</v>
      </c>
      <c r="F858" s="211" t="s">
        <v>1080</v>
      </c>
      <c r="G858" s="208"/>
      <c r="H858" s="212">
        <v>3.0249999999999999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290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282</v>
      </c>
    </row>
    <row r="859" spans="1:65" s="13" customFormat="1" ht="11.25">
      <c r="B859" s="207"/>
      <c r="C859" s="208"/>
      <c r="D859" s="209" t="s">
        <v>290</v>
      </c>
      <c r="E859" s="210" t="s">
        <v>1</v>
      </c>
      <c r="F859" s="211" t="s">
        <v>1081</v>
      </c>
      <c r="G859" s="208"/>
      <c r="H859" s="212">
        <v>-3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290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282</v>
      </c>
    </row>
    <row r="860" spans="1:65" s="15" customFormat="1" ht="11.25">
      <c r="B860" s="230"/>
      <c r="C860" s="231"/>
      <c r="D860" s="209" t="s">
        <v>290</v>
      </c>
      <c r="E860" s="232" t="s">
        <v>1</v>
      </c>
      <c r="F860" s="233" t="s">
        <v>306</v>
      </c>
      <c r="G860" s="231"/>
      <c r="H860" s="234">
        <v>33.634999999999998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290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282</v>
      </c>
    </row>
    <row r="861" spans="1:65" s="16" customFormat="1" ht="11.25">
      <c r="B861" s="241"/>
      <c r="C861" s="242"/>
      <c r="D861" s="209" t="s">
        <v>290</v>
      </c>
      <c r="E861" s="243" t="s">
        <v>1</v>
      </c>
      <c r="F861" s="244" t="s">
        <v>1082</v>
      </c>
      <c r="G861" s="242"/>
      <c r="H861" s="243" t="s">
        <v>1</v>
      </c>
      <c r="I861" s="245"/>
      <c r="J861" s="242"/>
      <c r="K861" s="242"/>
      <c r="L861" s="246"/>
      <c r="M861" s="247"/>
      <c r="N861" s="248"/>
      <c r="O861" s="248"/>
      <c r="P861" s="248"/>
      <c r="Q861" s="248"/>
      <c r="R861" s="248"/>
      <c r="S861" s="248"/>
      <c r="T861" s="249"/>
      <c r="AT861" s="250" t="s">
        <v>290</v>
      </c>
      <c r="AU861" s="250" t="s">
        <v>85</v>
      </c>
      <c r="AV861" s="16" t="s">
        <v>83</v>
      </c>
      <c r="AW861" s="16" t="s">
        <v>32</v>
      </c>
      <c r="AX861" s="16" t="s">
        <v>76</v>
      </c>
      <c r="AY861" s="250" t="s">
        <v>282</v>
      </c>
    </row>
    <row r="862" spans="1:65" s="13" customFormat="1" ht="11.25">
      <c r="B862" s="207"/>
      <c r="C862" s="208"/>
      <c r="D862" s="209" t="s">
        <v>290</v>
      </c>
      <c r="E862" s="210" t="s">
        <v>1</v>
      </c>
      <c r="F862" s="211" t="s">
        <v>1083</v>
      </c>
      <c r="G862" s="208"/>
      <c r="H862" s="212">
        <v>21.28</v>
      </c>
      <c r="I862" s="213"/>
      <c r="J862" s="208"/>
      <c r="K862" s="208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290</v>
      </c>
      <c r="AU862" s="218" t="s">
        <v>85</v>
      </c>
      <c r="AV862" s="13" t="s">
        <v>85</v>
      </c>
      <c r="AW862" s="13" t="s">
        <v>32</v>
      </c>
      <c r="AX862" s="13" t="s">
        <v>76</v>
      </c>
      <c r="AY862" s="218" t="s">
        <v>282</v>
      </c>
    </row>
    <row r="863" spans="1:65" s="15" customFormat="1" ht="11.25">
      <c r="B863" s="230"/>
      <c r="C863" s="231"/>
      <c r="D863" s="209" t="s">
        <v>290</v>
      </c>
      <c r="E863" s="232" t="s">
        <v>1</v>
      </c>
      <c r="F863" s="233" t="s">
        <v>306</v>
      </c>
      <c r="G863" s="231"/>
      <c r="H863" s="234">
        <v>21.28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290</v>
      </c>
      <c r="AU863" s="240" t="s">
        <v>85</v>
      </c>
      <c r="AV863" s="15" t="s">
        <v>105</v>
      </c>
      <c r="AW863" s="15" t="s">
        <v>32</v>
      </c>
      <c r="AX863" s="15" t="s">
        <v>76</v>
      </c>
      <c r="AY863" s="240" t="s">
        <v>282</v>
      </c>
    </row>
    <row r="864" spans="1:65" s="14" customFormat="1" ht="11.25">
      <c r="B864" s="219"/>
      <c r="C864" s="220"/>
      <c r="D864" s="209" t="s">
        <v>290</v>
      </c>
      <c r="E864" s="221" t="s">
        <v>1</v>
      </c>
      <c r="F864" s="222" t="s">
        <v>292</v>
      </c>
      <c r="G864" s="220"/>
      <c r="H864" s="223">
        <v>54.914999999999999</v>
      </c>
      <c r="I864" s="224"/>
      <c r="J864" s="220"/>
      <c r="K864" s="220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290</v>
      </c>
      <c r="AU864" s="229" t="s">
        <v>85</v>
      </c>
      <c r="AV864" s="14" t="s">
        <v>288</v>
      </c>
      <c r="AW864" s="14" t="s">
        <v>32</v>
      </c>
      <c r="AX864" s="14" t="s">
        <v>83</v>
      </c>
      <c r="AY864" s="229" t="s">
        <v>282</v>
      </c>
    </row>
    <row r="865" spans="1:65" s="2" customFormat="1" ht="44.25" customHeight="1">
      <c r="A865" s="35"/>
      <c r="B865" s="36"/>
      <c r="C865" s="193" t="s">
        <v>1088</v>
      </c>
      <c r="D865" s="193" t="s">
        <v>284</v>
      </c>
      <c r="E865" s="194" t="s">
        <v>1089</v>
      </c>
      <c r="F865" s="195" t="s">
        <v>1090</v>
      </c>
      <c r="G865" s="196" t="s">
        <v>287</v>
      </c>
      <c r="H865" s="197">
        <v>33.634999999999998</v>
      </c>
      <c r="I865" s="198"/>
      <c r="J865" s="199">
        <f>ROUND(I865*H865,2)</f>
        <v>0</v>
      </c>
      <c r="K865" s="200"/>
      <c r="L865" s="40"/>
      <c r="M865" s="201" t="s">
        <v>1</v>
      </c>
      <c r="N865" s="202" t="s">
        <v>41</v>
      </c>
      <c r="O865" s="72"/>
      <c r="P865" s="203">
        <f>O865*H865</f>
        <v>0</v>
      </c>
      <c r="Q865" s="203">
        <v>1.1350000000000001E-2</v>
      </c>
      <c r="R865" s="203">
        <f>Q865*H865</f>
        <v>0.38175724999999999</v>
      </c>
      <c r="S865" s="203">
        <v>0</v>
      </c>
      <c r="T865" s="204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05" t="s">
        <v>288</v>
      </c>
      <c r="AT865" s="205" t="s">
        <v>284</v>
      </c>
      <c r="AU865" s="205" t="s">
        <v>85</v>
      </c>
      <c r="AY865" s="18" t="s">
        <v>282</v>
      </c>
      <c r="BE865" s="206">
        <f>IF(N865="základní",J865,0)</f>
        <v>0</v>
      </c>
      <c r="BF865" s="206">
        <f>IF(N865="snížená",J865,0)</f>
        <v>0</v>
      </c>
      <c r="BG865" s="206">
        <f>IF(N865="zákl. přenesená",J865,0)</f>
        <v>0</v>
      </c>
      <c r="BH865" s="206">
        <f>IF(N865="sníž. přenesená",J865,0)</f>
        <v>0</v>
      </c>
      <c r="BI865" s="206">
        <f>IF(N865="nulová",J865,0)</f>
        <v>0</v>
      </c>
      <c r="BJ865" s="18" t="s">
        <v>83</v>
      </c>
      <c r="BK865" s="206">
        <f>ROUND(I865*H865,2)</f>
        <v>0</v>
      </c>
      <c r="BL865" s="18" t="s">
        <v>288</v>
      </c>
      <c r="BM865" s="205" t="s">
        <v>1091</v>
      </c>
    </row>
    <row r="866" spans="1:65" s="16" customFormat="1" ht="11.25">
      <c r="B866" s="241"/>
      <c r="C866" s="242"/>
      <c r="D866" s="209" t="s">
        <v>290</v>
      </c>
      <c r="E866" s="243" t="s">
        <v>1</v>
      </c>
      <c r="F866" s="244" t="s">
        <v>1077</v>
      </c>
      <c r="G866" s="242"/>
      <c r="H866" s="243" t="s">
        <v>1</v>
      </c>
      <c r="I866" s="245"/>
      <c r="J866" s="242"/>
      <c r="K866" s="242"/>
      <c r="L866" s="246"/>
      <c r="M866" s="247"/>
      <c r="N866" s="248"/>
      <c r="O866" s="248"/>
      <c r="P866" s="248"/>
      <c r="Q866" s="248"/>
      <c r="R866" s="248"/>
      <c r="S866" s="248"/>
      <c r="T866" s="249"/>
      <c r="AT866" s="250" t="s">
        <v>290</v>
      </c>
      <c r="AU866" s="250" t="s">
        <v>85</v>
      </c>
      <c r="AV866" s="16" t="s">
        <v>83</v>
      </c>
      <c r="AW866" s="16" t="s">
        <v>32</v>
      </c>
      <c r="AX866" s="16" t="s">
        <v>76</v>
      </c>
      <c r="AY866" s="250" t="s">
        <v>282</v>
      </c>
    </row>
    <row r="867" spans="1:65" s="13" customFormat="1" ht="11.25">
      <c r="B867" s="207"/>
      <c r="C867" s="208"/>
      <c r="D867" s="209" t="s">
        <v>290</v>
      </c>
      <c r="E867" s="210" t="s">
        <v>1</v>
      </c>
      <c r="F867" s="211" t="s">
        <v>1078</v>
      </c>
      <c r="G867" s="208"/>
      <c r="H867" s="212">
        <v>19.285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290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282</v>
      </c>
    </row>
    <row r="868" spans="1:65" s="13" customFormat="1" ht="11.25">
      <c r="B868" s="207"/>
      <c r="C868" s="208"/>
      <c r="D868" s="209" t="s">
        <v>290</v>
      </c>
      <c r="E868" s="210" t="s">
        <v>1</v>
      </c>
      <c r="F868" s="211" t="s">
        <v>1079</v>
      </c>
      <c r="G868" s="208"/>
      <c r="H868" s="212">
        <v>14.324999999999999</v>
      </c>
      <c r="I868" s="213"/>
      <c r="J868" s="208"/>
      <c r="K868" s="208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290</v>
      </c>
      <c r="AU868" s="218" t="s">
        <v>85</v>
      </c>
      <c r="AV868" s="13" t="s">
        <v>85</v>
      </c>
      <c r="AW868" s="13" t="s">
        <v>32</v>
      </c>
      <c r="AX868" s="13" t="s">
        <v>76</v>
      </c>
      <c r="AY868" s="218" t="s">
        <v>282</v>
      </c>
    </row>
    <row r="869" spans="1:65" s="13" customFormat="1" ht="11.25">
      <c r="B869" s="207"/>
      <c r="C869" s="208"/>
      <c r="D869" s="209" t="s">
        <v>290</v>
      </c>
      <c r="E869" s="210" t="s">
        <v>1</v>
      </c>
      <c r="F869" s="211" t="s">
        <v>1080</v>
      </c>
      <c r="G869" s="208"/>
      <c r="H869" s="212">
        <v>3.0249999999999999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290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282</v>
      </c>
    </row>
    <row r="870" spans="1:65" s="13" customFormat="1" ht="11.25">
      <c r="B870" s="207"/>
      <c r="C870" s="208"/>
      <c r="D870" s="209" t="s">
        <v>290</v>
      </c>
      <c r="E870" s="210" t="s">
        <v>1</v>
      </c>
      <c r="F870" s="211" t="s">
        <v>1081</v>
      </c>
      <c r="G870" s="208"/>
      <c r="H870" s="212">
        <v>-3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290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282</v>
      </c>
    </row>
    <row r="871" spans="1:65" s="15" customFormat="1" ht="11.25">
      <c r="B871" s="230"/>
      <c r="C871" s="231"/>
      <c r="D871" s="209" t="s">
        <v>290</v>
      </c>
      <c r="E871" s="232" t="s">
        <v>1</v>
      </c>
      <c r="F871" s="233" t="s">
        <v>306</v>
      </c>
      <c r="G871" s="231"/>
      <c r="H871" s="234">
        <v>33.634999999999998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290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282</v>
      </c>
    </row>
    <row r="872" spans="1:65" s="14" customFormat="1" ht="11.25">
      <c r="B872" s="219"/>
      <c r="C872" s="220"/>
      <c r="D872" s="209" t="s">
        <v>290</v>
      </c>
      <c r="E872" s="221" t="s">
        <v>1</v>
      </c>
      <c r="F872" s="222" t="s">
        <v>292</v>
      </c>
      <c r="G872" s="220"/>
      <c r="H872" s="223">
        <v>33.634999999999998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290</v>
      </c>
      <c r="AU872" s="229" t="s">
        <v>85</v>
      </c>
      <c r="AV872" s="14" t="s">
        <v>288</v>
      </c>
      <c r="AW872" s="14" t="s">
        <v>32</v>
      </c>
      <c r="AX872" s="14" t="s">
        <v>83</v>
      </c>
      <c r="AY872" s="229" t="s">
        <v>282</v>
      </c>
    </row>
    <row r="873" spans="1:65" s="2" customFormat="1" ht="21.75" customHeight="1">
      <c r="A873" s="35"/>
      <c r="B873" s="36"/>
      <c r="C873" s="251" t="s">
        <v>1092</v>
      </c>
      <c r="D873" s="251" t="s">
        <v>990</v>
      </c>
      <c r="E873" s="252" t="s">
        <v>1093</v>
      </c>
      <c r="F873" s="253" t="s">
        <v>1094</v>
      </c>
      <c r="G873" s="254" t="s">
        <v>287</v>
      </c>
      <c r="H873" s="255">
        <v>35.317</v>
      </c>
      <c r="I873" s="256"/>
      <c r="J873" s="257">
        <f>ROUND(I873*H873,2)</f>
        <v>0</v>
      </c>
      <c r="K873" s="258"/>
      <c r="L873" s="259"/>
      <c r="M873" s="260" t="s">
        <v>1</v>
      </c>
      <c r="N873" s="261" t="s">
        <v>41</v>
      </c>
      <c r="O873" s="72"/>
      <c r="P873" s="203">
        <f>O873*H873</f>
        <v>0</v>
      </c>
      <c r="Q873" s="203">
        <v>6.0000000000000001E-3</v>
      </c>
      <c r="R873" s="203">
        <f>Q873*H873</f>
        <v>0.21190200000000001</v>
      </c>
      <c r="S873" s="203">
        <v>0</v>
      </c>
      <c r="T873" s="204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5" t="s">
        <v>347</v>
      </c>
      <c r="AT873" s="205" t="s">
        <v>990</v>
      </c>
      <c r="AU873" s="205" t="s">
        <v>85</v>
      </c>
      <c r="AY873" s="18" t="s">
        <v>282</v>
      </c>
      <c r="BE873" s="206">
        <f>IF(N873="základní",J873,0)</f>
        <v>0</v>
      </c>
      <c r="BF873" s="206">
        <f>IF(N873="snížená",J873,0)</f>
        <v>0</v>
      </c>
      <c r="BG873" s="206">
        <f>IF(N873="zákl. přenesená",J873,0)</f>
        <v>0</v>
      </c>
      <c r="BH873" s="206">
        <f>IF(N873="sníž. přenesená",J873,0)</f>
        <v>0</v>
      </c>
      <c r="BI873" s="206">
        <f>IF(N873="nulová",J873,0)</f>
        <v>0</v>
      </c>
      <c r="BJ873" s="18" t="s">
        <v>83</v>
      </c>
      <c r="BK873" s="206">
        <f>ROUND(I873*H873,2)</f>
        <v>0</v>
      </c>
      <c r="BL873" s="18" t="s">
        <v>288</v>
      </c>
      <c r="BM873" s="205" t="s">
        <v>1095</v>
      </c>
    </row>
    <row r="874" spans="1:65" s="13" customFormat="1" ht="11.25">
      <c r="B874" s="207"/>
      <c r="C874" s="208"/>
      <c r="D874" s="209" t="s">
        <v>290</v>
      </c>
      <c r="E874" s="208"/>
      <c r="F874" s="211" t="s">
        <v>1096</v>
      </c>
      <c r="G874" s="208"/>
      <c r="H874" s="212">
        <v>35.317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290</v>
      </c>
      <c r="AU874" s="218" t="s">
        <v>85</v>
      </c>
      <c r="AV874" s="13" t="s">
        <v>85</v>
      </c>
      <c r="AW874" s="13" t="s">
        <v>4</v>
      </c>
      <c r="AX874" s="13" t="s">
        <v>83</v>
      </c>
      <c r="AY874" s="218" t="s">
        <v>282</v>
      </c>
    </row>
    <row r="875" spans="1:65" s="2" customFormat="1" ht="44.25" customHeight="1">
      <c r="A875" s="35"/>
      <c r="B875" s="36"/>
      <c r="C875" s="193" t="s">
        <v>1097</v>
      </c>
      <c r="D875" s="193" t="s">
        <v>284</v>
      </c>
      <c r="E875" s="194" t="s">
        <v>1098</v>
      </c>
      <c r="F875" s="195" t="s">
        <v>1099</v>
      </c>
      <c r="G875" s="196" t="s">
        <v>287</v>
      </c>
      <c r="H875" s="197">
        <v>21.28</v>
      </c>
      <c r="I875" s="198"/>
      <c r="J875" s="199">
        <f>ROUND(I875*H875,2)</f>
        <v>0</v>
      </c>
      <c r="K875" s="200"/>
      <c r="L875" s="40"/>
      <c r="M875" s="201" t="s">
        <v>1</v>
      </c>
      <c r="N875" s="202" t="s">
        <v>41</v>
      </c>
      <c r="O875" s="72"/>
      <c r="P875" s="203">
        <f>O875*H875</f>
        <v>0</v>
      </c>
      <c r="Q875" s="203">
        <v>1.1520000000000001E-2</v>
      </c>
      <c r="R875" s="203">
        <f>Q875*H875</f>
        <v>0.24514560000000002</v>
      </c>
      <c r="S875" s="203">
        <v>0</v>
      </c>
      <c r="T875" s="204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05" t="s">
        <v>288</v>
      </c>
      <c r="AT875" s="205" t="s">
        <v>284</v>
      </c>
      <c r="AU875" s="205" t="s">
        <v>85</v>
      </c>
      <c r="AY875" s="18" t="s">
        <v>282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18" t="s">
        <v>83</v>
      </c>
      <c r="BK875" s="206">
        <f>ROUND(I875*H875,2)</f>
        <v>0</v>
      </c>
      <c r="BL875" s="18" t="s">
        <v>288</v>
      </c>
      <c r="BM875" s="205" t="s">
        <v>1100</v>
      </c>
    </row>
    <row r="876" spans="1:65" s="16" customFormat="1" ht="11.25">
      <c r="B876" s="241"/>
      <c r="C876" s="242"/>
      <c r="D876" s="209" t="s">
        <v>290</v>
      </c>
      <c r="E876" s="243" t="s">
        <v>1</v>
      </c>
      <c r="F876" s="244" t="s">
        <v>1082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290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282</v>
      </c>
    </row>
    <row r="877" spans="1:65" s="13" customFormat="1" ht="11.25">
      <c r="B877" s="207"/>
      <c r="C877" s="208"/>
      <c r="D877" s="209" t="s">
        <v>290</v>
      </c>
      <c r="E877" s="210" t="s">
        <v>1</v>
      </c>
      <c r="F877" s="211" t="s">
        <v>1083</v>
      </c>
      <c r="G877" s="208"/>
      <c r="H877" s="212">
        <v>21.28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290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282</v>
      </c>
    </row>
    <row r="878" spans="1:65" s="15" customFormat="1" ht="11.25">
      <c r="B878" s="230"/>
      <c r="C878" s="231"/>
      <c r="D878" s="209" t="s">
        <v>290</v>
      </c>
      <c r="E878" s="232" t="s">
        <v>1</v>
      </c>
      <c r="F878" s="233" t="s">
        <v>306</v>
      </c>
      <c r="G878" s="231"/>
      <c r="H878" s="234">
        <v>21.28</v>
      </c>
      <c r="I878" s="235"/>
      <c r="J878" s="231"/>
      <c r="K878" s="231"/>
      <c r="L878" s="236"/>
      <c r="M878" s="237"/>
      <c r="N878" s="238"/>
      <c r="O878" s="238"/>
      <c r="P878" s="238"/>
      <c r="Q878" s="238"/>
      <c r="R878" s="238"/>
      <c r="S878" s="238"/>
      <c r="T878" s="239"/>
      <c r="AT878" s="240" t="s">
        <v>290</v>
      </c>
      <c r="AU878" s="240" t="s">
        <v>85</v>
      </c>
      <c r="AV878" s="15" t="s">
        <v>105</v>
      </c>
      <c r="AW878" s="15" t="s">
        <v>32</v>
      </c>
      <c r="AX878" s="15" t="s">
        <v>76</v>
      </c>
      <c r="AY878" s="240" t="s">
        <v>282</v>
      </c>
    </row>
    <row r="879" spans="1:65" s="14" customFormat="1" ht="11.25">
      <c r="B879" s="219"/>
      <c r="C879" s="220"/>
      <c r="D879" s="209" t="s">
        <v>290</v>
      </c>
      <c r="E879" s="221" t="s">
        <v>1</v>
      </c>
      <c r="F879" s="222" t="s">
        <v>292</v>
      </c>
      <c r="G879" s="220"/>
      <c r="H879" s="223">
        <v>21.28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290</v>
      </c>
      <c r="AU879" s="229" t="s">
        <v>85</v>
      </c>
      <c r="AV879" s="14" t="s">
        <v>288</v>
      </c>
      <c r="AW879" s="14" t="s">
        <v>32</v>
      </c>
      <c r="AX879" s="14" t="s">
        <v>83</v>
      </c>
      <c r="AY879" s="229" t="s">
        <v>282</v>
      </c>
    </row>
    <row r="880" spans="1:65" s="2" customFormat="1" ht="21.75" customHeight="1">
      <c r="A880" s="35"/>
      <c r="B880" s="36"/>
      <c r="C880" s="251" t="s">
        <v>1101</v>
      </c>
      <c r="D880" s="251" t="s">
        <v>990</v>
      </c>
      <c r="E880" s="252" t="s">
        <v>1102</v>
      </c>
      <c r="F880" s="253" t="s">
        <v>1103</v>
      </c>
      <c r="G880" s="254" t="s">
        <v>287</v>
      </c>
      <c r="H880" s="255">
        <v>22.344000000000001</v>
      </c>
      <c r="I880" s="256"/>
      <c r="J880" s="257">
        <f>ROUND(I880*H880,2)</f>
        <v>0</v>
      </c>
      <c r="K880" s="258"/>
      <c r="L880" s="259"/>
      <c r="M880" s="260" t="s">
        <v>1</v>
      </c>
      <c r="N880" s="261" t="s">
        <v>41</v>
      </c>
      <c r="O880" s="72"/>
      <c r="P880" s="203">
        <f>O880*H880</f>
        <v>0</v>
      </c>
      <c r="Q880" s="203">
        <v>1.4999999999999999E-2</v>
      </c>
      <c r="R880" s="203">
        <f>Q880*H880</f>
        <v>0.33516000000000001</v>
      </c>
      <c r="S880" s="203">
        <v>0</v>
      </c>
      <c r="T880" s="204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205" t="s">
        <v>347</v>
      </c>
      <c r="AT880" s="205" t="s">
        <v>990</v>
      </c>
      <c r="AU880" s="205" t="s">
        <v>85</v>
      </c>
      <c r="AY880" s="18" t="s">
        <v>282</v>
      </c>
      <c r="BE880" s="206">
        <f>IF(N880="základní",J880,0)</f>
        <v>0</v>
      </c>
      <c r="BF880" s="206">
        <f>IF(N880="snížená",J880,0)</f>
        <v>0</v>
      </c>
      <c r="BG880" s="206">
        <f>IF(N880="zákl. přenesená",J880,0)</f>
        <v>0</v>
      </c>
      <c r="BH880" s="206">
        <f>IF(N880="sníž. přenesená",J880,0)</f>
        <v>0</v>
      </c>
      <c r="BI880" s="206">
        <f>IF(N880="nulová",J880,0)</f>
        <v>0</v>
      </c>
      <c r="BJ880" s="18" t="s">
        <v>83</v>
      </c>
      <c r="BK880" s="206">
        <f>ROUND(I880*H880,2)</f>
        <v>0</v>
      </c>
      <c r="BL880" s="18" t="s">
        <v>288</v>
      </c>
      <c r="BM880" s="205" t="s">
        <v>1104</v>
      </c>
    </row>
    <row r="881" spans="1:65" s="13" customFormat="1" ht="11.25">
      <c r="B881" s="207"/>
      <c r="C881" s="208"/>
      <c r="D881" s="209" t="s">
        <v>290</v>
      </c>
      <c r="E881" s="208"/>
      <c r="F881" s="211" t="s">
        <v>1105</v>
      </c>
      <c r="G881" s="208"/>
      <c r="H881" s="212">
        <v>22.344000000000001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290</v>
      </c>
      <c r="AU881" s="218" t="s">
        <v>85</v>
      </c>
      <c r="AV881" s="13" t="s">
        <v>85</v>
      </c>
      <c r="AW881" s="13" t="s">
        <v>4</v>
      </c>
      <c r="AX881" s="13" t="s">
        <v>83</v>
      </c>
      <c r="AY881" s="218" t="s">
        <v>282</v>
      </c>
    </row>
    <row r="882" spans="1:65" s="2" customFormat="1" ht="55.5" customHeight="1">
      <c r="A882" s="35"/>
      <c r="B882" s="36"/>
      <c r="C882" s="193" t="s">
        <v>1106</v>
      </c>
      <c r="D882" s="193" t="s">
        <v>284</v>
      </c>
      <c r="E882" s="194" t="s">
        <v>1107</v>
      </c>
      <c r="F882" s="195" t="s">
        <v>1108</v>
      </c>
      <c r="G882" s="196" t="s">
        <v>287</v>
      </c>
      <c r="H882" s="197">
        <v>519.63400000000001</v>
      </c>
      <c r="I882" s="198"/>
      <c r="J882" s="199">
        <f>ROUND(I882*H882,2)</f>
        <v>0</v>
      </c>
      <c r="K882" s="200"/>
      <c r="L882" s="40"/>
      <c r="M882" s="201" t="s">
        <v>1</v>
      </c>
      <c r="N882" s="202" t="s">
        <v>41</v>
      </c>
      <c r="O882" s="72"/>
      <c r="P882" s="203">
        <f>O882*H882</f>
        <v>0</v>
      </c>
      <c r="Q882" s="203">
        <v>1.4999999999999999E-4</v>
      </c>
      <c r="R882" s="203">
        <f>Q882*H882</f>
        <v>7.7945099999999989E-2</v>
      </c>
      <c r="S882" s="203">
        <v>0</v>
      </c>
      <c r="T882" s="204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5" t="s">
        <v>288</v>
      </c>
      <c r="AT882" s="205" t="s">
        <v>284</v>
      </c>
      <c r="AU882" s="205" t="s">
        <v>85</v>
      </c>
      <c r="AY882" s="18" t="s">
        <v>282</v>
      </c>
      <c r="BE882" s="206">
        <f>IF(N882="základní",J882,0)</f>
        <v>0</v>
      </c>
      <c r="BF882" s="206">
        <f>IF(N882="snížená",J882,0)</f>
        <v>0</v>
      </c>
      <c r="BG882" s="206">
        <f>IF(N882="zákl. přenesená",J882,0)</f>
        <v>0</v>
      </c>
      <c r="BH882" s="206">
        <f>IF(N882="sníž. přenesená",J882,0)</f>
        <v>0</v>
      </c>
      <c r="BI882" s="206">
        <f>IF(N882="nulová",J882,0)</f>
        <v>0</v>
      </c>
      <c r="BJ882" s="18" t="s">
        <v>83</v>
      </c>
      <c r="BK882" s="206">
        <f>ROUND(I882*H882,2)</f>
        <v>0</v>
      </c>
      <c r="BL882" s="18" t="s">
        <v>288</v>
      </c>
      <c r="BM882" s="205" t="s">
        <v>1109</v>
      </c>
    </row>
    <row r="883" spans="1:65" s="16" customFormat="1" ht="11.25">
      <c r="B883" s="241"/>
      <c r="C883" s="242"/>
      <c r="D883" s="209" t="s">
        <v>290</v>
      </c>
      <c r="E883" s="243" t="s">
        <v>1</v>
      </c>
      <c r="F883" s="244" t="s">
        <v>1110</v>
      </c>
      <c r="G883" s="242"/>
      <c r="H883" s="243" t="s">
        <v>1</v>
      </c>
      <c r="I883" s="245"/>
      <c r="J883" s="242"/>
      <c r="K883" s="242"/>
      <c r="L883" s="246"/>
      <c r="M883" s="247"/>
      <c r="N883" s="248"/>
      <c r="O883" s="248"/>
      <c r="P883" s="248"/>
      <c r="Q883" s="248"/>
      <c r="R883" s="248"/>
      <c r="S883" s="248"/>
      <c r="T883" s="249"/>
      <c r="AT883" s="250" t="s">
        <v>290</v>
      </c>
      <c r="AU883" s="250" t="s">
        <v>85</v>
      </c>
      <c r="AV883" s="16" t="s">
        <v>83</v>
      </c>
      <c r="AW883" s="16" t="s">
        <v>32</v>
      </c>
      <c r="AX883" s="16" t="s">
        <v>76</v>
      </c>
      <c r="AY883" s="250" t="s">
        <v>282</v>
      </c>
    </row>
    <row r="884" spans="1:65" s="13" customFormat="1" ht="11.25">
      <c r="B884" s="207"/>
      <c r="C884" s="208"/>
      <c r="D884" s="209" t="s">
        <v>290</v>
      </c>
      <c r="E884" s="210" t="s">
        <v>1</v>
      </c>
      <c r="F884" s="211" t="s">
        <v>1111</v>
      </c>
      <c r="G884" s="208"/>
      <c r="H884" s="212">
        <v>343.93799999999999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290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282</v>
      </c>
    </row>
    <row r="885" spans="1:65" s="13" customFormat="1" ht="11.25">
      <c r="B885" s="207"/>
      <c r="C885" s="208"/>
      <c r="D885" s="209" t="s">
        <v>290</v>
      </c>
      <c r="E885" s="210" t="s">
        <v>1</v>
      </c>
      <c r="F885" s="211" t="s">
        <v>1112</v>
      </c>
      <c r="G885" s="208"/>
      <c r="H885" s="212">
        <v>59.85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290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282</v>
      </c>
    </row>
    <row r="886" spans="1:65" s="15" customFormat="1" ht="11.25">
      <c r="B886" s="230"/>
      <c r="C886" s="231"/>
      <c r="D886" s="209" t="s">
        <v>290</v>
      </c>
      <c r="E886" s="232" t="s">
        <v>1</v>
      </c>
      <c r="F886" s="233" t="s">
        <v>306</v>
      </c>
      <c r="G886" s="231"/>
      <c r="H886" s="234">
        <v>403.78800000000001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290</v>
      </c>
      <c r="AU886" s="240" t="s">
        <v>85</v>
      </c>
      <c r="AV886" s="15" t="s">
        <v>105</v>
      </c>
      <c r="AW886" s="15" t="s">
        <v>32</v>
      </c>
      <c r="AX886" s="15" t="s">
        <v>76</v>
      </c>
      <c r="AY886" s="240" t="s">
        <v>282</v>
      </c>
    </row>
    <row r="887" spans="1:65" s="13" customFormat="1" ht="11.25">
      <c r="B887" s="207"/>
      <c r="C887" s="208"/>
      <c r="D887" s="209" t="s">
        <v>290</v>
      </c>
      <c r="E887" s="210" t="s">
        <v>1</v>
      </c>
      <c r="F887" s="211" t="s">
        <v>579</v>
      </c>
      <c r="G887" s="208"/>
      <c r="H887" s="212">
        <v>-179.91</v>
      </c>
      <c r="I887" s="213"/>
      <c r="J887" s="208"/>
      <c r="K887" s="208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290</v>
      </c>
      <c r="AU887" s="218" t="s">
        <v>85</v>
      </c>
      <c r="AV887" s="13" t="s">
        <v>85</v>
      </c>
      <c r="AW887" s="13" t="s">
        <v>32</v>
      </c>
      <c r="AX887" s="13" t="s">
        <v>76</v>
      </c>
      <c r="AY887" s="218" t="s">
        <v>282</v>
      </c>
    </row>
    <row r="888" spans="1:65" s="15" customFormat="1" ht="11.25">
      <c r="B888" s="230"/>
      <c r="C888" s="231"/>
      <c r="D888" s="209" t="s">
        <v>290</v>
      </c>
      <c r="E888" s="232" t="s">
        <v>1</v>
      </c>
      <c r="F888" s="233" t="s">
        <v>306</v>
      </c>
      <c r="G888" s="231"/>
      <c r="H888" s="234">
        <v>-179.91</v>
      </c>
      <c r="I888" s="235"/>
      <c r="J888" s="231"/>
      <c r="K888" s="231"/>
      <c r="L888" s="236"/>
      <c r="M888" s="237"/>
      <c r="N888" s="238"/>
      <c r="O888" s="238"/>
      <c r="P888" s="238"/>
      <c r="Q888" s="238"/>
      <c r="R888" s="238"/>
      <c r="S888" s="238"/>
      <c r="T888" s="239"/>
      <c r="AT888" s="240" t="s">
        <v>290</v>
      </c>
      <c r="AU888" s="240" t="s">
        <v>85</v>
      </c>
      <c r="AV888" s="15" t="s">
        <v>105</v>
      </c>
      <c r="AW888" s="15" t="s">
        <v>32</v>
      </c>
      <c r="AX888" s="15" t="s">
        <v>76</v>
      </c>
      <c r="AY888" s="240" t="s">
        <v>282</v>
      </c>
    </row>
    <row r="889" spans="1:65" s="16" customFormat="1" ht="11.25">
      <c r="B889" s="241"/>
      <c r="C889" s="242"/>
      <c r="D889" s="209" t="s">
        <v>290</v>
      </c>
      <c r="E889" s="243" t="s">
        <v>1</v>
      </c>
      <c r="F889" s="244" t="s">
        <v>1113</v>
      </c>
      <c r="G889" s="242"/>
      <c r="H889" s="243" t="s">
        <v>1</v>
      </c>
      <c r="I889" s="245"/>
      <c r="J889" s="242"/>
      <c r="K889" s="242"/>
      <c r="L889" s="246"/>
      <c r="M889" s="247"/>
      <c r="N889" s="248"/>
      <c r="O889" s="248"/>
      <c r="P889" s="248"/>
      <c r="Q889" s="248"/>
      <c r="R889" s="248"/>
      <c r="S889" s="248"/>
      <c r="T889" s="249"/>
      <c r="AT889" s="250" t="s">
        <v>290</v>
      </c>
      <c r="AU889" s="250" t="s">
        <v>85</v>
      </c>
      <c r="AV889" s="16" t="s">
        <v>83</v>
      </c>
      <c r="AW889" s="16" t="s">
        <v>32</v>
      </c>
      <c r="AX889" s="16" t="s">
        <v>76</v>
      </c>
      <c r="AY889" s="250" t="s">
        <v>282</v>
      </c>
    </row>
    <row r="890" spans="1:65" s="13" customFormat="1" ht="11.25">
      <c r="B890" s="207"/>
      <c r="C890" s="208"/>
      <c r="D890" s="209" t="s">
        <v>290</v>
      </c>
      <c r="E890" s="210" t="s">
        <v>1</v>
      </c>
      <c r="F890" s="211" t="s">
        <v>1114</v>
      </c>
      <c r="G890" s="208"/>
      <c r="H890" s="212">
        <v>187.88</v>
      </c>
      <c r="I890" s="213"/>
      <c r="J890" s="208"/>
      <c r="K890" s="208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290</v>
      </c>
      <c r="AU890" s="218" t="s">
        <v>85</v>
      </c>
      <c r="AV890" s="13" t="s">
        <v>85</v>
      </c>
      <c r="AW890" s="13" t="s">
        <v>32</v>
      </c>
      <c r="AX890" s="13" t="s">
        <v>76</v>
      </c>
      <c r="AY890" s="218" t="s">
        <v>282</v>
      </c>
    </row>
    <row r="891" spans="1:65" s="13" customFormat="1" ht="11.25">
      <c r="B891" s="207"/>
      <c r="C891" s="208"/>
      <c r="D891" s="209" t="s">
        <v>290</v>
      </c>
      <c r="E891" s="210" t="s">
        <v>1</v>
      </c>
      <c r="F891" s="211" t="s">
        <v>1115</v>
      </c>
      <c r="G891" s="208"/>
      <c r="H891" s="212">
        <v>-13.44</v>
      </c>
      <c r="I891" s="213"/>
      <c r="J891" s="208"/>
      <c r="K891" s="208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290</v>
      </c>
      <c r="AU891" s="218" t="s">
        <v>85</v>
      </c>
      <c r="AV891" s="13" t="s">
        <v>85</v>
      </c>
      <c r="AW891" s="13" t="s">
        <v>32</v>
      </c>
      <c r="AX891" s="13" t="s">
        <v>76</v>
      </c>
      <c r="AY891" s="218" t="s">
        <v>282</v>
      </c>
    </row>
    <row r="892" spans="1:65" s="13" customFormat="1" ht="11.25">
      <c r="B892" s="207"/>
      <c r="C892" s="208"/>
      <c r="D892" s="209" t="s">
        <v>290</v>
      </c>
      <c r="E892" s="210" t="s">
        <v>1</v>
      </c>
      <c r="F892" s="211" t="s">
        <v>1116</v>
      </c>
      <c r="G892" s="208"/>
      <c r="H892" s="212">
        <v>34.898000000000003</v>
      </c>
      <c r="I892" s="213"/>
      <c r="J892" s="208"/>
      <c r="K892" s="208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290</v>
      </c>
      <c r="AU892" s="218" t="s">
        <v>85</v>
      </c>
      <c r="AV892" s="13" t="s">
        <v>85</v>
      </c>
      <c r="AW892" s="13" t="s">
        <v>32</v>
      </c>
      <c r="AX892" s="13" t="s">
        <v>76</v>
      </c>
      <c r="AY892" s="218" t="s">
        <v>282</v>
      </c>
    </row>
    <row r="893" spans="1:65" s="13" customFormat="1" ht="11.25">
      <c r="B893" s="207"/>
      <c r="C893" s="208"/>
      <c r="D893" s="209" t="s">
        <v>290</v>
      </c>
      <c r="E893" s="210" t="s">
        <v>1</v>
      </c>
      <c r="F893" s="211" t="s">
        <v>1117</v>
      </c>
      <c r="G893" s="208"/>
      <c r="H893" s="212">
        <v>17.978000000000002</v>
      </c>
      <c r="I893" s="213"/>
      <c r="J893" s="208"/>
      <c r="K893" s="208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290</v>
      </c>
      <c r="AU893" s="218" t="s">
        <v>85</v>
      </c>
      <c r="AV893" s="13" t="s">
        <v>85</v>
      </c>
      <c r="AW893" s="13" t="s">
        <v>32</v>
      </c>
      <c r="AX893" s="13" t="s">
        <v>76</v>
      </c>
      <c r="AY893" s="218" t="s">
        <v>282</v>
      </c>
    </row>
    <row r="894" spans="1:65" s="13" customFormat="1" ht="33.75">
      <c r="B894" s="207"/>
      <c r="C894" s="208"/>
      <c r="D894" s="209" t="s">
        <v>290</v>
      </c>
      <c r="E894" s="210" t="s">
        <v>1</v>
      </c>
      <c r="F894" s="211" t="s">
        <v>1118</v>
      </c>
      <c r="G894" s="208"/>
      <c r="H894" s="212">
        <v>-81.314999999999998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290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282</v>
      </c>
    </row>
    <row r="895" spans="1:65" s="15" customFormat="1" ht="11.25">
      <c r="B895" s="230"/>
      <c r="C895" s="231"/>
      <c r="D895" s="209" t="s">
        <v>290</v>
      </c>
      <c r="E895" s="232" t="s">
        <v>1</v>
      </c>
      <c r="F895" s="233" t="s">
        <v>306</v>
      </c>
      <c r="G895" s="231"/>
      <c r="H895" s="234">
        <v>146.001</v>
      </c>
      <c r="I895" s="235"/>
      <c r="J895" s="231"/>
      <c r="K895" s="231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290</v>
      </c>
      <c r="AU895" s="240" t="s">
        <v>85</v>
      </c>
      <c r="AV895" s="15" t="s">
        <v>105</v>
      </c>
      <c r="AW895" s="15" t="s">
        <v>32</v>
      </c>
      <c r="AX895" s="15" t="s">
        <v>76</v>
      </c>
      <c r="AY895" s="240" t="s">
        <v>282</v>
      </c>
    </row>
    <row r="896" spans="1:65" s="13" customFormat="1" ht="11.25">
      <c r="B896" s="207"/>
      <c r="C896" s="208"/>
      <c r="D896" s="209" t="s">
        <v>290</v>
      </c>
      <c r="E896" s="210" t="s">
        <v>1</v>
      </c>
      <c r="F896" s="211" t="s">
        <v>1119</v>
      </c>
      <c r="G896" s="208"/>
      <c r="H896" s="212">
        <v>128.80000000000001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290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282</v>
      </c>
    </row>
    <row r="897" spans="1:65" s="13" customFormat="1" ht="11.25">
      <c r="B897" s="207"/>
      <c r="C897" s="208"/>
      <c r="D897" s="209" t="s">
        <v>290</v>
      </c>
      <c r="E897" s="210" t="s">
        <v>1</v>
      </c>
      <c r="F897" s="211" t="s">
        <v>1120</v>
      </c>
      <c r="G897" s="208"/>
      <c r="H897" s="212">
        <v>-58.185000000000002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290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282</v>
      </c>
    </row>
    <row r="898" spans="1:65" s="15" customFormat="1" ht="11.25">
      <c r="B898" s="230"/>
      <c r="C898" s="231"/>
      <c r="D898" s="209" t="s">
        <v>290</v>
      </c>
      <c r="E898" s="232" t="s">
        <v>1</v>
      </c>
      <c r="F898" s="233" t="s">
        <v>306</v>
      </c>
      <c r="G898" s="231"/>
      <c r="H898" s="234">
        <v>70.615000000000009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290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282</v>
      </c>
    </row>
    <row r="899" spans="1:65" s="13" customFormat="1" ht="11.25">
      <c r="B899" s="207"/>
      <c r="C899" s="208"/>
      <c r="D899" s="209" t="s">
        <v>290</v>
      </c>
      <c r="E899" s="210" t="s">
        <v>1</v>
      </c>
      <c r="F899" s="211" t="s">
        <v>1121</v>
      </c>
      <c r="G899" s="208"/>
      <c r="H899" s="212">
        <v>46.8</v>
      </c>
      <c r="I899" s="213"/>
      <c r="J899" s="208"/>
      <c r="K899" s="208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290</v>
      </c>
      <c r="AU899" s="218" t="s">
        <v>85</v>
      </c>
      <c r="AV899" s="13" t="s">
        <v>85</v>
      </c>
      <c r="AW899" s="13" t="s">
        <v>32</v>
      </c>
      <c r="AX899" s="13" t="s">
        <v>76</v>
      </c>
      <c r="AY899" s="218" t="s">
        <v>282</v>
      </c>
    </row>
    <row r="900" spans="1:65" s="15" customFormat="1" ht="11.25">
      <c r="B900" s="230"/>
      <c r="C900" s="231"/>
      <c r="D900" s="209" t="s">
        <v>290</v>
      </c>
      <c r="E900" s="232" t="s">
        <v>1</v>
      </c>
      <c r="F900" s="233" t="s">
        <v>306</v>
      </c>
      <c r="G900" s="231"/>
      <c r="H900" s="234">
        <v>46.8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290</v>
      </c>
      <c r="AU900" s="240" t="s">
        <v>85</v>
      </c>
      <c r="AV900" s="15" t="s">
        <v>105</v>
      </c>
      <c r="AW900" s="15" t="s">
        <v>32</v>
      </c>
      <c r="AX900" s="15" t="s">
        <v>76</v>
      </c>
      <c r="AY900" s="240" t="s">
        <v>282</v>
      </c>
    </row>
    <row r="901" spans="1:65" s="16" customFormat="1" ht="11.25">
      <c r="B901" s="241"/>
      <c r="C901" s="242"/>
      <c r="D901" s="209" t="s">
        <v>290</v>
      </c>
      <c r="E901" s="243" t="s">
        <v>1</v>
      </c>
      <c r="F901" s="244" t="s">
        <v>1122</v>
      </c>
      <c r="G901" s="242"/>
      <c r="H901" s="243" t="s">
        <v>1</v>
      </c>
      <c r="I901" s="245"/>
      <c r="J901" s="242"/>
      <c r="K901" s="242"/>
      <c r="L901" s="246"/>
      <c r="M901" s="247"/>
      <c r="N901" s="248"/>
      <c r="O901" s="248"/>
      <c r="P901" s="248"/>
      <c r="Q901" s="248"/>
      <c r="R901" s="248"/>
      <c r="S901" s="248"/>
      <c r="T901" s="249"/>
      <c r="AT901" s="250" t="s">
        <v>290</v>
      </c>
      <c r="AU901" s="250" t="s">
        <v>85</v>
      </c>
      <c r="AV901" s="16" t="s">
        <v>83</v>
      </c>
      <c r="AW901" s="16" t="s">
        <v>32</v>
      </c>
      <c r="AX901" s="16" t="s">
        <v>76</v>
      </c>
      <c r="AY901" s="250" t="s">
        <v>282</v>
      </c>
    </row>
    <row r="902" spans="1:65" s="13" customFormat="1" ht="11.25">
      <c r="B902" s="207"/>
      <c r="C902" s="208"/>
      <c r="D902" s="209" t="s">
        <v>290</v>
      </c>
      <c r="E902" s="210" t="s">
        <v>1</v>
      </c>
      <c r="F902" s="211" t="s">
        <v>1123</v>
      </c>
      <c r="G902" s="208"/>
      <c r="H902" s="212">
        <v>39.9</v>
      </c>
      <c r="I902" s="213"/>
      <c r="J902" s="208"/>
      <c r="K902" s="208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290</v>
      </c>
      <c r="AU902" s="218" t="s">
        <v>85</v>
      </c>
      <c r="AV902" s="13" t="s">
        <v>85</v>
      </c>
      <c r="AW902" s="13" t="s">
        <v>32</v>
      </c>
      <c r="AX902" s="13" t="s">
        <v>76</v>
      </c>
      <c r="AY902" s="218" t="s">
        <v>282</v>
      </c>
    </row>
    <row r="903" spans="1:65" s="15" customFormat="1" ht="11.25">
      <c r="B903" s="230"/>
      <c r="C903" s="231"/>
      <c r="D903" s="209" t="s">
        <v>290</v>
      </c>
      <c r="E903" s="232" t="s">
        <v>1</v>
      </c>
      <c r="F903" s="233" t="s">
        <v>306</v>
      </c>
      <c r="G903" s="231"/>
      <c r="H903" s="234">
        <v>39.9</v>
      </c>
      <c r="I903" s="235"/>
      <c r="J903" s="231"/>
      <c r="K903" s="231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290</v>
      </c>
      <c r="AU903" s="240" t="s">
        <v>85</v>
      </c>
      <c r="AV903" s="15" t="s">
        <v>105</v>
      </c>
      <c r="AW903" s="15" t="s">
        <v>32</v>
      </c>
      <c r="AX903" s="15" t="s">
        <v>76</v>
      </c>
      <c r="AY903" s="240" t="s">
        <v>282</v>
      </c>
    </row>
    <row r="904" spans="1:65" s="13" customFormat="1" ht="11.25">
      <c r="B904" s="207"/>
      <c r="C904" s="208"/>
      <c r="D904" s="209" t="s">
        <v>290</v>
      </c>
      <c r="E904" s="210" t="s">
        <v>1</v>
      </c>
      <c r="F904" s="211" t="s">
        <v>1124</v>
      </c>
      <c r="G904" s="208"/>
      <c r="H904" s="212">
        <v>-7.56</v>
      </c>
      <c r="I904" s="213"/>
      <c r="J904" s="208"/>
      <c r="K904" s="208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290</v>
      </c>
      <c r="AU904" s="218" t="s">
        <v>85</v>
      </c>
      <c r="AV904" s="13" t="s">
        <v>85</v>
      </c>
      <c r="AW904" s="13" t="s">
        <v>32</v>
      </c>
      <c r="AX904" s="13" t="s">
        <v>76</v>
      </c>
      <c r="AY904" s="218" t="s">
        <v>282</v>
      </c>
    </row>
    <row r="905" spans="1:65" s="15" customFormat="1" ht="11.25">
      <c r="B905" s="230"/>
      <c r="C905" s="231"/>
      <c r="D905" s="209" t="s">
        <v>290</v>
      </c>
      <c r="E905" s="232" t="s">
        <v>1</v>
      </c>
      <c r="F905" s="233" t="s">
        <v>306</v>
      </c>
      <c r="G905" s="231"/>
      <c r="H905" s="234">
        <v>-7.56</v>
      </c>
      <c r="I905" s="235"/>
      <c r="J905" s="231"/>
      <c r="K905" s="231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290</v>
      </c>
      <c r="AU905" s="240" t="s">
        <v>85</v>
      </c>
      <c r="AV905" s="15" t="s">
        <v>105</v>
      </c>
      <c r="AW905" s="15" t="s">
        <v>32</v>
      </c>
      <c r="AX905" s="15" t="s">
        <v>76</v>
      </c>
      <c r="AY905" s="240" t="s">
        <v>282</v>
      </c>
    </row>
    <row r="906" spans="1:65" s="14" customFormat="1" ht="11.25">
      <c r="B906" s="219"/>
      <c r="C906" s="220"/>
      <c r="D906" s="209" t="s">
        <v>290</v>
      </c>
      <c r="E906" s="221" t="s">
        <v>1</v>
      </c>
      <c r="F906" s="222" t="s">
        <v>292</v>
      </c>
      <c r="G906" s="220"/>
      <c r="H906" s="223">
        <v>519.63400000000013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290</v>
      </c>
      <c r="AU906" s="229" t="s">
        <v>85</v>
      </c>
      <c r="AV906" s="14" t="s">
        <v>288</v>
      </c>
      <c r="AW906" s="14" t="s">
        <v>32</v>
      </c>
      <c r="AX906" s="14" t="s">
        <v>83</v>
      </c>
      <c r="AY906" s="229" t="s">
        <v>282</v>
      </c>
    </row>
    <row r="907" spans="1:65" s="2" customFormat="1" ht="37.9" customHeight="1">
      <c r="A907" s="35"/>
      <c r="B907" s="36"/>
      <c r="C907" s="251" t="s">
        <v>1125</v>
      </c>
      <c r="D907" s="251" t="s">
        <v>990</v>
      </c>
      <c r="E907" s="252" t="s">
        <v>1126</v>
      </c>
      <c r="F907" s="253" t="s">
        <v>1127</v>
      </c>
      <c r="G907" s="254" t="s">
        <v>287</v>
      </c>
      <c r="H907" s="255">
        <v>501.91300000000001</v>
      </c>
      <c r="I907" s="256"/>
      <c r="J907" s="257">
        <f>ROUND(I907*H907,2)</f>
        <v>0</v>
      </c>
      <c r="K907" s="258"/>
      <c r="L907" s="259"/>
      <c r="M907" s="260" t="s">
        <v>1</v>
      </c>
      <c r="N907" s="261" t="s">
        <v>41</v>
      </c>
      <c r="O907" s="72"/>
      <c r="P907" s="203">
        <f>O907*H907</f>
        <v>0</v>
      </c>
      <c r="Q907" s="203">
        <v>8.9999999999999993E-3</v>
      </c>
      <c r="R907" s="203">
        <f>Q907*H907</f>
        <v>4.5172169999999996</v>
      </c>
      <c r="S907" s="203">
        <v>0</v>
      </c>
      <c r="T907" s="204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05" t="s">
        <v>347</v>
      </c>
      <c r="AT907" s="205" t="s">
        <v>990</v>
      </c>
      <c r="AU907" s="205" t="s">
        <v>85</v>
      </c>
      <c r="AY907" s="18" t="s">
        <v>282</v>
      </c>
      <c r="BE907" s="206">
        <f>IF(N907="základní",J907,0)</f>
        <v>0</v>
      </c>
      <c r="BF907" s="206">
        <f>IF(N907="snížená",J907,0)</f>
        <v>0</v>
      </c>
      <c r="BG907" s="206">
        <f>IF(N907="zákl. přenesená",J907,0)</f>
        <v>0</v>
      </c>
      <c r="BH907" s="206">
        <f>IF(N907="sníž. přenesená",J907,0)</f>
        <v>0</v>
      </c>
      <c r="BI907" s="206">
        <f>IF(N907="nulová",J907,0)</f>
        <v>0</v>
      </c>
      <c r="BJ907" s="18" t="s">
        <v>83</v>
      </c>
      <c r="BK907" s="206">
        <f>ROUND(I907*H907,2)</f>
        <v>0</v>
      </c>
      <c r="BL907" s="18" t="s">
        <v>288</v>
      </c>
      <c r="BM907" s="205" t="s">
        <v>1128</v>
      </c>
    </row>
    <row r="908" spans="1:65" s="16" customFormat="1" ht="11.25">
      <c r="B908" s="241"/>
      <c r="C908" s="242"/>
      <c r="D908" s="209" t="s">
        <v>290</v>
      </c>
      <c r="E908" s="243" t="s">
        <v>1</v>
      </c>
      <c r="F908" s="244" t="s">
        <v>1110</v>
      </c>
      <c r="G908" s="242"/>
      <c r="H908" s="243" t="s">
        <v>1</v>
      </c>
      <c r="I908" s="245"/>
      <c r="J908" s="242"/>
      <c r="K908" s="242"/>
      <c r="L908" s="246"/>
      <c r="M908" s="247"/>
      <c r="N908" s="248"/>
      <c r="O908" s="248"/>
      <c r="P908" s="248"/>
      <c r="Q908" s="248"/>
      <c r="R908" s="248"/>
      <c r="S908" s="248"/>
      <c r="T908" s="249"/>
      <c r="AT908" s="250" t="s">
        <v>290</v>
      </c>
      <c r="AU908" s="250" t="s">
        <v>85</v>
      </c>
      <c r="AV908" s="16" t="s">
        <v>83</v>
      </c>
      <c r="AW908" s="16" t="s">
        <v>32</v>
      </c>
      <c r="AX908" s="16" t="s">
        <v>76</v>
      </c>
      <c r="AY908" s="250" t="s">
        <v>282</v>
      </c>
    </row>
    <row r="909" spans="1:65" s="13" customFormat="1" ht="11.25">
      <c r="B909" s="207"/>
      <c r="C909" s="208"/>
      <c r="D909" s="209" t="s">
        <v>290</v>
      </c>
      <c r="E909" s="210" t="s">
        <v>1</v>
      </c>
      <c r="F909" s="211" t="s">
        <v>1111</v>
      </c>
      <c r="G909" s="208"/>
      <c r="H909" s="212">
        <v>343.93799999999999</v>
      </c>
      <c r="I909" s="213"/>
      <c r="J909" s="208"/>
      <c r="K909" s="208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290</v>
      </c>
      <c r="AU909" s="218" t="s">
        <v>85</v>
      </c>
      <c r="AV909" s="13" t="s">
        <v>85</v>
      </c>
      <c r="AW909" s="13" t="s">
        <v>32</v>
      </c>
      <c r="AX909" s="13" t="s">
        <v>76</v>
      </c>
      <c r="AY909" s="218" t="s">
        <v>282</v>
      </c>
    </row>
    <row r="910" spans="1:65" s="13" customFormat="1" ht="11.25">
      <c r="B910" s="207"/>
      <c r="C910" s="208"/>
      <c r="D910" s="209" t="s">
        <v>290</v>
      </c>
      <c r="E910" s="210" t="s">
        <v>1</v>
      </c>
      <c r="F910" s="211" t="s">
        <v>1112</v>
      </c>
      <c r="G910" s="208"/>
      <c r="H910" s="212">
        <v>59.85</v>
      </c>
      <c r="I910" s="213"/>
      <c r="J910" s="208"/>
      <c r="K910" s="208"/>
      <c r="L910" s="214"/>
      <c r="M910" s="215"/>
      <c r="N910" s="216"/>
      <c r="O910" s="216"/>
      <c r="P910" s="216"/>
      <c r="Q910" s="216"/>
      <c r="R910" s="216"/>
      <c r="S910" s="216"/>
      <c r="T910" s="217"/>
      <c r="AT910" s="218" t="s">
        <v>290</v>
      </c>
      <c r="AU910" s="218" t="s">
        <v>85</v>
      </c>
      <c r="AV910" s="13" t="s">
        <v>85</v>
      </c>
      <c r="AW910" s="13" t="s">
        <v>32</v>
      </c>
      <c r="AX910" s="13" t="s">
        <v>76</v>
      </c>
      <c r="AY910" s="218" t="s">
        <v>282</v>
      </c>
    </row>
    <row r="911" spans="1:65" s="15" customFormat="1" ht="11.25">
      <c r="B911" s="230"/>
      <c r="C911" s="231"/>
      <c r="D911" s="209" t="s">
        <v>290</v>
      </c>
      <c r="E911" s="232" t="s">
        <v>1</v>
      </c>
      <c r="F911" s="233" t="s">
        <v>306</v>
      </c>
      <c r="G911" s="231"/>
      <c r="H911" s="234">
        <v>403.78800000000001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AT911" s="240" t="s">
        <v>290</v>
      </c>
      <c r="AU911" s="240" t="s">
        <v>85</v>
      </c>
      <c r="AV911" s="15" t="s">
        <v>105</v>
      </c>
      <c r="AW911" s="15" t="s">
        <v>32</v>
      </c>
      <c r="AX911" s="15" t="s">
        <v>76</v>
      </c>
      <c r="AY911" s="240" t="s">
        <v>282</v>
      </c>
    </row>
    <row r="912" spans="1:65" s="13" customFormat="1" ht="11.25">
      <c r="B912" s="207"/>
      <c r="C912" s="208"/>
      <c r="D912" s="209" t="s">
        <v>290</v>
      </c>
      <c r="E912" s="210" t="s">
        <v>1</v>
      </c>
      <c r="F912" s="211" t="s">
        <v>579</v>
      </c>
      <c r="G912" s="208"/>
      <c r="H912" s="212">
        <v>-179.91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290</v>
      </c>
      <c r="AU912" s="218" t="s">
        <v>85</v>
      </c>
      <c r="AV912" s="13" t="s">
        <v>85</v>
      </c>
      <c r="AW912" s="13" t="s">
        <v>32</v>
      </c>
      <c r="AX912" s="13" t="s">
        <v>76</v>
      </c>
      <c r="AY912" s="218" t="s">
        <v>282</v>
      </c>
    </row>
    <row r="913" spans="1:65" s="15" customFormat="1" ht="11.25">
      <c r="B913" s="230"/>
      <c r="C913" s="231"/>
      <c r="D913" s="209" t="s">
        <v>290</v>
      </c>
      <c r="E913" s="232" t="s">
        <v>1</v>
      </c>
      <c r="F913" s="233" t="s">
        <v>306</v>
      </c>
      <c r="G913" s="231"/>
      <c r="H913" s="234">
        <v>-179.91</v>
      </c>
      <c r="I913" s="235"/>
      <c r="J913" s="231"/>
      <c r="K913" s="231"/>
      <c r="L913" s="236"/>
      <c r="M913" s="237"/>
      <c r="N913" s="238"/>
      <c r="O913" s="238"/>
      <c r="P913" s="238"/>
      <c r="Q913" s="238"/>
      <c r="R913" s="238"/>
      <c r="S913" s="238"/>
      <c r="T913" s="239"/>
      <c r="AT913" s="240" t="s">
        <v>290</v>
      </c>
      <c r="AU913" s="240" t="s">
        <v>85</v>
      </c>
      <c r="AV913" s="15" t="s">
        <v>105</v>
      </c>
      <c r="AW913" s="15" t="s">
        <v>32</v>
      </c>
      <c r="AX913" s="15" t="s">
        <v>76</v>
      </c>
      <c r="AY913" s="240" t="s">
        <v>282</v>
      </c>
    </row>
    <row r="914" spans="1:65" s="16" customFormat="1" ht="11.25">
      <c r="B914" s="241"/>
      <c r="C914" s="242"/>
      <c r="D914" s="209" t="s">
        <v>290</v>
      </c>
      <c r="E914" s="243" t="s">
        <v>1</v>
      </c>
      <c r="F914" s="244" t="s">
        <v>1113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290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282</v>
      </c>
    </row>
    <row r="915" spans="1:65" s="13" customFormat="1" ht="11.25">
      <c r="B915" s="207"/>
      <c r="C915" s="208"/>
      <c r="D915" s="209" t="s">
        <v>290</v>
      </c>
      <c r="E915" s="210" t="s">
        <v>1</v>
      </c>
      <c r="F915" s="211" t="s">
        <v>1114</v>
      </c>
      <c r="G915" s="208"/>
      <c r="H915" s="212">
        <v>187.88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290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282</v>
      </c>
    </row>
    <row r="916" spans="1:65" s="13" customFormat="1" ht="11.25">
      <c r="B916" s="207"/>
      <c r="C916" s="208"/>
      <c r="D916" s="209" t="s">
        <v>290</v>
      </c>
      <c r="E916" s="210" t="s">
        <v>1</v>
      </c>
      <c r="F916" s="211" t="s">
        <v>1115</v>
      </c>
      <c r="G916" s="208"/>
      <c r="H916" s="212">
        <v>-13.44</v>
      </c>
      <c r="I916" s="213"/>
      <c r="J916" s="208"/>
      <c r="K916" s="208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290</v>
      </c>
      <c r="AU916" s="218" t="s">
        <v>85</v>
      </c>
      <c r="AV916" s="13" t="s">
        <v>85</v>
      </c>
      <c r="AW916" s="13" t="s">
        <v>32</v>
      </c>
      <c r="AX916" s="13" t="s">
        <v>76</v>
      </c>
      <c r="AY916" s="218" t="s">
        <v>282</v>
      </c>
    </row>
    <row r="917" spans="1:65" s="13" customFormat="1" ht="11.25">
      <c r="B917" s="207"/>
      <c r="C917" s="208"/>
      <c r="D917" s="209" t="s">
        <v>290</v>
      </c>
      <c r="E917" s="210" t="s">
        <v>1</v>
      </c>
      <c r="F917" s="211" t="s">
        <v>1116</v>
      </c>
      <c r="G917" s="208"/>
      <c r="H917" s="212">
        <v>34.898000000000003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290</v>
      </c>
      <c r="AU917" s="218" t="s">
        <v>85</v>
      </c>
      <c r="AV917" s="13" t="s">
        <v>85</v>
      </c>
      <c r="AW917" s="13" t="s">
        <v>32</v>
      </c>
      <c r="AX917" s="13" t="s">
        <v>76</v>
      </c>
      <c r="AY917" s="218" t="s">
        <v>282</v>
      </c>
    </row>
    <row r="918" spans="1:65" s="13" customFormat="1" ht="11.25">
      <c r="B918" s="207"/>
      <c r="C918" s="208"/>
      <c r="D918" s="209" t="s">
        <v>290</v>
      </c>
      <c r="E918" s="210" t="s">
        <v>1</v>
      </c>
      <c r="F918" s="211" t="s">
        <v>1117</v>
      </c>
      <c r="G918" s="208"/>
      <c r="H918" s="212">
        <v>17.978000000000002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290</v>
      </c>
      <c r="AU918" s="218" t="s">
        <v>85</v>
      </c>
      <c r="AV918" s="13" t="s">
        <v>85</v>
      </c>
      <c r="AW918" s="13" t="s">
        <v>32</v>
      </c>
      <c r="AX918" s="13" t="s">
        <v>76</v>
      </c>
      <c r="AY918" s="218" t="s">
        <v>282</v>
      </c>
    </row>
    <row r="919" spans="1:65" s="13" customFormat="1" ht="33.75">
      <c r="B919" s="207"/>
      <c r="C919" s="208"/>
      <c r="D919" s="209" t="s">
        <v>290</v>
      </c>
      <c r="E919" s="210" t="s">
        <v>1</v>
      </c>
      <c r="F919" s="211" t="s">
        <v>1118</v>
      </c>
      <c r="G919" s="208"/>
      <c r="H919" s="212">
        <v>-81.314999999999998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290</v>
      </c>
      <c r="AU919" s="218" t="s">
        <v>85</v>
      </c>
      <c r="AV919" s="13" t="s">
        <v>85</v>
      </c>
      <c r="AW919" s="13" t="s">
        <v>32</v>
      </c>
      <c r="AX919" s="13" t="s">
        <v>76</v>
      </c>
      <c r="AY919" s="218" t="s">
        <v>282</v>
      </c>
    </row>
    <row r="920" spans="1:65" s="15" customFormat="1" ht="11.25">
      <c r="B920" s="230"/>
      <c r="C920" s="231"/>
      <c r="D920" s="209" t="s">
        <v>290</v>
      </c>
      <c r="E920" s="232" t="s">
        <v>1</v>
      </c>
      <c r="F920" s="233" t="s">
        <v>306</v>
      </c>
      <c r="G920" s="231"/>
      <c r="H920" s="234">
        <v>146.001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AT920" s="240" t="s">
        <v>290</v>
      </c>
      <c r="AU920" s="240" t="s">
        <v>85</v>
      </c>
      <c r="AV920" s="15" t="s">
        <v>105</v>
      </c>
      <c r="AW920" s="15" t="s">
        <v>32</v>
      </c>
      <c r="AX920" s="15" t="s">
        <v>76</v>
      </c>
      <c r="AY920" s="240" t="s">
        <v>282</v>
      </c>
    </row>
    <row r="921" spans="1:65" s="13" customFormat="1" ht="11.25">
      <c r="B921" s="207"/>
      <c r="C921" s="208"/>
      <c r="D921" s="209" t="s">
        <v>290</v>
      </c>
      <c r="E921" s="210" t="s">
        <v>1</v>
      </c>
      <c r="F921" s="211" t="s">
        <v>1119</v>
      </c>
      <c r="G921" s="208"/>
      <c r="H921" s="212">
        <v>128.80000000000001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290</v>
      </c>
      <c r="AU921" s="218" t="s">
        <v>85</v>
      </c>
      <c r="AV921" s="13" t="s">
        <v>85</v>
      </c>
      <c r="AW921" s="13" t="s">
        <v>32</v>
      </c>
      <c r="AX921" s="13" t="s">
        <v>76</v>
      </c>
      <c r="AY921" s="218" t="s">
        <v>282</v>
      </c>
    </row>
    <row r="922" spans="1:65" s="13" customFormat="1" ht="11.25">
      <c r="B922" s="207"/>
      <c r="C922" s="208"/>
      <c r="D922" s="209" t="s">
        <v>290</v>
      </c>
      <c r="E922" s="210" t="s">
        <v>1</v>
      </c>
      <c r="F922" s="211" t="s">
        <v>1120</v>
      </c>
      <c r="G922" s="208"/>
      <c r="H922" s="212">
        <v>-58.185000000000002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290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282</v>
      </c>
    </row>
    <row r="923" spans="1:65" s="15" customFormat="1" ht="11.25">
      <c r="B923" s="230"/>
      <c r="C923" s="231"/>
      <c r="D923" s="209" t="s">
        <v>290</v>
      </c>
      <c r="E923" s="232" t="s">
        <v>1</v>
      </c>
      <c r="F923" s="233" t="s">
        <v>306</v>
      </c>
      <c r="G923" s="231"/>
      <c r="H923" s="234">
        <v>70.615000000000009</v>
      </c>
      <c r="I923" s="235"/>
      <c r="J923" s="231"/>
      <c r="K923" s="231"/>
      <c r="L923" s="236"/>
      <c r="M923" s="237"/>
      <c r="N923" s="238"/>
      <c r="O923" s="238"/>
      <c r="P923" s="238"/>
      <c r="Q923" s="238"/>
      <c r="R923" s="238"/>
      <c r="S923" s="238"/>
      <c r="T923" s="239"/>
      <c r="AT923" s="240" t="s">
        <v>290</v>
      </c>
      <c r="AU923" s="240" t="s">
        <v>85</v>
      </c>
      <c r="AV923" s="15" t="s">
        <v>105</v>
      </c>
      <c r="AW923" s="15" t="s">
        <v>32</v>
      </c>
      <c r="AX923" s="15" t="s">
        <v>76</v>
      </c>
      <c r="AY923" s="240" t="s">
        <v>282</v>
      </c>
    </row>
    <row r="924" spans="1:65" s="13" customFormat="1" ht="11.25">
      <c r="B924" s="207"/>
      <c r="C924" s="208"/>
      <c r="D924" s="209" t="s">
        <v>290</v>
      </c>
      <c r="E924" s="210" t="s">
        <v>1</v>
      </c>
      <c r="F924" s="211" t="s">
        <v>1121</v>
      </c>
      <c r="G924" s="208"/>
      <c r="H924" s="212">
        <v>46.8</v>
      </c>
      <c r="I924" s="213"/>
      <c r="J924" s="208"/>
      <c r="K924" s="208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290</v>
      </c>
      <c r="AU924" s="218" t="s">
        <v>85</v>
      </c>
      <c r="AV924" s="13" t="s">
        <v>85</v>
      </c>
      <c r="AW924" s="13" t="s">
        <v>32</v>
      </c>
      <c r="AX924" s="13" t="s">
        <v>76</v>
      </c>
      <c r="AY924" s="218" t="s">
        <v>282</v>
      </c>
    </row>
    <row r="925" spans="1:65" s="15" customFormat="1" ht="11.25">
      <c r="B925" s="230"/>
      <c r="C925" s="231"/>
      <c r="D925" s="209" t="s">
        <v>290</v>
      </c>
      <c r="E925" s="232" t="s">
        <v>1</v>
      </c>
      <c r="F925" s="233" t="s">
        <v>306</v>
      </c>
      <c r="G925" s="231"/>
      <c r="H925" s="234">
        <v>46.8</v>
      </c>
      <c r="I925" s="235"/>
      <c r="J925" s="231"/>
      <c r="K925" s="231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290</v>
      </c>
      <c r="AU925" s="240" t="s">
        <v>85</v>
      </c>
      <c r="AV925" s="15" t="s">
        <v>105</v>
      </c>
      <c r="AW925" s="15" t="s">
        <v>32</v>
      </c>
      <c r="AX925" s="15" t="s">
        <v>76</v>
      </c>
      <c r="AY925" s="240" t="s">
        <v>282</v>
      </c>
    </row>
    <row r="926" spans="1:65" s="14" customFormat="1" ht="11.25">
      <c r="B926" s="219"/>
      <c r="C926" s="220"/>
      <c r="D926" s="209" t="s">
        <v>290</v>
      </c>
      <c r="E926" s="221" t="s">
        <v>1</v>
      </c>
      <c r="F926" s="222" t="s">
        <v>292</v>
      </c>
      <c r="G926" s="220"/>
      <c r="H926" s="223">
        <v>487.2940000000001</v>
      </c>
      <c r="I926" s="224"/>
      <c r="J926" s="220"/>
      <c r="K926" s="220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290</v>
      </c>
      <c r="AU926" s="229" t="s">
        <v>85</v>
      </c>
      <c r="AV926" s="14" t="s">
        <v>288</v>
      </c>
      <c r="AW926" s="14" t="s">
        <v>32</v>
      </c>
      <c r="AX926" s="14" t="s">
        <v>83</v>
      </c>
      <c r="AY926" s="229" t="s">
        <v>282</v>
      </c>
    </row>
    <row r="927" spans="1:65" s="13" customFormat="1" ht="11.25">
      <c r="B927" s="207"/>
      <c r="C927" s="208"/>
      <c r="D927" s="209" t="s">
        <v>290</v>
      </c>
      <c r="E927" s="208"/>
      <c r="F927" s="211" t="s">
        <v>1129</v>
      </c>
      <c r="G927" s="208"/>
      <c r="H927" s="212">
        <v>501.91300000000001</v>
      </c>
      <c r="I927" s="213"/>
      <c r="J927" s="208"/>
      <c r="K927" s="208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290</v>
      </c>
      <c r="AU927" s="218" t="s">
        <v>85</v>
      </c>
      <c r="AV927" s="13" t="s">
        <v>85</v>
      </c>
      <c r="AW927" s="13" t="s">
        <v>4</v>
      </c>
      <c r="AX927" s="13" t="s">
        <v>83</v>
      </c>
      <c r="AY927" s="218" t="s">
        <v>282</v>
      </c>
    </row>
    <row r="928" spans="1:65" s="2" customFormat="1" ht="33" customHeight="1">
      <c r="A928" s="35"/>
      <c r="B928" s="36"/>
      <c r="C928" s="251" t="s">
        <v>1130</v>
      </c>
      <c r="D928" s="251" t="s">
        <v>990</v>
      </c>
      <c r="E928" s="252" t="s">
        <v>1131</v>
      </c>
      <c r="F928" s="253" t="s">
        <v>1132</v>
      </c>
      <c r="G928" s="254" t="s">
        <v>287</v>
      </c>
      <c r="H928" s="255">
        <v>33.31</v>
      </c>
      <c r="I928" s="256"/>
      <c r="J928" s="257">
        <f>ROUND(I928*H928,2)</f>
        <v>0</v>
      </c>
      <c r="K928" s="258"/>
      <c r="L928" s="259"/>
      <c r="M928" s="260" t="s">
        <v>1</v>
      </c>
      <c r="N928" s="261" t="s">
        <v>41</v>
      </c>
      <c r="O928" s="72"/>
      <c r="P928" s="203">
        <f>O928*H928</f>
        <v>0</v>
      </c>
      <c r="Q928" s="203">
        <v>5.4000000000000003E-3</v>
      </c>
      <c r="R928" s="203">
        <f>Q928*H928</f>
        <v>0.17987400000000003</v>
      </c>
      <c r="S928" s="203">
        <v>0</v>
      </c>
      <c r="T928" s="204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205" t="s">
        <v>347</v>
      </c>
      <c r="AT928" s="205" t="s">
        <v>990</v>
      </c>
      <c r="AU928" s="205" t="s">
        <v>85</v>
      </c>
      <c r="AY928" s="18" t="s">
        <v>282</v>
      </c>
      <c r="BE928" s="206">
        <f>IF(N928="základní",J928,0)</f>
        <v>0</v>
      </c>
      <c r="BF928" s="206">
        <f>IF(N928="snížená",J928,0)</f>
        <v>0</v>
      </c>
      <c r="BG928" s="206">
        <f>IF(N928="zákl. přenesená",J928,0)</f>
        <v>0</v>
      </c>
      <c r="BH928" s="206">
        <f>IF(N928="sníž. přenesená",J928,0)</f>
        <v>0</v>
      </c>
      <c r="BI928" s="206">
        <f>IF(N928="nulová",J928,0)</f>
        <v>0</v>
      </c>
      <c r="BJ928" s="18" t="s">
        <v>83</v>
      </c>
      <c r="BK928" s="206">
        <f>ROUND(I928*H928,2)</f>
        <v>0</v>
      </c>
      <c r="BL928" s="18" t="s">
        <v>288</v>
      </c>
      <c r="BM928" s="205" t="s">
        <v>1133</v>
      </c>
    </row>
    <row r="929" spans="1:65" s="16" customFormat="1" ht="11.25">
      <c r="B929" s="241"/>
      <c r="C929" s="242"/>
      <c r="D929" s="209" t="s">
        <v>290</v>
      </c>
      <c r="E929" s="243" t="s">
        <v>1</v>
      </c>
      <c r="F929" s="244" t="s">
        <v>1122</v>
      </c>
      <c r="G929" s="242"/>
      <c r="H929" s="243" t="s">
        <v>1</v>
      </c>
      <c r="I929" s="245"/>
      <c r="J929" s="242"/>
      <c r="K929" s="242"/>
      <c r="L929" s="246"/>
      <c r="M929" s="247"/>
      <c r="N929" s="248"/>
      <c r="O929" s="248"/>
      <c r="P929" s="248"/>
      <c r="Q929" s="248"/>
      <c r="R929" s="248"/>
      <c r="S929" s="248"/>
      <c r="T929" s="249"/>
      <c r="AT929" s="250" t="s">
        <v>290</v>
      </c>
      <c r="AU929" s="250" t="s">
        <v>85</v>
      </c>
      <c r="AV929" s="16" t="s">
        <v>83</v>
      </c>
      <c r="AW929" s="16" t="s">
        <v>32</v>
      </c>
      <c r="AX929" s="16" t="s">
        <v>76</v>
      </c>
      <c r="AY929" s="250" t="s">
        <v>282</v>
      </c>
    </row>
    <row r="930" spans="1:65" s="13" customFormat="1" ht="11.25">
      <c r="B930" s="207"/>
      <c r="C930" s="208"/>
      <c r="D930" s="209" t="s">
        <v>290</v>
      </c>
      <c r="E930" s="210" t="s">
        <v>1</v>
      </c>
      <c r="F930" s="211" t="s">
        <v>1123</v>
      </c>
      <c r="G930" s="208"/>
      <c r="H930" s="212">
        <v>39.9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290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282</v>
      </c>
    </row>
    <row r="931" spans="1:65" s="15" customFormat="1" ht="11.25">
      <c r="B931" s="230"/>
      <c r="C931" s="231"/>
      <c r="D931" s="209" t="s">
        <v>290</v>
      </c>
      <c r="E931" s="232" t="s">
        <v>1</v>
      </c>
      <c r="F931" s="233" t="s">
        <v>306</v>
      </c>
      <c r="G931" s="231"/>
      <c r="H931" s="234">
        <v>39.9</v>
      </c>
      <c r="I931" s="235"/>
      <c r="J931" s="231"/>
      <c r="K931" s="231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290</v>
      </c>
      <c r="AU931" s="240" t="s">
        <v>85</v>
      </c>
      <c r="AV931" s="15" t="s">
        <v>105</v>
      </c>
      <c r="AW931" s="15" t="s">
        <v>32</v>
      </c>
      <c r="AX931" s="15" t="s">
        <v>76</v>
      </c>
      <c r="AY931" s="240" t="s">
        <v>282</v>
      </c>
    </row>
    <row r="932" spans="1:65" s="13" customFormat="1" ht="11.25">
      <c r="B932" s="207"/>
      <c r="C932" s="208"/>
      <c r="D932" s="209" t="s">
        <v>290</v>
      </c>
      <c r="E932" s="210" t="s">
        <v>1</v>
      </c>
      <c r="F932" s="211" t="s">
        <v>1124</v>
      </c>
      <c r="G932" s="208"/>
      <c r="H932" s="212">
        <v>-7.56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290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282</v>
      </c>
    </row>
    <row r="933" spans="1:65" s="15" customFormat="1" ht="11.25">
      <c r="B933" s="230"/>
      <c r="C933" s="231"/>
      <c r="D933" s="209" t="s">
        <v>290</v>
      </c>
      <c r="E933" s="232" t="s">
        <v>1</v>
      </c>
      <c r="F933" s="233" t="s">
        <v>306</v>
      </c>
      <c r="G933" s="231"/>
      <c r="H933" s="234">
        <v>-7.56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290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282</v>
      </c>
    </row>
    <row r="934" spans="1:65" s="14" customFormat="1" ht="11.25">
      <c r="B934" s="219"/>
      <c r="C934" s="220"/>
      <c r="D934" s="209" t="s">
        <v>290</v>
      </c>
      <c r="E934" s="221" t="s">
        <v>1</v>
      </c>
      <c r="F934" s="222" t="s">
        <v>292</v>
      </c>
      <c r="G934" s="220"/>
      <c r="H934" s="223">
        <v>32.339999999999996</v>
      </c>
      <c r="I934" s="224"/>
      <c r="J934" s="220"/>
      <c r="K934" s="220"/>
      <c r="L934" s="225"/>
      <c r="M934" s="226"/>
      <c r="N934" s="227"/>
      <c r="O934" s="227"/>
      <c r="P934" s="227"/>
      <c r="Q934" s="227"/>
      <c r="R934" s="227"/>
      <c r="S934" s="227"/>
      <c r="T934" s="228"/>
      <c r="AT934" s="229" t="s">
        <v>290</v>
      </c>
      <c r="AU934" s="229" t="s">
        <v>85</v>
      </c>
      <c r="AV934" s="14" t="s">
        <v>288</v>
      </c>
      <c r="AW934" s="14" t="s">
        <v>32</v>
      </c>
      <c r="AX934" s="14" t="s">
        <v>83</v>
      </c>
      <c r="AY934" s="229" t="s">
        <v>282</v>
      </c>
    </row>
    <row r="935" spans="1:65" s="13" customFormat="1" ht="11.25">
      <c r="B935" s="207"/>
      <c r="C935" s="208"/>
      <c r="D935" s="209" t="s">
        <v>290</v>
      </c>
      <c r="E935" s="208"/>
      <c r="F935" s="211" t="s">
        <v>1134</v>
      </c>
      <c r="G935" s="208"/>
      <c r="H935" s="212">
        <v>33.31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290</v>
      </c>
      <c r="AU935" s="218" t="s">
        <v>85</v>
      </c>
      <c r="AV935" s="13" t="s">
        <v>85</v>
      </c>
      <c r="AW935" s="13" t="s">
        <v>4</v>
      </c>
      <c r="AX935" s="13" t="s">
        <v>83</v>
      </c>
      <c r="AY935" s="218" t="s">
        <v>282</v>
      </c>
    </row>
    <row r="936" spans="1:65" s="2" customFormat="1" ht="37.9" customHeight="1">
      <c r="A936" s="35"/>
      <c r="B936" s="36"/>
      <c r="C936" s="193" t="s">
        <v>1135</v>
      </c>
      <c r="D936" s="193" t="s">
        <v>284</v>
      </c>
      <c r="E936" s="194" t="s">
        <v>1136</v>
      </c>
      <c r="F936" s="195" t="s">
        <v>1137</v>
      </c>
      <c r="G936" s="196" t="s">
        <v>295</v>
      </c>
      <c r="H936" s="197">
        <v>67.525000000000006</v>
      </c>
      <c r="I936" s="198"/>
      <c r="J936" s="199">
        <f>ROUND(I936*H936,2)</f>
        <v>0</v>
      </c>
      <c r="K936" s="200"/>
      <c r="L936" s="40"/>
      <c r="M936" s="201" t="s">
        <v>1</v>
      </c>
      <c r="N936" s="202" t="s">
        <v>41</v>
      </c>
      <c r="O936" s="72"/>
      <c r="P936" s="203">
        <f>O936*H936</f>
        <v>0</v>
      </c>
      <c r="Q936" s="203">
        <v>2.2563399999999998</v>
      </c>
      <c r="R936" s="203">
        <f>Q936*H936</f>
        <v>152.35935849999998</v>
      </c>
      <c r="S936" s="203">
        <v>0</v>
      </c>
      <c r="T936" s="204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5" t="s">
        <v>288</v>
      </c>
      <c r="AT936" s="205" t="s">
        <v>284</v>
      </c>
      <c r="AU936" s="205" t="s">
        <v>85</v>
      </c>
      <c r="AY936" s="18" t="s">
        <v>282</v>
      </c>
      <c r="BE936" s="206">
        <f>IF(N936="základní",J936,0)</f>
        <v>0</v>
      </c>
      <c r="BF936" s="206">
        <f>IF(N936="snížená",J936,0)</f>
        <v>0</v>
      </c>
      <c r="BG936" s="206">
        <f>IF(N936="zákl. přenesená",J936,0)</f>
        <v>0</v>
      </c>
      <c r="BH936" s="206">
        <f>IF(N936="sníž. přenesená",J936,0)</f>
        <v>0</v>
      </c>
      <c r="BI936" s="206">
        <f>IF(N936="nulová",J936,0)</f>
        <v>0</v>
      </c>
      <c r="BJ936" s="18" t="s">
        <v>83</v>
      </c>
      <c r="BK936" s="206">
        <f>ROUND(I936*H936,2)</f>
        <v>0</v>
      </c>
      <c r="BL936" s="18" t="s">
        <v>288</v>
      </c>
      <c r="BM936" s="205" t="s">
        <v>1138</v>
      </c>
    </row>
    <row r="937" spans="1:65" s="16" customFormat="1" ht="11.25">
      <c r="B937" s="241"/>
      <c r="C937" s="242"/>
      <c r="D937" s="209" t="s">
        <v>290</v>
      </c>
      <c r="E937" s="243" t="s">
        <v>1</v>
      </c>
      <c r="F937" s="244" t="s">
        <v>1139</v>
      </c>
      <c r="G937" s="242"/>
      <c r="H937" s="243" t="s">
        <v>1</v>
      </c>
      <c r="I937" s="245"/>
      <c r="J937" s="242"/>
      <c r="K937" s="242"/>
      <c r="L937" s="246"/>
      <c r="M937" s="247"/>
      <c r="N937" s="248"/>
      <c r="O937" s="248"/>
      <c r="P937" s="248"/>
      <c r="Q937" s="248"/>
      <c r="R937" s="248"/>
      <c r="S937" s="248"/>
      <c r="T937" s="249"/>
      <c r="AT937" s="250" t="s">
        <v>290</v>
      </c>
      <c r="AU937" s="250" t="s">
        <v>85</v>
      </c>
      <c r="AV937" s="16" t="s">
        <v>83</v>
      </c>
      <c r="AW937" s="16" t="s">
        <v>32</v>
      </c>
      <c r="AX937" s="16" t="s">
        <v>76</v>
      </c>
      <c r="AY937" s="250" t="s">
        <v>282</v>
      </c>
    </row>
    <row r="938" spans="1:65" s="13" customFormat="1" ht="22.5">
      <c r="B938" s="207"/>
      <c r="C938" s="208"/>
      <c r="D938" s="209" t="s">
        <v>290</v>
      </c>
      <c r="E938" s="210" t="s">
        <v>1</v>
      </c>
      <c r="F938" s="211" t="s">
        <v>1140</v>
      </c>
      <c r="G938" s="208"/>
      <c r="H938" s="212">
        <v>45.854999999999997</v>
      </c>
      <c r="I938" s="213"/>
      <c r="J938" s="208"/>
      <c r="K938" s="208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290</v>
      </c>
      <c r="AU938" s="218" t="s">
        <v>85</v>
      </c>
      <c r="AV938" s="13" t="s">
        <v>85</v>
      </c>
      <c r="AW938" s="13" t="s">
        <v>32</v>
      </c>
      <c r="AX938" s="13" t="s">
        <v>76</v>
      </c>
      <c r="AY938" s="218" t="s">
        <v>282</v>
      </c>
    </row>
    <row r="939" spans="1:65" s="15" customFormat="1" ht="11.25">
      <c r="B939" s="230"/>
      <c r="C939" s="231"/>
      <c r="D939" s="209" t="s">
        <v>290</v>
      </c>
      <c r="E939" s="232" t="s">
        <v>1</v>
      </c>
      <c r="F939" s="233" t="s">
        <v>306</v>
      </c>
      <c r="G939" s="231"/>
      <c r="H939" s="234">
        <v>45.854999999999997</v>
      </c>
      <c r="I939" s="235"/>
      <c r="J939" s="231"/>
      <c r="K939" s="231"/>
      <c r="L939" s="236"/>
      <c r="M939" s="237"/>
      <c r="N939" s="238"/>
      <c r="O939" s="238"/>
      <c r="P939" s="238"/>
      <c r="Q939" s="238"/>
      <c r="R939" s="238"/>
      <c r="S939" s="238"/>
      <c r="T939" s="239"/>
      <c r="AT939" s="240" t="s">
        <v>290</v>
      </c>
      <c r="AU939" s="240" t="s">
        <v>85</v>
      </c>
      <c r="AV939" s="15" t="s">
        <v>105</v>
      </c>
      <c r="AW939" s="15" t="s">
        <v>32</v>
      </c>
      <c r="AX939" s="15" t="s">
        <v>76</v>
      </c>
      <c r="AY939" s="240" t="s">
        <v>282</v>
      </c>
    </row>
    <row r="940" spans="1:65" s="16" customFormat="1" ht="11.25">
      <c r="B940" s="241"/>
      <c r="C940" s="242"/>
      <c r="D940" s="209" t="s">
        <v>290</v>
      </c>
      <c r="E940" s="243" t="s">
        <v>1</v>
      </c>
      <c r="F940" s="244" t="s">
        <v>1141</v>
      </c>
      <c r="G940" s="242"/>
      <c r="H940" s="243" t="s">
        <v>1</v>
      </c>
      <c r="I940" s="245"/>
      <c r="J940" s="242"/>
      <c r="K940" s="242"/>
      <c r="L940" s="246"/>
      <c r="M940" s="247"/>
      <c r="N940" s="248"/>
      <c r="O940" s="248"/>
      <c r="P940" s="248"/>
      <c r="Q940" s="248"/>
      <c r="R940" s="248"/>
      <c r="S940" s="248"/>
      <c r="T940" s="249"/>
      <c r="AT940" s="250" t="s">
        <v>290</v>
      </c>
      <c r="AU940" s="250" t="s">
        <v>85</v>
      </c>
      <c r="AV940" s="16" t="s">
        <v>83</v>
      </c>
      <c r="AW940" s="16" t="s">
        <v>32</v>
      </c>
      <c r="AX940" s="16" t="s">
        <v>76</v>
      </c>
      <c r="AY940" s="250" t="s">
        <v>282</v>
      </c>
    </row>
    <row r="941" spans="1:65" s="13" customFormat="1" ht="11.25">
      <c r="B941" s="207"/>
      <c r="C941" s="208"/>
      <c r="D941" s="209" t="s">
        <v>290</v>
      </c>
      <c r="E941" s="210" t="s">
        <v>1</v>
      </c>
      <c r="F941" s="211" t="s">
        <v>1142</v>
      </c>
      <c r="G941" s="208"/>
      <c r="H941" s="212">
        <v>13.901999999999999</v>
      </c>
      <c r="I941" s="213"/>
      <c r="J941" s="208"/>
      <c r="K941" s="208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290</v>
      </c>
      <c r="AU941" s="218" t="s">
        <v>85</v>
      </c>
      <c r="AV941" s="13" t="s">
        <v>85</v>
      </c>
      <c r="AW941" s="13" t="s">
        <v>32</v>
      </c>
      <c r="AX941" s="13" t="s">
        <v>76</v>
      </c>
      <c r="AY941" s="218" t="s">
        <v>282</v>
      </c>
    </row>
    <row r="942" spans="1:65" s="15" customFormat="1" ht="11.25">
      <c r="B942" s="230"/>
      <c r="C942" s="231"/>
      <c r="D942" s="209" t="s">
        <v>290</v>
      </c>
      <c r="E942" s="232" t="s">
        <v>1</v>
      </c>
      <c r="F942" s="233" t="s">
        <v>306</v>
      </c>
      <c r="G942" s="231"/>
      <c r="H942" s="234">
        <v>13.901999999999999</v>
      </c>
      <c r="I942" s="235"/>
      <c r="J942" s="231"/>
      <c r="K942" s="231"/>
      <c r="L942" s="236"/>
      <c r="M942" s="237"/>
      <c r="N942" s="238"/>
      <c r="O942" s="238"/>
      <c r="P942" s="238"/>
      <c r="Q942" s="238"/>
      <c r="R942" s="238"/>
      <c r="S942" s="238"/>
      <c r="T942" s="239"/>
      <c r="AT942" s="240" t="s">
        <v>290</v>
      </c>
      <c r="AU942" s="240" t="s">
        <v>85</v>
      </c>
      <c r="AV942" s="15" t="s">
        <v>105</v>
      </c>
      <c r="AW942" s="15" t="s">
        <v>32</v>
      </c>
      <c r="AX942" s="15" t="s">
        <v>76</v>
      </c>
      <c r="AY942" s="240" t="s">
        <v>282</v>
      </c>
    </row>
    <row r="943" spans="1:65" s="16" customFormat="1" ht="11.25">
      <c r="B943" s="241"/>
      <c r="C943" s="242"/>
      <c r="D943" s="209" t="s">
        <v>290</v>
      </c>
      <c r="E943" s="243" t="s">
        <v>1</v>
      </c>
      <c r="F943" s="244" t="s">
        <v>1143</v>
      </c>
      <c r="G943" s="242"/>
      <c r="H943" s="243" t="s">
        <v>1</v>
      </c>
      <c r="I943" s="245"/>
      <c r="J943" s="242"/>
      <c r="K943" s="242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290</v>
      </c>
      <c r="AU943" s="250" t="s">
        <v>85</v>
      </c>
      <c r="AV943" s="16" t="s">
        <v>83</v>
      </c>
      <c r="AW943" s="16" t="s">
        <v>32</v>
      </c>
      <c r="AX943" s="16" t="s">
        <v>76</v>
      </c>
      <c r="AY943" s="250" t="s">
        <v>282</v>
      </c>
    </row>
    <row r="944" spans="1:65" s="13" customFormat="1" ht="22.5">
      <c r="B944" s="207"/>
      <c r="C944" s="208"/>
      <c r="D944" s="209" t="s">
        <v>290</v>
      </c>
      <c r="E944" s="210" t="s">
        <v>1</v>
      </c>
      <c r="F944" s="211" t="s">
        <v>1144</v>
      </c>
      <c r="G944" s="208"/>
      <c r="H944" s="212">
        <v>3.0640000000000001</v>
      </c>
      <c r="I944" s="213"/>
      <c r="J944" s="208"/>
      <c r="K944" s="208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290</v>
      </c>
      <c r="AU944" s="218" t="s">
        <v>85</v>
      </c>
      <c r="AV944" s="13" t="s">
        <v>85</v>
      </c>
      <c r="AW944" s="13" t="s">
        <v>32</v>
      </c>
      <c r="AX944" s="13" t="s">
        <v>76</v>
      </c>
      <c r="AY944" s="218" t="s">
        <v>282</v>
      </c>
    </row>
    <row r="945" spans="1:65" s="15" customFormat="1" ht="11.25">
      <c r="B945" s="230"/>
      <c r="C945" s="231"/>
      <c r="D945" s="209" t="s">
        <v>290</v>
      </c>
      <c r="E945" s="232" t="s">
        <v>1</v>
      </c>
      <c r="F945" s="233" t="s">
        <v>306</v>
      </c>
      <c r="G945" s="231"/>
      <c r="H945" s="234">
        <v>3.0640000000000001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290</v>
      </c>
      <c r="AU945" s="240" t="s">
        <v>85</v>
      </c>
      <c r="AV945" s="15" t="s">
        <v>105</v>
      </c>
      <c r="AW945" s="15" t="s">
        <v>32</v>
      </c>
      <c r="AX945" s="15" t="s">
        <v>76</v>
      </c>
      <c r="AY945" s="240" t="s">
        <v>282</v>
      </c>
    </row>
    <row r="946" spans="1:65" s="16" customFormat="1" ht="11.25">
      <c r="B946" s="241"/>
      <c r="C946" s="242"/>
      <c r="D946" s="209" t="s">
        <v>290</v>
      </c>
      <c r="E946" s="243" t="s">
        <v>1</v>
      </c>
      <c r="F946" s="244" t="s">
        <v>1145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290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282</v>
      </c>
    </row>
    <row r="947" spans="1:65" s="13" customFormat="1" ht="11.25">
      <c r="B947" s="207"/>
      <c r="C947" s="208"/>
      <c r="D947" s="209" t="s">
        <v>290</v>
      </c>
      <c r="E947" s="210" t="s">
        <v>1</v>
      </c>
      <c r="F947" s="211" t="s">
        <v>1146</v>
      </c>
      <c r="G947" s="208"/>
      <c r="H947" s="212">
        <v>2.68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290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282</v>
      </c>
    </row>
    <row r="948" spans="1:65" s="15" customFormat="1" ht="11.25">
      <c r="B948" s="230"/>
      <c r="C948" s="231"/>
      <c r="D948" s="209" t="s">
        <v>290</v>
      </c>
      <c r="E948" s="232" t="s">
        <v>1</v>
      </c>
      <c r="F948" s="233" t="s">
        <v>306</v>
      </c>
      <c r="G948" s="231"/>
      <c r="H948" s="234">
        <v>2.68</v>
      </c>
      <c r="I948" s="235"/>
      <c r="J948" s="231"/>
      <c r="K948" s="231"/>
      <c r="L948" s="236"/>
      <c r="M948" s="237"/>
      <c r="N948" s="238"/>
      <c r="O948" s="238"/>
      <c r="P948" s="238"/>
      <c r="Q948" s="238"/>
      <c r="R948" s="238"/>
      <c r="S948" s="238"/>
      <c r="T948" s="239"/>
      <c r="AT948" s="240" t="s">
        <v>290</v>
      </c>
      <c r="AU948" s="240" t="s">
        <v>85</v>
      </c>
      <c r="AV948" s="15" t="s">
        <v>105</v>
      </c>
      <c r="AW948" s="15" t="s">
        <v>32</v>
      </c>
      <c r="AX948" s="15" t="s">
        <v>76</v>
      </c>
      <c r="AY948" s="240" t="s">
        <v>282</v>
      </c>
    </row>
    <row r="949" spans="1:65" s="16" customFormat="1" ht="11.25">
      <c r="B949" s="241"/>
      <c r="C949" s="242"/>
      <c r="D949" s="209" t="s">
        <v>290</v>
      </c>
      <c r="E949" s="243" t="s">
        <v>1</v>
      </c>
      <c r="F949" s="244" t="s">
        <v>1147</v>
      </c>
      <c r="G949" s="242"/>
      <c r="H949" s="243" t="s">
        <v>1</v>
      </c>
      <c r="I949" s="245"/>
      <c r="J949" s="242"/>
      <c r="K949" s="242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290</v>
      </c>
      <c r="AU949" s="250" t="s">
        <v>85</v>
      </c>
      <c r="AV949" s="16" t="s">
        <v>83</v>
      </c>
      <c r="AW949" s="16" t="s">
        <v>32</v>
      </c>
      <c r="AX949" s="16" t="s">
        <v>76</v>
      </c>
      <c r="AY949" s="250" t="s">
        <v>282</v>
      </c>
    </row>
    <row r="950" spans="1:65" s="13" customFormat="1" ht="11.25">
      <c r="B950" s="207"/>
      <c r="C950" s="208"/>
      <c r="D950" s="209" t="s">
        <v>290</v>
      </c>
      <c r="E950" s="210" t="s">
        <v>1</v>
      </c>
      <c r="F950" s="211" t="s">
        <v>1148</v>
      </c>
      <c r="G950" s="208"/>
      <c r="H950" s="212">
        <v>2.024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290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282</v>
      </c>
    </row>
    <row r="951" spans="1:65" s="15" customFormat="1" ht="11.25">
      <c r="B951" s="230"/>
      <c r="C951" s="231"/>
      <c r="D951" s="209" t="s">
        <v>290</v>
      </c>
      <c r="E951" s="232" t="s">
        <v>1</v>
      </c>
      <c r="F951" s="233" t="s">
        <v>306</v>
      </c>
      <c r="G951" s="231"/>
      <c r="H951" s="234">
        <v>2.024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290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282</v>
      </c>
    </row>
    <row r="952" spans="1:65" s="14" customFormat="1" ht="11.25">
      <c r="B952" s="219"/>
      <c r="C952" s="220"/>
      <c r="D952" s="209" t="s">
        <v>290</v>
      </c>
      <c r="E952" s="221" t="s">
        <v>1</v>
      </c>
      <c r="F952" s="222" t="s">
        <v>292</v>
      </c>
      <c r="G952" s="220"/>
      <c r="H952" s="223">
        <v>67.525000000000006</v>
      </c>
      <c r="I952" s="224"/>
      <c r="J952" s="220"/>
      <c r="K952" s="220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290</v>
      </c>
      <c r="AU952" s="229" t="s">
        <v>85</v>
      </c>
      <c r="AV952" s="14" t="s">
        <v>288</v>
      </c>
      <c r="AW952" s="14" t="s">
        <v>32</v>
      </c>
      <c r="AX952" s="14" t="s">
        <v>83</v>
      </c>
      <c r="AY952" s="229" t="s">
        <v>282</v>
      </c>
    </row>
    <row r="953" spans="1:65" s="2" customFormat="1" ht="37.9" customHeight="1">
      <c r="A953" s="35"/>
      <c r="B953" s="36"/>
      <c r="C953" s="193" t="s">
        <v>1149</v>
      </c>
      <c r="D953" s="193" t="s">
        <v>284</v>
      </c>
      <c r="E953" s="194" t="s">
        <v>1150</v>
      </c>
      <c r="F953" s="195" t="s">
        <v>1151</v>
      </c>
      <c r="G953" s="196" t="s">
        <v>295</v>
      </c>
      <c r="H953" s="197">
        <v>14.907999999999999</v>
      </c>
      <c r="I953" s="198"/>
      <c r="J953" s="199">
        <f>ROUND(I953*H953,2)</f>
        <v>0</v>
      </c>
      <c r="K953" s="200"/>
      <c r="L953" s="40"/>
      <c r="M953" s="201" t="s">
        <v>1</v>
      </c>
      <c r="N953" s="202" t="s">
        <v>41</v>
      </c>
      <c r="O953" s="72"/>
      <c r="P953" s="203">
        <f>O953*H953</f>
        <v>0</v>
      </c>
      <c r="Q953" s="203">
        <v>2.2563399999999998</v>
      </c>
      <c r="R953" s="203">
        <f>Q953*H953</f>
        <v>33.637516719999994</v>
      </c>
      <c r="S953" s="203">
        <v>0</v>
      </c>
      <c r="T953" s="20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5" t="s">
        <v>288</v>
      </c>
      <c r="AT953" s="205" t="s">
        <v>284</v>
      </c>
      <c r="AU953" s="205" t="s">
        <v>85</v>
      </c>
      <c r="AY953" s="18" t="s">
        <v>282</v>
      </c>
      <c r="BE953" s="206">
        <f>IF(N953="základní",J953,0)</f>
        <v>0</v>
      </c>
      <c r="BF953" s="206">
        <f>IF(N953="snížená",J953,0)</f>
        <v>0</v>
      </c>
      <c r="BG953" s="206">
        <f>IF(N953="zákl. přenesená",J953,0)</f>
        <v>0</v>
      </c>
      <c r="BH953" s="206">
        <f>IF(N953="sníž. přenesená",J953,0)</f>
        <v>0</v>
      </c>
      <c r="BI953" s="206">
        <f>IF(N953="nulová",J953,0)</f>
        <v>0</v>
      </c>
      <c r="BJ953" s="18" t="s">
        <v>83</v>
      </c>
      <c r="BK953" s="206">
        <f>ROUND(I953*H953,2)</f>
        <v>0</v>
      </c>
      <c r="BL953" s="18" t="s">
        <v>288</v>
      </c>
      <c r="BM953" s="205" t="s">
        <v>1152</v>
      </c>
    </row>
    <row r="954" spans="1:65" s="16" customFormat="1" ht="11.25">
      <c r="B954" s="241"/>
      <c r="C954" s="242"/>
      <c r="D954" s="209" t="s">
        <v>290</v>
      </c>
      <c r="E954" s="243" t="s">
        <v>1</v>
      </c>
      <c r="F954" s="244" t="s">
        <v>1153</v>
      </c>
      <c r="G954" s="242"/>
      <c r="H954" s="243" t="s">
        <v>1</v>
      </c>
      <c r="I954" s="245"/>
      <c r="J954" s="242"/>
      <c r="K954" s="242"/>
      <c r="L954" s="246"/>
      <c r="M954" s="247"/>
      <c r="N954" s="248"/>
      <c r="O954" s="248"/>
      <c r="P954" s="248"/>
      <c r="Q954" s="248"/>
      <c r="R954" s="248"/>
      <c r="S954" s="248"/>
      <c r="T954" s="249"/>
      <c r="AT954" s="250" t="s">
        <v>290</v>
      </c>
      <c r="AU954" s="250" t="s">
        <v>85</v>
      </c>
      <c r="AV954" s="16" t="s">
        <v>83</v>
      </c>
      <c r="AW954" s="16" t="s">
        <v>32</v>
      </c>
      <c r="AX954" s="16" t="s">
        <v>76</v>
      </c>
      <c r="AY954" s="250" t="s">
        <v>282</v>
      </c>
    </row>
    <row r="955" spans="1:65" s="13" customFormat="1" ht="22.5">
      <c r="B955" s="207"/>
      <c r="C955" s="208"/>
      <c r="D955" s="209" t="s">
        <v>290</v>
      </c>
      <c r="E955" s="210" t="s">
        <v>1</v>
      </c>
      <c r="F955" s="211" t="s">
        <v>1154</v>
      </c>
      <c r="G955" s="208"/>
      <c r="H955" s="212">
        <v>1.7989999999999999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290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282</v>
      </c>
    </row>
    <row r="956" spans="1:65" s="15" customFormat="1" ht="11.25">
      <c r="B956" s="230"/>
      <c r="C956" s="231"/>
      <c r="D956" s="209" t="s">
        <v>290</v>
      </c>
      <c r="E956" s="232" t="s">
        <v>1</v>
      </c>
      <c r="F956" s="233" t="s">
        <v>306</v>
      </c>
      <c r="G956" s="231"/>
      <c r="H956" s="234">
        <v>1.7989999999999999</v>
      </c>
      <c r="I956" s="235"/>
      <c r="J956" s="231"/>
      <c r="K956" s="231"/>
      <c r="L956" s="236"/>
      <c r="M956" s="237"/>
      <c r="N956" s="238"/>
      <c r="O956" s="238"/>
      <c r="P956" s="238"/>
      <c r="Q956" s="238"/>
      <c r="R956" s="238"/>
      <c r="S956" s="238"/>
      <c r="T956" s="239"/>
      <c r="AT956" s="240" t="s">
        <v>290</v>
      </c>
      <c r="AU956" s="240" t="s">
        <v>85</v>
      </c>
      <c r="AV956" s="15" t="s">
        <v>105</v>
      </c>
      <c r="AW956" s="15" t="s">
        <v>32</v>
      </c>
      <c r="AX956" s="15" t="s">
        <v>76</v>
      </c>
      <c r="AY956" s="240" t="s">
        <v>282</v>
      </c>
    </row>
    <row r="957" spans="1:65" s="16" customFormat="1" ht="11.25">
      <c r="B957" s="241"/>
      <c r="C957" s="242"/>
      <c r="D957" s="209" t="s">
        <v>290</v>
      </c>
      <c r="E957" s="243" t="s">
        <v>1</v>
      </c>
      <c r="F957" s="244" t="s">
        <v>1155</v>
      </c>
      <c r="G957" s="242"/>
      <c r="H957" s="243" t="s">
        <v>1</v>
      </c>
      <c r="I957" s="245"/>
      <c r="J957" s="242"/>
      <c r="K957" s="242"/>
      <c r="L957" s="246"/>
      <c r="M957" s="247"/>
      <c r="N957" s="248"/>
      <c r="O957" s="248"/>
      <c r="P957" s="248"/>
      <c r="Q957" s="248"/>
      <c r="R957" s="248"/>
      <c r="S957" s="248"/>
      <c r="T957" s="249"/>
      <c r="AT957" s="250" t="s">
        <v>290</v>
      </c>
      <c r="AU957" s="250" t="s">
        <v>85</v>
      </c>
      <c r="AV957" s="16" t="s">
        <v>83</v>
      </c>
      <c r="AW957" s="16" t="s">
        <v>32</v>
      </c>
      <c r="AX957" s="16" t="s">
        <v>76</v>
      </c>
      <c r="AY957" s="250" t="s">
        <v>282</v>
      </c>
    </row>
    <row r="958" spans="1:65" s="13" customFormat="1" ht="11.25">
      <c r="B958" s="207"/>
      <c r="C958" s="208"/>
      <c r="D958" s="209" t="s">
        <v>290</v>
      </c>
      <c r="E958" s="210" t="s">
        <v>1</v>
      </c>
      <c r="F958" s="211" t="s">
        <v>1156</v>
      </c>
      <c r="G958" s="208"/>
      <c r="H958" s="212">
        <v>2.1800000000000002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290</v>
      </c>
      <c r="AU958" s="218" t="s">
        <v>85</v>
      </c>
      <c r="AV958" s="13" t="s">
        <v>85</v>
      </c>
      <c r="AW958" s="13" t="s">
        <v>32</v>
      </c>
      <c r="AX958" s="13" t="s">
        <v>76</v>
      </c>
      <c r="AY958" s="218" t="s">
        <v>282</v>
      </c>
    </row>
    <row r="959" spans="1:65" s="15" customFormat="1" ht="11.25">
      <c r="B959" s="230"/>
      <c r="C959" s="231"/>
      <c r="D959" s="209" t="s">
        <v>290</v>
      </c>
      <c r="E959" s="232" t="s">
        <v>1</v>
      </c>
      <c r="F959" s="233" t="s">
        <v>306</v>
      </c>
      <c r="G959" s="231"/>
      <c r="H959" s="234">
        <v>2.1800000000000002</v>
      </c>
      <c r="I959" s="235"/>
      <c r="J959" s="231"/>
      <c r="K959" s="231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290</v>
      </c>
      <c r="AU959" s="240" t="s">
        <v>85</v>
      </c>
      <c r="AV959" s="15" t="s">
        <v>105</v>
      </c>
      <c r="AW959" s="15" t="s">
        <v>32</v>
      </c>
      <c r="AX959" s="15" t="s">
        <v>76</v>
      </c>
      <c r="AY959" s="240" t="s">
        <v>282</v>
      </c>
    </row>
    <row r="960" spans="1:65" s="16" customFormat="1" ht="11.25">
      <c r="B960" s="241"/>
      <c r="C960" s="242"/>
      <c r="D960" s="209" t="s">
        <v>290</v>
      </c>
      <c r="E960" s="243" t="s">
        <v>1</v>
      </c>
      <c r="F960" s="244" t="s">
        <v>1157</v>
      </c>
      <c r="G960" s="242"/>
      <c r="H960" s="243" t="s">
        <v>1</v>
      </c>
      <c r="I960" s="245"/>
      <c r="J960" s="242"/>
      <c r="K960" s="242"/>
      <c r="L960" s="246"/>
      <c r="M960" s="247"/>
      <c r="N960" s="248"/>
      <c r="O960" s="248"/>
      <c r="P960" s="248"/>
      <c r="Q960" s="248"/>
      <c r="R960" s="248"/>
      <c r="S960" s="248"/>
      <c r="T960" s="249"/>
      <c r="AT960" s="250" t="s">
        <v>290</v>
      </c>
      <c r="AU960" s="250" t="s">
        <v>85</v>
      </c>
      <c r="AV960" s="16" t="s">
        <v>83</v>
      </c>
      <c r="AW960" s="16" t="s">
        <v>32</v>
      </c>
      <c r="AX960" s="16" t="s">
        <v>76</v>
      </c>
      <c r="AY960" s="250" t="s">
        <v>282</v>
      </c>
    </row>
    <row r="961" spans="1:65" s="13" customFormat="1" ht="22.5">
      <c r="B961" s="207"/>
      <c r="C961" s="208"/>
      <c r="D961" s="209" t="s">
        <v>290</v>
      </c>
      <c r="E961" s="210" t="s">
        <v>1</v>
      </c>
      <c r="F961" s="211" t="s">
        <v>1158</v>
      </c>
      <c r="G961" s="208"/>
      <c r="H961" s="212">
        <v>6.5069999999999997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290</v>
      </c>
      <c r="AU961" s="218" t="s">
        <v>85</v>
      </c>
      <c r="AV961" s="13" t="s">
        <v>85</v>
      </c>
      <c r="AW961" s="13" t="s">
        <v>32</v>
      </c>
      <c r="AX961" s="13" t="s">
        <v>76</v>
      </c>
      <c r="AY961" s="218" t="s">
        <v>282</v>
      </c>
    </row>
    <row r="962" spans="1:65" s="15" customFormat="1" ht="11.25">
      <c r="B962" s="230"/>
      <c r="C962" s="231"/>
      <c r="D962" s="209" t="s">
        <v>290</v>
      </c>
      <c r="E962" s="232" t="s">
        <v>1</v>
      </c>
      <c r="F962" s="233" t="s">
        <v>306</v>
      </c>
      <c r="G962" s="231"/>
      <c r="H962" s="234">
        <v>6.5069999999999997</v>
      </c>
      <c r="I962" s="235"/>
      <c r="J962" s="231"/>
      <c r="K962" s="231"/>
      <c r="L962" s="236"/>
      <c r="M962" s="237"/>
      <c r="N962" s="238"/>
      <c r="O962" s="238"/>
      <c r="P962" s="238"/>
      <c r="Q962" s="238"/>
      <c r="R962" s="238"/>
      <c r="S962" s="238"/>
      <c r="T962" s="239"/>
      <c r="AT962" s="240" t="s">
        <v>290</v>
      </c>
      <c r="AU962" s="240" t="s">
        <v>85</v>
      </c>
      <c r="AV962" s="15" t="s">
        <v>105</v>
      </c>
      <c r="AW962" s="15" t="s">
        <v>32</v>
      </c>
      <c r="AX962" s="15" t="s">
        <v>76</v>
      </c>
      <c r="AY962" s="240" t="s">
        <v>282</v>
      </c>
    </row>
    <row r="963" spans="1:65" s="16" customFormat="1" ht="11.25">
      <c r="B963" s="241"/>
      <c r="C963" s="242"/>
      <c r="D963" s="209" t="s">
        <v>290</v>
      </c>
      <c r="E963" s="243" t="s">
        <v>1</v>
      </c>
      <c r="F963" s="244" t="s">
        <v>1159</v>
      </c>
      <c r="G963" s="242"/>
      <c r="H963" s="243" t="s">
        <v>1</v>
      </c>
      <c r="I963" s="245"/>
      <c r="J963" s="242"/>
      <c r="K963" s="242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290</v>
      </c>
      <c r="AU963" s="250" t="s">
        <v>85</v>
      </c>
      <c r="AV963" s="16" t="s">
        <v>83</v>
      </c>
      <c r="AW963" s="16" t="s">
        <v>32</v>
      </c>
      <c r="AX963" s="16" t="s">
        <v>76</v>
      </c>
      <c r="AY963" s="250" t="s">
        <v>282</v>
      </c>
    </row>
    <row r="964" spans="1:65" s="13" customFormat="1" ht="11.25">
      <c r="B964" s="207"/>
      <c r="C964" s="208"/>
      <c r="D964" s="209" t="s">
        <v>290</v>
      </c>
      <c r="E964" s="210" t="s">
        <v>1</v>
      </c>
      <c r="F964" s="211" t="s">
        <v>1160</v>
      </c>
      <c r="G964" s="208"/>
      <c r="H964" s="212">
        <v>4.4219999999999997</v>
      </c>
      <c r="I964" s="213"/>
      <c r="J964" s="208"/>
      <c r="K964" s="208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290</v>
      </c>
      <c r="AU964" s="218" t="s">
        <v>85</v>
      </c>
      <c r="AV964" s="13" t="s">
        <v>85</v>
      </c>
      <c r="AW964" s="13" t="s">
        <v>32</v>
      </c>
      <c r="AX964" s="13" t="s">
        <v>76</v>
      </c>
      <c r="AY964" s="218" t="s">
        <v>282</v>
      </c>
    </row>
    <row r="965" spans="1:65" s="15" customFormat="1" ht="11.25">
      <c r="B965" s="230"/>
      <c r="C965" s="231"/>
      <c r="D965" s="209" t="s">
        <v>290</v>
      </c>
      <c r="E965" s="232" t="s">
        <v>1</v>
      </c>
      <c r="F965" s="233" t="s">
        <v>306</v>
      </c>
      <c r="G965" s="231"/>
      <c r="H965" s="234">
        <v>4.4219999999999997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290</v>
      </c>
      <c r="AU965" s="240" t="s">
        <v>85</v>
      </c>
      <c r="AV965" s="15" t="s">
        <v>105</v>
      </c>
      <c r="AW965" s="15" t="s">
        <v>32</v>
      </c>
      <c r="AX965" s="15" t="s">
        <v>76</v>
      </c>
      <c r="AY965" s="240" t="s">
        <v>282</v>
      </c>
    </row>
    <row r="966" spans="1:65" s="14" customFormat="1" ht="11.25">
      <c r="B966" s="219"/>
      <c r="C966" s="220"/>
      <c r="D966" s="209" t="s">
        <v>290</v>
      </c>
      <c r="E966" s="221" t="s">
        <v>1</v>
      </c>
      <c r="F966" s="222" t="s">
        <v>292</v>
      </c>
      <c r="G966" s="220"/>
      <c r="H966" s="223">
        <v>14.908000000000001</v>
      </c>
      <c r="I966" s="224"/>
      <c r="J966" s="220"/>
      <c r="K966" s="220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290</v>
      </c>
      <c r="AU966" s="229" t="s">
        <v>85</v>
      </c>
      <c r="AV966" s="14" t="s">
        <v>288</v>
      </c>
      <c r="AW966" s="14" t="s">
        <v>32</v>
      </c>
      <c r="AX966" s="14" t="s">
        <v>83</v>
      </c>
      <c r="AY966" s="229" t="s">
        <v>282</v>
      </c>
    </row>
    <row r="967" spans="1:65" s="2" customFormat="1" ht="24.2" customHeight="1">
      <c r="A967" s="35"/>
      <c r="B967" s="36"/>
      <c r="C967" s="193" t="s">
        <v>1161</v>
      </c>
      <c r="D967" s="193" t="s">
        <v>284</v>
      </c>
      <c r="E967" s="194" t="s">
        <v>1162</v>
      </c>
      <c r="F967" s="195" t="s">
        <v>1163</v>
      </c>
      <c r="G967" s="196" t="s">
        <v>295</v>
      </c>
      <c r="H967" s="197">
        <v>67.525000000000006</v>
      </c>
      <c r="I967" s="198"/>
      <c r="J967" s="199">
        <f>ROUND(I967*H967,2)</f>
        <v>0</v>
      </c>
      <c r="K967" s="200"/>
      <c r="L967" s="40"/>
      <c r="M967" s="201" t="s">
        <v>1</v>
      </c>
      <c r="N967" s="202" t="s">
        <v>41</v>
      </c>
      <c r="O967" s="72"/>
      <c r="P967" s="203">
        <f>O967*H967</f>
        <v>0</v>
      </c>
      <c r="Q967" s="203">
        <v>0</v>
      </c>
      <c r="R967" s="203">
        <f>Q967*H967</f>
        <v>0</v>
      </c>
      <c r="S967" s="203">
        <v>0</v>
      </c>
      <c r="T967" s="204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5" t="s">
        <v>288</v>
      </c>
      <c r="AT967" s="205" t="s">
        <v>284</v>
      </c>
      <c r="AU967" s="205" t="s">
        <v>85</v>
      </c>
      <c r="AY967" s="18" t="s">
        <v>282</v>
      </c>
      <c r="BE967" s="206">
        <f>IF(N967="základní",J967,0)</f>
        <v>0</v>
      </c>
      <c r="BF967" s="206">
        <f>IF(N967="snížená",J967,0)</f>
        <v>0</v>
      </c>
      <c r="BG967" s="206">
        <f>IF(N967="zákl. přenesená",J967,0)</f>
        <v>0</v>
      </c>
      <c r="BH967" s="206">
        <f>IF(N967="sníž. přenesená",J967,0)</f>
        <v>0</v>
      </c>
      <c r="BI967" s="206">
        <f>IF(N967="nulová",J967,0)</f>
        <v>0</v>
      </c>
      <c r="BJ967" s="18" t="s">
        <v>83</v>
      </c>
      <c r="BK967" s="206">
        <f>ROUND(I967*H967,2)</f>
        <v>0</v>
      </c>
      <c r="BL967" s="18" t="s">
        <v>288</v>
      </c>
      <c r="BM967" s="205" t="s">
        <v>1164</v>
      </c>
    </row>
    <row r="968" spans="1:65" s="2" customFormat="1" ht="24.2" customHeight="1">
      <c r="A968" s="35"/>
      <c r="B968" s="36"/>
      <c r="C968" s="193" t="s">
        <v>1165</v>
      </c>
      <c r="D968" s="193" t="s">
        <v>284</v>
      </c>
      <c r="E968" s="194" t="s">
        <v>1166</v>
      </c>
      <c r="F968" s="195" t="s">
        <v>1167</v>
      </c>
      <c r="G968" s="196" t="s">
        <v>295</v>
      </c>
      <c r="H968" s="197">
        <v>14.907999999999999</v>
      </c>
      <c r="I968" s="198"/>
      <c r="J968" s="199">
        <f>ROUND(I968*H968,2)</f>
        <v>0</v>
      </c>
      <c r="K968" s="200"/>
      <c r="L968" s="40"/>
      <c r="M968" s="201" t="s">
        <v>1</v>
      </c>
      <c r="N968" s="202" t="s">
        <v>41</v>
      </c>
      <c r="O968" s="72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5" t="s">
        <v>288</v>
      </c>
      <c r="AT968" s="205" t="s">
        <v>284</v>
      </c>
      <c r="AU968" s="205" t="s">
        <v>85</v>
      </c>
      <c r="AY968" s="18" t="s">
        <v>282</v>
      </c>
      <c r="BE968" s="206">
        <f>IF(N968="základní",J968,0)</f>
        <v>0</v>
      </c>
      <c r="BF968" s="206">
        <f>IF(N968="snížená",J968,0)</f>
        <v>0</v>
      </c>
      <c r="BG968" s="206">
        <f>IF(N968="zákl. přenesená",J968,0)</f>
        <v>0</v>
      </c>
      <c r="BH968" s="206">
        <f>IF(N968="sníž. přenesená",J968,0)</f>
        <v>0</v>
      </c>
      <c r="BI968" s="206">
        <f>IF(N968="nulová",J968,0)</f>
        <v>0</v>
      </c>
      <c r="BJ968" s="18" t="s">
        <v>83</v>
      </c>
      <c r="BK968" s="206">
        <f>ROUND(I968*H968,2)</f>
        <v>0</v>
      </c>
      <c r="BL968" s="18" t="s">
        <v>288</v>
      </c>
      <c r="BM968" s="205" t="s">
        <v>1168</v>
      </c>
    </row>
    <row r="969" spans="1:65" s="2" customFormat="1" ht="33" customHeight="1">
      <c r="A969" s="35"/>
      <c r="B969" s="36"/>
      <c r="C969" s="193" t="s">
        <v>1169</v>
      </c>
      <c r="D969" s="193" t="s">
        <v>284</v>
      </c>
      <c r="E969" s="194" t="s">
        <v>1170</v>
      </c>
      <c r="F969" s="195" t="s">
        <v>1171</v>
      </c>
      <c r="G969" s="196" t="s">
        <v>295</v>
      </c>
      <c r="H969" s="197">
        <v>67.525000000000006</v>
      </c>
      <c r="I969" s="198"/>
      <c r="J969" s="199">
        <f>ROUND(I969*H969,2)</f>
        <v>0</v>
      </c>
      <c r="K969" s="200"/>
      <c r="L969" s="40"/>
      <c r="M969" s="201" t="s">
        <v>1</v>
      </c>
      <c r="N969" s="202" t="s">
        <v>41</v>
      </c>
      <c r="O969" s="72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205" t="s">
        <v>288</v>
      </c>
      <c r="AT969" s="205" t="s">
        <v>284</v>
      </c>
      <c r="AU969" s="205" t="s">
        <v>85</v>
      </c>
      <c r="AY969" s="18" t="s">
        <v>282</v>
      </c>
      <c r="BE969" s="206">
        <f>IF(N969="základní",J969,0)</f>
        <v>0</v>
      </c>
      <c r="BF969" s="206">
        <f>IF(N969="snížená",J969,0)</f>
        <v>0</v>
      </c>
      <c r="BG969" s="206">
        <f>IF(N969="zákl. přenesená",J969,0)</f>
        <v>0</v>
      </c>
      <c r="BH969" s="206">
        <f>IF(N969="sníž. přenesená",J969,0)</f>
        <v>0</v>
      </c>
      <c r="BI969" s="206">
        <f>IF(N969="nulová",J969,0)</f>
        <v>0</v>
      </c>
      <c r="BJ969" s="18" t="s">
        <v>83</v>
      </c>
      <c r="BK969" s="206">
        <f>ROUND(I969*H969,2)</f>
        <v>0</v>
      </c>
      <c r="BL969" s="18" t="s">
        <v>288</v>
      </c>
      <c r="BM969" s="205" t="s">
        <v>1172</v>
      </c>
    </row>
    <row r="970" spans="1:65" s="2" customFormat="1" ht="33" customHeight="1">
      <c r="A970" s="35"/>
      <c r="B970" s="36"/>
      <c r="C970" s="193" t="s">
        <v>1173</v>
      </c>
      <c r="D970" s="193" t="s">
        <v>284</v>
      </c>
      <c r="E970" s="194" t="s">
        <v>1174</v>
      </c>
      <c r="F970" s="195" t="s">
        <v>1175</v>
      </c>
      <c r="G970" s="196" t="s">
        <v>295</v>
      </c>
      <c r="H970" s="197">
        <v>14.907999999999999</v>
      </c>
      <c r="I970" s="198"/>
      <c r="J970" s="199">
        <f>ROUND(I970*H970,2)</f>
        <v>0</v>
      </c>
      <c r="K970" s="200"/>
      <c r="L970" s="40"/>
      <c r="M970" s="201" t="s">
        <v>1</v>
      </c>
      <c r="N970" s="202" t="s">
        <v>41</v>
      </c>
      <c r="O970" s="72"/>
      <c r="P970" s="203">
        <f>O970*H970</f>
        <v>0</v>
      </c>
      <c r="Q970" s="203">
        <v>0</v>
      </c>
      <c r="R970" s="203">
        <f>Q970*H970</f>
        <v>0</v>
      </c>
      <c r="S970" s="203">
        <v>0</v>
      </c>
      <c r="T970" s="20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05" t="s">
        <v>288</v>
      </c>
      <c r="AT970" s="205" t="s">
        <v>284</v>
      </c>
      <c r="AU970" s="205" t="s">
        <v>85</v>
      </c>
      <c r="AY970" s="18" t="s">
        <v>282</v>
      </c>
      <c r="BE970" s="206">
        <f>IF(N970="základní",J970,0)</f>
        <v>0</v>
      </c>
      <c r="BF970" s="206">
        <f>IF(N970="snížená",J970,0)</f>
        <v>0</v>
      </c>
      <c r="BG970" s="206">
        <f>IF(N970="zákl. přenesená",J970,0)</f>
        <v>0</v>
      </c>
      <c r="BH970" s="206">
        <f>IF(N970="sníž. přenesená",J970,0)</f>
        <v>0</v>
      </c>
      <c r="BI970" s="206">
        <f>IF(N970="nulová",J970,0)</f>
        <v>0</v>
      </c>
      <c r="BJ970" s="18" t="s">
        <v>83</v>
      </c>
      <c r="BK970" s="206">
        <f>ROUND(I970*H970,2)</f>
        <v>0</v>
      </c>
      <c r="BL970" s="18" t="s">
        <v>288</v>
      </c>
      <c r="BM970" s="205" t="s">
        <v>1176</v>
      </c>
    </row>
    <row r="971" spans="1:65" s="2" customFormat="1" ht="16.5" customHeight="1">
      <c r="A971" s="35"/>
      <c r="B971" s="36"/>
      <c r="C971" s="193" t="s">
        <v>1177</v>
      </c>
      <c r="D971" s="193" t="s">
        <v>284</v>
      </c>
      <c r="E971" s="194" t="s">
        <v>1178</v>
      </c>
      <c r="F971" s="195" t="s">
        <v>1179</v>
      </c>
      <c r="G971" s="196" t="s">
        <v>418</v>
      </c>
      <c r="H971" s="197">
        <v>2.9670000000000001</v>
      </c>
      <c r="I971" s="198"/>
      <c r="J971" s="199">
        <f>ROUND(I971*H971,2)</f>
        <v>0</v>
      </c>
      <c r="K971" s="200"/>
      <c r="L971" s="40"/>
      <c r="M971" s="201" t="s">
        <v>1</v>
      </c>
      <c r="N971" s="202" t="s">
        <v>41</v>
      </c>
      <c r="O971" s="72"/>
      <c r="P971" s="203">
        <f>O971*H971</f>
        <v>0</v>
      </c>
      <c r="Q971" s="203">
        <v>1.06277</v>
      </c>
      <c r="R971" s="203">
        <f>Q971*H971</f>
        <v>3.15323859</v>
      </c>
      <c r="S971" s="203">
        <v>0</v>
      </c>
      <c r="T971" s="204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5" t="s">
        <v>288</v>
      </c>
      <c r="AT971" s="205" t="s">
        <v>284</v>
      </c>
      <c r="AU971" s="205" t="s">
        <v>85</v>
      </c>
      <c r="AY971" s="18" t="s">
        <v>282</v>
      </c>
      <c r="BE971" s="206">
        <f>IF(N971="základní",J971,0)</f>
        <v>0</v>
      </c>
      <c r="BF971" s="206">
        <f>IF(N971="snížená",J971,0)</f>
        <v>0</v>
      </c>
      <c r="BG971" s="206">
        <f>IF(N971="zákl. přenesená",J971,0)</f>
        <v>0</v>
      </c>
      <c r="BH971" s="206">
        <f>IF(N971="sníž. přenesená",J971,0)</f>
        <v>0</v>
      </c>
      <c r="BI971" s="206">
        <f>IF(N971="nulová",J971,0)</f>
        <v>0</v>
      </c>
      <c r="BJ971" s="18" t="s">
        <v>83</v>
      </c>
      <c r="BK971" s="206">
        <f>ROUND(I971*H971,2)</f>
        <v>0</v>
      </c>
      <c r="BL971" s="18" t="s">
        <v>288</v>
      </c>
      <c r="BM971" s="205" t="s">
        <v>1180</v>
      </c>
    </row>
    <row r="972" spans="1:65" s="16" customFormat="1" ht="11.25">
      <c r="B972" s="241"/>
      <c r="C972" s="242"/>
      <c r="D972" s="209" t="s">
        <v>290</v>
      </c>
      <c r="E972" s="243" t="s">
        <v>1</v>
      </c>
      <c r="F972" s="244" t="s">
        <v>1139</v>
      </c>
      <c r="G972" s="242"/>
      <c r="H972" s="243" t="s">
        <v>1</v>
      </c>
      <c r="I972" s="245"/>
      <c r="J972" s="242"/>
      <c r="K972" s="242"/>
      <c r="L972" s="246"/>
      <c r="M972" s="247"/>
      <c r="N972" s="248"/>
      <c r="O972" s="248"/>
      <c r="P972" s="248"/>
      <c r="Q972" s="248"/>
      <c r="R972" s="248"/>
      <c r="S972" s="248"/>
      <c r="T972" s="249"/>
      <c r="AT972" s="250" t="s">
        <v>290</v>
      </c>
      <c r="AU972" s="250" t="s">
        <v>85</v>
      </c>
      <c r="AV972" s="16" t="s">
        <v>83</v>
      </c>
      <c r="AW972" s="16" t="s">
        <v>32</v>
      </c>
      <c r="AX972" s="16" t="s">
        <v>76</v>
      </c>
      <c r="AY972" s="250" t="s">
        <v>282</v>
      </c>
    </row>
    <row r="973" spans="1:65" s="13" customFormat="1" ht="22.5">
      <c r="B973" s="207"/>
      <c r="C973" s="208"/>
      <c r="D973" s="209" t="s">
        <v>290</v>
      </c>
      <c r="E973" s="210" t="s">
        <v>1</v>
      </c>
      <c r="F973" s="211" t="s">
        <v>1181</v>
      </c>
      <c r="G973" s="208"/>
      <c r="H973" s="212">
        <v>1.621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290</v>
      </c>
      <c r="AU973" s="218" t="s">
        <v>85</v>
      </c>
      <c r="AV973" s="13" t="s">
        <v>85</v>
      </c>
      <c r="AW973" s="13" t="s">
        <v>32</v>
      </c>
      <c r="AX973" s="13" t="s">
        <v>76</v>
      </c>
      <c r="AY973" s="218" t="s">
        <v>282</v>
      </c>
    </row>
    <row r="974" spans="1:65" s="15" customFormat="1" ht="11.25">
      <c r="B974" s="230"/>
      <c r="C974" s="231"/>
      <c r="D974" s="209" t="s">
        <v>290</v>
      </c>
      <c r="E974" s="232" t="s">
        <v>1</v>
      </c>
      <c r="F974" s="233" t="s">
        <v>306</v>
      </c>
      <c r="G974" s="231"/>
      <c r="H974" s="234">
        <v>1.621</v>
      </c>
      <c r="I974" s="235"/>
      <c r="J974" s="231"/>
      <c r="K974" s="231"/>
      <c r="L974" s="236"/>
      <c r="M974" s="237"/>
      <c r="N974" s="238"/>
      <c r="O974" s="238"/>
      <c r="P974" s="238"/>
      <c r="Q974" s="238"/>
      <c r="R974" s="238"/>
      <c r="S974" s="238"/>
      <c r="T974" s="239"/>
      <c r="AT974" s="240" t="s">
        <v>290</v>
      </c>
      <c r="AU974" s="240" t="s">
        <v>85</v>
      </c>
      <c r="AV974" s="15" t="s">
        <v>105</v>
      </c>
      <c r="AW974" s="15" t="s">
        <v>32</v>
      </c>
      <c r="AX974" s="15" t="s">
        <v>76</v>
      </c>
      <c r="AY974" s="240" t="s">
        <v>282</v>
      </c>
    </row>
    <row r="975" spans="1:65" s="16" customFormat="1" ht="11.25">
      <c r="B975" s="241"/>
      <c r="C975" s="242"/>
      <c r="D975" s="209" t="s">
        <v>290</v>
      </c>
      <c r="E975" s="243" t="s">
        <v>1</v>
      </c>
      <c r="F975" s="244" t="s">
        <v>1141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290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282</v>
      </c>
    </row>
    <row r="976" spans="1:65" s="13" customFormat="1" ht="11.25">
      <c r="B976" s="207"/>
      <c r="C976" s="208"/>
      <c r="D976" s="209" t="s">
        <v>290</v>
      </c>
      <c r="E976" s="210" t="s">
        <v>1</v>
      </c>
      <c r="F976" s="211" t="s">
        <v>1182</v>
      </c>
      <c r="G976" s="208"/>
      <c r="H976" s="212">
        <v>0.58299999999999996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290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282</v>
      </c>
    </row>
    <row r="977" spans="2:51" s="15" customFormat="1" ht="11.25">
      <c r="B977" s="230"/>
      <c r="C977" s="231"/>
      <c r="D977" s="209" t="s">
        <v>290</v>
      </c>
      <c r="E977" s="232" t="s">
        <v>1</v>
      </c>
      <c r="F977" s="233" t="s">
        <v>306</v>
      </c>
      <c r="G977" s="231"/>
      <c r="H977" s="234">
        <v>0.58299999999999996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290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282</v>
      </c>
    </row>
    <row r="978" spans="2:51" s="16" customFormat="1" ht="11.25">
      <c r="B978" s="241"/>
      <c r="C978" s="242"/>
      <c r="D978" s="209" t="s">
        <v>290</v>
      </c>
      <c r="E978" s="243" t="s">
        <v>1</v>
      </c>
      <c r="F978" s="244" t="s">
        <v>1143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290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282</v>
      </c>
    </row>
    <row r="979" spans="2:51" s="13" customFormat="1" ht="22.5">
      <c r="B979" s="207"/>
      <c r="C979" s="208"/>
      <c r="D979" s="209" t="s">
        <v>290</v>
      </c>
      <c r="E979" s="210" t="s">
        <v>1</v>
      </c>
      <c r="F979" s="211" t="s">
        <v>1183</v>
      </c>
      <c r="G979" s="208"/>
      <c r="H979" s="212">
        <v>0.13100000000000001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290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282</v>
      </c>
    </row>
    <row r="980" spans="2:51" s="15" customFormat="1" ht="11.25">
      <c r="B980" s="230"/>
      <c r="C980" s="231"/>
      <c r="D980" s="209" t="s">
        <v>290</v>
      </c>
      <c r="E980" s="232" t="s">
        <v>1</v>
      </c>
      <c r="F980" s="233" t="s">
        <v>306</v>
      </c>
      <c r="G980" s="231"/>
      <c r="H980" s="234">
        <v>0.13100000000000001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290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282</v>
      </c>
    </row>
    <row r="981" spans="2:51" s="16" customFormat="1" ht="11.25">
      <c r="B981" s="241"/>
      <c r="C981" s="242"/>
      <c r="D981" s="209" t="s">
        <v>290</v>
      </c>
      <c r="E981" s="243" t="s">
        <v>1</v>
      </c>
      <c r="F981" s="244" t="s">
        <v>1153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290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282</v>
      </c>
    </row>
    <row r="982" spans="2:51" s="13" customFormat="1" ht="22.5">
      <c r="B982" s="207"/>
      <c r="C982" s="208"/>
      <c r="D982" s="209" t="s">
        <v>290</v>
      </c>
      <c r="E982" s="210" t="s">
        <v>1</v>
      </c>
      <c r="F982" s="211" t="s">
        <v>1184</v>
      </c>
      <c r="G982" s="208"/>
      <c r="H982" s="212">
        <v>5.5E-2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290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282</v>
      </c>
    </row>
    <row r="983" spans="2:51" s="15" customFormat="1" ht="11.25">
      <c r="B983" s="230"/>
      <c r="C983" s="231"/>
      <c r="D983" s="209" t="s">
        <v>290</v>
      </c>
      <c r="E983" s="232" t="s">
        <v>1</v>
      </c>
      <c r="F983" s="233" t="s">
        <v>306</v>
      </c>
      <c r="G983" s="231"/>
      <c r="H983" s="234">
        <v>5.5E-2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290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282</v>
      </c>
    </row>
    <row r="984" spans="2:51" s="16" customFormat="1" ht="11.25">
      <c r="B984" s="241"/>
      <c r="C984" s="242"/>
      <c r="D984" s="209" t="s">
        <v>290</v>
      </c>
      <c r="E984" s="243" t="s">
        <v>1</v>
      </c>
      <c r="F984" s="244" t="s">
        <v>1155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290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282</v>
      </c>
    </row>
    <row r="985" spans="2:51" s="13" customFormat="1" ht="11.25">
      <c r="B985" s="207"/>
      <c r="C985" s="208"/>
      <c r="D985" s="209" t="s">
        <v>290</v>
      </c>
      <c r="E985" s="210" t="s">
        <v>1</v>
      </c>
      <c r="F985" s="211" t="s">
        <v>1185</v>
      </c>
      <c r="G985" s="208"/>
      <c r="H985" s="212">
        <v>6.6000000000000003E-2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290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282</v>
      </c>
    </row>
    <row r="986" spans="2:51" s="15" customFormat="1" ht="11.25">
      <c r="B986" s="230"/>
      <c r="C986" s="231"/>
      <c r="D986" s="209" t="s">
        <v>290</v>
      </c>
      <c r="E986" s="232" t="s">
        <v>1</v>
      </c>
      <c r="F986" s="233" t="s">
        <v>306</v>
      </c>
      <c r="G986" s="231"/>
      <c r="H986" s="234">
        <v>6.6000000000000003E-2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290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282</v>
      </c>
    </row>
    <row r="987" spans="2:51" s="16" customFormat="1" ht="11.25">
      <c r="B987" s="241"/>
      <c r="C987" s="242"/>
      <c r="D987" s="209" t="s">
        <v>290</v>
      </c>
      <c r="E987" s="243" t="s">
        <v>1</v>
      </c>
      <c r="F987" s="244" t="s">
        <v>1145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290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282</v>
      </c>
    </row>
    <row r="988" spans="2:51" s="13" customFormat="1" ht="11.25">
      <c r="B988" s="207"/>
      <c r="C988" s="208"/>
      <c r="D988" s="209" t="s">
        <v>290</v>
      </c>
      <c r="E988" s="210" t="s">
        <v>1</v>
      </c>
      <c r="F988" s="211" t="s">
        <v>1186</v>
      </c>
      <c r="G988" s="208"/>
      <c r="H988" s="212">
        <v>0.121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290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282</v>
      </c>
    </row>
    <row r="989" spans="2:51" s="15" customFormat="1" ht="11.25">
      <c r="B989" s="230"/>
      <c r="C989" s="231"/>
      <c r="D989" s="209" t="s">
        <v>290</v>
      </c>
      <c r="E989" s="232" t="s">
        <v>1</v>
      </c>
      <c r="F989" s="233" t="s">
        <v>306</v>
      </c>
      <c r="G989" s="231"/>
      <c r="H989" s="234">
        <v>0.121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290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282</v>
      </c>
    </row>
    <row r="990" spans="2:51" s="16" customFormat="1" ht="11.25">
      <c r="B990" s="241"/>
      <c r="C990" s="242"/>
      <c r="D990" s="209" t="s">
        <v>290</v>
      </c>
      <c r="E990" s="243" t="s">
        <v>1</v>
      </c>
      <c r="F990" s="244" t="s">
        <v>1157</v>
      </c>
      <c r="G990" s="242"/>
      <c r="H990" s="243" t="s">
        <v>1</v>
      </c>
      <c r="I990" s="245"/>
      <c r="J990" s="242"/>
      <c r="K990" s="242"/>
      <c r="L990" s="246"/>
      <c r="M990" s="247"/>
      <c r="N990" s="248"/>
      <c r="O990" s="248"/>
      <c r="P990" s="248"/>
      <c r="Q990" s="248"/>
      <c r="R990" s="248"/>
      <c r="S990" s="248"/>
      <c r="T990" s="249"/>
      <c r="AT990" s="250" t="s">
        <v>290</v>
      </c>
      <c r="AU990" s="250" t="s">
        <v>85</v>
      </c>
      <c r="AV990" s="16" t="s">
        <v>83</v>
      </c>
      <c r="AW990" s="16" t="s">
        <v>32</v>
      </c>
      <c r="AX990" s="16" t="s">
        <v>76</v>
      </c>
      <c r="AY990" s="250" t="s">
        <v>282</v>
      </c>
    </row>
    <row r="991" spans="2:51" s="13" customFormat="1" ht="22.5">
      <c r="B991" s="207"/>
      <c r="C991" s="208"/>
      <c r="D991" s="209" t="s">
        <v>290</v>
      </c>
      <c r="E991" s="210" t="s">
        <v>1</v>
      </c>
      <c r="F991" s="211" t="s">
        <v>1187</v>
      </c>
      <c r="G991" s="208"/>
      <c r="H991" s="212">
        <v>0.189</v>
      </c>
      <c r="I991" s="213"/>
      <c r="J991" s="208"/>
      <c r="K991" s="208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290</v>
      </c>
      <c r="AU991" s="218" t="s">
        <v>85</v>
      </c>
      <c r="AV991" s="13" t="s">
        <v>85</v>
      </c>
      <c r="AW991" s="13" t="s">
        <v>32</v>
      </c>
      <c r="AX991" s="13" t="s">
        <v>76</v>
      </c>
      <c r="AY991" s="218" t="s">
        <v>282</v>
      </c>
    </row>
    <row r="992" spans="2:51" s="15" customFormat="1" ht="11.25">
      <c r="B992" s="230"/>
      <c r="C992" s="231"/>
      <c r="D992" s="209" t="s">
        <v>290</v>
      </c>
      <c r="E992" s="232" t="s">
        <v>1</v>
      </c>
      <c r="F992" s="233" t="s">
        <v>306</v>
      </c>
      <c r="G992" s="231"/>
      <c r="H992" s="234">
        <v>0.189</v>
      </c>
      <c r="I992" s="235"/>
      <c r="J992" s="231"/>
      <c r="K992" s="231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290</v>
      </c>
      <c r="AU992" s="240" t="s">
        <v>85</v>
      </c>
      <c r="AV992" s="15" t="s">
        <v>105</v>
      </c>
      <c r="AW992" s="15" t="s">
        <v>32</v>
      </c>
      <c r="AX992" s="15" t="s">
        <v>76</v>
      </c>
      <c r="AY992" s="240" t="s">
        <v>282</v>
      </c>
    </row>
    <row r="993" spans="1:65" s="16" customFormat="1" ht="11.25">
      <c r="B993" s="241"/>
      <c r="C993" s="242"/>
      <c r="D993" s="209" t="s">
        <v>290</v>
      </c>
      <c r="E993" s="243" t="s">
        <v>1</v>
      </c>
      <c r="F993" s="244" t="s">
        <v>1159</v>
      </c>
      <c r="G993" s="242"/>
      <c r="H993" s="243" t="s">
        <v>1</v>
      </c>
      <c r="I993" s="245"/>
      <c r="J993" s="242"/>
      <c r="K993" s="242"/>
      <c r="L993" s="246"/>
      <c r="M993" s="247"/>
      <c r="N993" s="248"/>
      <c r="O993" s="248"/>
      <c r="P993" s="248"/>
      <c r="Q993" s="248"/>
      <c r="R993" s="248"/>
      <c r="S993" s="248"/>
      <c r="T993" s="249"/>
      <c r="AT993" s="250" t="s">
        <v>290</v>
      </c>
      <c r="AU993" s="250" t="s">
        <v>85</v>
      </c>
      <c r="AV993" s="16" t="s">
        <v>83</v>
      </c>
      <c r="AW993" s="16" t="s">
        <v>32</v>
      </c>
      <c r="AX993" s="16" t="s">
        <v>76</v>
      </c>
      <c r="AY993" s="250" t="s">
        <v>282</v>
      </c>
    </row>
    <row r="994" spans="1:65" s="13" customFormat="1" ht="11.25">
      <c r="B994" s="207"/>
      <c r="C994" s="208"/>
      <c r="D994" s="209" t="s">
        <v>290</v>
      </c>
      <c r="E994" s="210" t="s">
        <v>1</v>
      </c>
      <c r="F994" s="211" t="s">
        <v>1188</v>
      </c>
      <c r="G994" s="208"/>
      <c r="H994" s="212">
        <v>0.13</v>
      </c>
      <c r="I994" s="213"/>
      <c r="J994" s="208"/>
      <c r="K994" s="208"/>
      <c r="L994" s="214"/>
      <c r="M994" s="215"/>
      <c r="N994" s="216"/>
      <c r="O994" s="216"/>
      <c r="P994" s="216"/>
      <c r="Q994" s="216"/>
      <c r="R994" s="216"/>
      <c r="S994" s="216"/>
      <c r="T994" s="217"/>
      <c r="AT994" s="218" t="s">
        <v>290</v>
      </c>
      <c r="AU994" s="218" t="s">
        <v>85</v>
      </c>
      <c r="AV994" s="13" t="s">
        <v>85</v>
      </c>
      <c r="AW994" s="13" t="s">
        <v>32</v>
      </c>
      <c r="AX994" s="13" t="s">
        <v>76</v>
      </c>
      <c r="AY994" s="218" t="s">
        <v>282</v>
      </c>
    </row>
    <row r="995" spans="1:65" s="15" customFormat="1" ht="11.25">
      <c r="B995" s="230"/>
      <c r="C995" s="231"/>
      <c r="D995" s="209" t="s">
        <v>290</v>
      </c>
      <c r="E995" s="232" t="s">
        <v>1</v>
      </c>
      <c r="F995" s="233" t="s">
        <v>306</v>
      </c>
      <c r="G995" s="231"/>
      <c r="H995" s="234">
        <v>0.13</v>
      </c>
      <c r="I995" s="235"/>
      <c r="J995" s="231"/>
      <c r="K995" s="231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290</v>
      </c>
      <c r="AU995" s="240" t="s">
        <v>85</v>
      </c>
      <c r="AV995" s="15" t="s">
        <v>105</v>
      </c>
      <c r="AW995" s="15" t="s">
        <v>32</v>
      </c>
      <c r="AX995" s="15" t="s">
        <v>76</v>
      </c>
      <c r="AY995" s="240" t="s">
        <v>282</v>
      </c>
    </row>
    <row r="996" spans="1:65" s="16" customFormat="1" ht="11.25">
      <c r="B996" s="241"/>
      <c r="C996" s="242"/>
      <c r="D996" s="209" t="s">
        <v>290</v>
      </c>
      <c r="E996" s="243" t="s">
        <v>1</v>
      </c>
      <c r="F996" s="244" t="s">
        <v>1147</v>
      </c>
      <c r="G996" s="242"/>
      <c r="H996" s="243" t="s">
        <v>1</v>
      </c>
      <c r="I996" s="245"/>
      <c r="J996" s="242"/>
      <c r="K996" s="242"/>
      <c r="L996" s="246"/>
      <c r="M996" s="247"/>
      <c r="N996" s="248"/>
      <c r="O996" s="248"/>
      <c r="P996" s="248"/>
      <c r="Q996" s="248"/>
      <c r="R996" s="248"/>
      <c r="S996" s="248"/>
      <c r="T996" s="249"/>
      <c r="AT996" s="250" t="s">
        <v>290</v>
      </c>
      <c r="AU996" s="250" t="s">
        <v>85</v>
      </c>
      <c r="AV996" s="16" t="s">
        <v>83</v>
      </c>
      <c r="AW996" s="16" t="s">
        <v>32</v>
      </c>
      <c r="AX996" s="16" t="s">
        <v>76</v>
      </c>
      <c r="AY996" s="250" t="s">
        <v>282</v>
      </c>
    </row>
    <row r="997" spans="1:65" s="13" customFormat="1" ht="11.25">
      <c r="B997" s="207"/>
      <c r="C997" s="208"/>
      <c r="D997" s="209" t="s">
        <v>290</v>
      </c>
      <c r="E997" s="210" t="s">
        <v>1</v>
      </c>
      <c r="F997" s="211" t="s">
        <v>1189</v>
      </c>
      <c r="G997" s="208"/>
      <c r="H997" s="212">
        <v>7.0999999999999994E-2</v>
      </c>
      <c r="I997" s="213"/>
      <c r="J997" s="208"/>
      <c r="K997" s="208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290</v>
      </c>
      <c r="AU997" s="218" t="s">
        <v>85</v>
      </c>
      <c r="AV997" s="13" t="s">
        <v>85</v>
      </c>
      <c r="AW997" s="13" t="s">
        <v>32</v>
      </c>
      <c r="AX997" s="13" t="s">
        <v>76</v>
      </c>
      <c r="AY997" s="218" t="s">
        <v>282</v>
      </c>
    </row>
    <row r="998" spans="1:65" s="15" customFormat="1" ht="11.25">
      <c r="B998" s="230"/>
      <c r="C998" s="231"/>
      <c r="D998" s="209" t="s">
        <v>290</v>
      </c>
      <c r="E998" s="232" t="s">
        <v>1</v>
      </c>
      <c r="F998" s="233" t="s">
        <v>306</v>
      </c>
      <c r="G998" s="231"/>
      <c r="H998" s="234">
        <v>7.0999999999999994E-2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AT998" s="240" t="s">
        <v>290</v>
      </c>
      <c r="AU998" s="240" t="s">
        <v>85</v>
      </c>
      <c r="AV998" s="15" t="s">
        <v>105</v>
      </c>
      <c r="AW998" s="15" t="s">
        <v>32</v>
      </c>
      <c r="AX998" s="15" t="s">
        <v>76</v>
      </c>
      <c r="AY998" s="240" t="s">
        <v>282</v>
      </c>
    </row>
    <row r="999" spans="1:65" s="14" customFormat="1" ht="11.25">
      <c r="B999" s="219"/>
      <c r="C999" s="220"/>
      <c r="D999" s="209" t="s">
        <v>290</v>
      </c>
      <c r="E999" s="221" t="s">
        <v>1</v>
      </c>
      <c r="F999" s="222" t="s">
        <v>292</v>
      </c>
      <c r="G999" s="220"/>
      <c r="H999" s="223">
        <v>2.9670000000000001</v>
      </c>
      <c r="I999" s="224"/>
      <c r="J999" s="220"/>
      <c r="K999" s="220"/>
      <c r="L999" s="225"/>
      <c r="M999" s="226"/>
      <c r="N999" s="227"/>
      <c r="O999" s="227"/>
      <c r="P999" s="227"/>
      <c r="Q999" s="227"/>
      <c r="R999" s="227"/>
      <c r="S999" s="227"/>
      <c r="T999" s="228"/>
      <c r="AT999" s="229" t="s">
        <v>290</v>
      </c>
      <c r="AU999" s="229" t="s">
        <v>85</v>
      </c>
      <c r="AV999" s="14" t="s">
        <v>288</v>
      </c>
      <c r="AW999" s="14" t="s">
        <v>32</v>
      </c>
      <c r="AX999" s="14" t="s">
        <v>83</v>
      </c>
      <c r="AY999" s="229" t="s">
        <v>282</v>
      </c>
    </row>
    <row r="1000" spans="1:65" s="2" customFormat="1" ht="16.5" customHeight="1">
      <c r="A1000" s="35"/>
      <c r="B1000" s="36"/>
      <c r="C1000" s="193" t="s">
        <v>1190</v>
      </c>
      <c r="D1000" s="193" t="s">
        <v>284</v>
      </c>
      <c r="E1000" s="194" t="s">
        <v>1191</v>
      </c>
      <c r="F1000" s="195" t="s">
        <v>1192</v>
      </c>
      <c r="G1000" s="196" t="s">
        <v>441</v>
      </c>
      <c r="H1000" s="197">
        <v>41.85</v>
      </c>
      <c r="I1000" s="198"/>
      <c r="J1000" s="199">
        <f>ROUND(I1000*H1000,2)</f>
        <v>0</v>
      </c>
      <c r="K1000" s="200"/>
      <c r="L1000" s="40"/>
      <c r="M1000" s="201" t="s">
        <v>1</v>
      </c>
      <c r="N1000" s="202" t="s">
        <v>41</v>
      </c>
      <c r="O1000" s="72"/>
      <c r="P1000" s="203">
        <f>O1000*H1000</f>
        <v>0</v>
      </c>
      <c r="Q1000" s="203">
        <v>7.9100000000000004E-3</v>
      </c>
      <c r="R1000" s="203">
        <f>Q1000*H1000</f>
        <v>0.33103350000000004</v>
      </c>
      <c r="S1000" s="203">
        <v>0</v>
      </c>
      <c r="T1000" s="204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05" t="s">
        <v>288</v>
      </c>
      <c r="AT1000" s="205" t="s">
        <v>284</v>
      </c>
      <c r="AU1000" s="205" t="s">
        <v>85</v>
      </c>
      <c r="AY1000" s="18" t="s">
        <v>282</v>
      </c>
      <c r="BE1000" s="206">
        <f>IF(N1000="základní",J1000,0)</f>
        <v>0</v>
      </c>
      <c r="BF1000" s="206">
        <f>IF(N1000="snížená",J1000,0)</f>
        <v>0</v>
      </c>
      <c r="BG1000" s="206">
        <f>IF(N1000="zákl. přenesená",J1000,0)</f>
        <v>0</v>
      </c>
      <c r="BH1000" s="206">
        <f>IF(N1000="sníž. přenesená",J1000,0)</f>
        <v>0</v>
      </c>
      <c r="BI1000" s="206">
        <f>IF(N1000="nulová",J1000,0)</f>
        <v>0</v>
      </c>
      <c r="BJ1000" s="18" t="s">
        <v>83</v>
      </c>
      <c r="BK1000" s="206">
        <f>ROUND(I1000*H1000,2)</f>
        <v>0</v>
      </c>
      <c r="BL1000" s="18" t="s">
        <v>288</v>
      </c>
      <c r="BM1000" s="205" t="s">
        <v>1193</v>
      </c>
    </row>
    <row r="1001" spans="1:65" s="16" customFormat="1" ht="11.25">
      <c r="B1001" s="241"/>
      <c r="C1001" s="242"/>
      <c r="D1001" s="209" t="s">
        <v>290</v>
      </c>
      <c r="E1001" s="243" t="s">
        <v>1</v>
      </c>
      <c r="F1001" s="244" t="s">
        <v>555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290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282</v>
      </c>
    </row>
    <row r="1002" spans="1:65" s="13" customFormat="1" ht="11.25">
      <c r="B1002" s="207"/>
      <c r="C1002" s="208"/>
      <c r="D1002" s="209" t="s">
        <v>290</v>
      </c>
      <c r="E1002" s="210" t="s">
        <v>1</v>
      </c>
      <c r="F1002" s="211" t="s">
        <v>1194</v>
      </c>
      <c r="G1002" s="208"/>
      <c r="H1002" s="212">
        <v>10.199999999999999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290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282</v>
      </c>
    </row>
    <row r="1003" spans="1:65" s="13" customFormat="1" ht="11.25">
      <c r="B1003" s="207"/>
      <c r="C1003" s="208"/>
      <c r="D1003" s="209" t="s">
        <v>290</v>
      </c>
      <c r="E1003" s="210" t="s">
        <v>1</v>
      </c>
      <c r="F1003" s="211" t="s">
        <v>1195</v>
      </c>
      <c r="G1003" s="208"/>
      <c r="H1003" s="212">
        <v>31.65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290</v>
      </c>
      <c r="AU1003" s="218" t="s">
        <v>85</v>
      </c>
      <c r="AV1003" s="13" t="s">
        <v>85</v>
      </c>
      <c r="AW1003" s="13" t="s">
        <v>32</v>
      </c>
      <c r="AX1003" s="13" t="s">
        <v>76</v>
      </c>
      <c r="AY1003" s="218" t="s">
        <v>282</v>
      </c>
    </row>
    <row r="1004" spans="1:65" s="15" customFormat="1" ht="11.25">
      <c r="B1004" s="230"/>
      <c r="C1004" s="231"/>
      <c r="D1004" s="209" t="s">
        <v>290</v>
      </c>
      <c r="E1004" s="232" t="s">
        <v>1</v>
      </c>
      <c r="F1004" s="233" t="s">
        <v>306</v>
      </c>
      <c r="G1004" s="231"/>
      <c r="H1004" s="234">
        <v>41.849999999999994</v>
      </c>
      <c r="I1004" s="235"/>
      <c r="J1004" s="231"/>
      <c r="K1004" s="231"/>
      <c r="L1004" s="236"/>
      <c r="M1004" s="237"/>
      <c r="N1004" s="238"/>
      <c r="O1004" s="238"/>
      <c r="P1004" s="238"/>
      <c r="Q1004" s="238"/>
      <c r="R1004" s="238"/>
      <c r="S1004" s="238"/>
      <c r="T1004" s="239"/>
      <c r="AT1004" s="240" t="s">
        <v>290</v>
      </c>
      <c r="AU1004" s="240" t="s">
        <v>85</v>
      </c>
      <c r="AV1004" s="15" t="s">
        <v>105</v>
      </c>
      <c r="AW1004" s="15" t="s">
        <v>32</v>
      </c>
      <c r="AX1004" s="15" t="s">
        <v>76</v>
      </c>
      <c r="AY1004" s="240" t="s">
        <v>282</v>
      </c>
    </row>
    <row r="1005" spans="1:65" s="14" customFormat="1" ht="11.25">
      <c r="B1005" s="219"/>
      <c r="C1005" s="220"/>
      <c r="D1005" s="209" t="s">
        <v>290</v>
      </c>
      <c r="E1005" s="221" t="s">
        <v>1</v>
      </c>
      <c r="F1005" s="222" t="s">
        <v>292</v>
      </c>
      <c r="G1005" s="220"/>
      <c r="H1005" s="223">
        <v>41.849999999999994</v>
      </c>
      <c r="I1005" s="224"/>
      <c r="J1005" s="220"/>
      <c r="K1005" s="220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290</v>
      </c>
      <c r="AU1005" s="229" t="s">
        <v>85</v>
      </c>
      <c r="AV1005" s="14" t="s">
        <v>288</v>
      </c>
      <c r="AW1005" s="14" t="s">
        <v>32</v>
      </c>
      <c r="AX1005" s="14" t="s">
        <v>83</v>
      </c>
      <c r="AY1005" s="229" t="s">
        <v>282</v>
      </c>
    </row>
    <row r="1006" spans="1:65" s="2" customFormat="1" ht="24.2" customHeight="1">
      <c r="A1006" s="35"/>
      <c r="B1006" s="36"/>
      <c r="C1006" s="193" t="s">
        <v>1196</v>
      </c>
      <c r="D1006" s="193" t="s">
        <v>284</v>
      </c>
      <c r="E1006" s="194" t="s">
        <v>1197</v>
      </c>
      <c r="F1006" s="195" t="s">
        <v>1198</v>
      </c>
      <c r="G1006" s="196" t="s">
        <v>287</v>
      </c>
      <c r="H1006" s="197">
        <v>934.6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0.11169999999999999</v>
      </c>
      <c r="R1006" s="203">
        <f>Q1006*H1006</f>
        <v>104.39482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288</v>
      </c>
      <c r="AT1006" s="205" t="s">
        <v>284</v>
      </c>
      <c r="AU1006" s="205" t="s">
        <v>85</v>
      </c>
      <c r="AY1006" s="18" t="s">
        <v>282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288</v>
      </c>
      <c r="BM1006" s="205" t="s">
        <v>1199</v>
      </c>
    </row>
    <row r="1007" spans="1:65" s="16" customFormat="1" ht="11.25">
      <c r="B1007" s="241"/>
      <c r="C1007" s="242"/>
      <c r="D1007" s="209" t="s">
        <v>290</v>
      </c>
      <c r="E1007" s="243" t="s">
        <v>1</v>
      </c>
      <c r="F1007" s="244" t="s">
        <v>1139</v>
      </c>
      <c r="G1007" s="242"/>
      <c r="H1007" s="243" t="s">
        <v>1</v>
      </c>
      <c r="I1007" s="245"/>
      <c r="J1007" s="242"/>
      <c r="K1007" s="242"/>
      <c r="L1007" s="246"/>
      <c r="M1007" s="247"/>
      <c r="N1007" s="248"/>
      <c r="O1007" s="248"/>
      <c r="P1007" s="248"/>
      <c r="Q1007" s="248"/>
      <c r="R1007" s="248"/>
      <c r="S1007" s="248"/>
      <c r="T1007" s="249"/>
      <c r="AT1007" s="250" t="s">
        <v>290</v>
      </c>
      <c r="AU1007" s="250" t="s">
        <v>85</v>
      </c>
      <c r="AV1007" s="16" t="s">
        <v>83</v>
      </c>
      <c r="AW1007" s="16" t="s">
        <v>32</v>
      </c>
      <c r="AX1007" s="16" t="s">
        <v>76</v>
      </c>
      <c r="AY1007" s="250" t="s">
        <v>282</v>
      </c>
    </row>
    <row r="1008" spans="1:65" s="13" customFormat="1" ht="22.5">
      <c r="B1008" s="207"/>
      <c r="C1008" s="208"/>
      <c r="D1008" s="209" t="s">
        <v>290</v>
      </c>
      <c r="E1008" s="210" t="s">
        <v>1</v>
      </c>
      <c r="F1008" s="211" t="s">
        <v>1200</v>
      </c>
      <c r="G1008" s="208"/>
      <c r="H1008" s="212">
        <v>655.07000000000005</v>
      </c>
      <c r="I1008" s="213"/>
      <c r="J1008" s="208"/>
      <c r="K1008" s="208"/>
      <c r="L1008" s="214"/>
      <c r="M1008" s="215"/>
      <c r="N1008" s="216"/>
      <c r="O1008" s="216"/>
      <c r="P1008" s="216"/>
      <c r="Q1008" s="216"/>
      <c r="R1008" s="216"/>
      <c r="S1008" s="216"/>
      <c r="T1008" s="217"/>
      <c r="AT1008" s="218" t="s">
        <v>290</v>
      </c>
      <c r="AU1008" s="218" t="s">
        <v>85</v>
      </c>
      <c r="AV1008" s="13" t="s">
        <v>85</v>
      </c>
      <c r="AW1008" s="13" t="s">
        <v>32</v>
      </c>
      <c r="AX1008" s="13" t="s">
        <v>76</v>
      </c>
      <c r="AY1008" s="218" t="s">
        <v>282</v>
      </c>
    </row>
    <row r="1009" spans="2:51" s="15" customFormat="1" ht="11.25">
      <c r="B1009" s="230"/>
      <c r="C1009" s="231"/>
      <c r="D1009" s="209" t="s">
        <v>290</v>
      </c>
      <c r="E1009" s="232" t="s">
        <v>1</v>
      </c>
      <c r="F1009" s="233" t="s">
        <v>306</v>
      </c>
      <c r="G1009" s="231"/>
      <c r="H1009" s="234">
        <v>655.07000000000005</v>
      </c>
      <c r="I1009" s="235"/>
      <c r="J1009" s="231"/>
      <c r="K1009" s="231"/>
      <c r="L1009" s="236"/>
      <c r="M1009" s="237"/>
      <c r="N1009" s="238"/>
      <c r="O1009" s="238"/>
      <c r="P1009" s="238"/>
      <c r="Q1009" s="238"/>
      <c r="R1009" s="238"/>
      <c r="S1009" s="238"/>
      <c r="T1009" s="239"/>
      <c r="AT1009" s="240" t="s">
        <v>290</v>
      </c>
      <c r="AU1009" s="240" t="s">
        <v>85</v>
      </c>
      <c r="AV1009" s="15" t="s">
        <v>105</v>
      </c>
      <c r="AW1009" s="15" t="s">
        <v>32</v>
      </c>
      <c r="AX1009" s="15" t="s">
        <v>76</v>
      </c>
      <c r="AY1009" s="240" t="s">
        <v>282</v>
      </c>
    </row>
    <row r="1010" spans="2:51" s="16" customFormat="1" ht="11.25">
      <c r="B1010" s="241"/>
      <c r="C1010" s="242"/>
      <c r="D1010" s="209" t="s">
        <v>290</v>
      </c>
      <c r="E1010" s="243" t="s">
        <v>1</v>
      </c>
      <c r="F1010" s="244" t="s">
        <v>1143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290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282</v>
      </c>
    </row>
    <row r="1011" spans="2:51" s="13" customFormat="1" ht="22.5">
      <c r="B1011" s="207"/>
      <c r="C1011" s="208"/>
      <c r="D1011" s="209" t="s">
        <v>290</v>
      </c>
      <c r="E1011" s="210" t="s">
        <v>1</v>
      </c>
      <c r="F1011" s="211" t="s">
        <v>1201</v>
      </c>
      <c r="G1011" s="208"/>
      <c r="H1011" s="212">
        <v>52.82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290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282</v>
      </c>
    </row>
    <row r="1012" spans="2:51" s="15" customFormat="1" ht="11.25">
      <c r="B1012" s="230"/>
      <c r="C1012" s="231"/>
      <c r="D1012" s="209" t="s">
        <v>290</v>
      </c>
      <c r="E1012" s="232" t="s">
        <v>1</v>
      </c>
      <c r="F1012" s="233" t="s">
        <v>306</v>
      </c>
      <c r="G1012" s="231"/>
      <c r="H1012" s="234">
        <v>52.82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290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282</v>
      </c>
    </row>
    <row r="1013" spans="2:51" s="16" customFormat="1" ht="11.25">
      <c r="B1013" s="241"/>
      <c r="C1013" s="242"/>
      <c r="D1013" s="209" t="s">
        <v>290</v>
      </c>
      <c r="E1013" s="243" t="s">
        <v>1</v>
      </c>
      <c r="F1013" s="244" t="s">
        <v>1153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290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282</v>
      </c>
    </row>
    <row r="1014" spans="2:51" s="13" customFormat="1" ht="22.5">
      <c r="B1014" s="207"/>
      <c r="C1014" s="208"/>
      <c r="D1014" s="209" t="s">
        <v>290</v>
      </c>
      <c r="E1014" s="210" t="s">
        <v>1</v>
      </c>
      <c r="F1014" s="211" t="s">
        <v>1202</v>
      </c>
      <c r="G1014" s="208"/>
      <c r="H1014" s="212">
        <v>22.21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290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282</v>
      </c>
    </row>
    <row r="1015" spans="2:51" s="15" customFormat="1" ht="11.25">
      <c r="B1015" s="230"/>
      <c r="C1015" s="231"/>
      <c r="D1015" s="209" t="s">
        <v>290</v>
      </c>
      <c r="E1015" s="232" t="s">
        <v>1</v>
      </c>
      <c r="F1015" s="233" t="s">
        <v>306</v>
      </c>
      <c r="G1015" s="231"/>
      <c r="H1015" s="234">
        <v>22.21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290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282</v>
      </c>
    </row>
    <row r="1016" spans="2:51" s="16" customFormat="1" ht="11.25">
      <c r="B1016" s="241"/>
      <c r="C1016" s="242"/>
      <c r="D1016" s="209" t="s">
        <v>290</v>
      </c>
      <c r="E1016" s="243" t="s">
        <v>1</v>
      </c>
      <c r="F1016" s="244" t="s">
        <v>1155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290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282</v>
      </c>
    </row>
    <row r="1017" spans="2:51" s="13" customFormat="1" ht="11.25">
      <c r="B1017" s="207"/>
      <c r="C1017" s="208"/>
      <c r="D1017" s="209" t="s">
        <v>290</v>
      </c>
      <c r="E1017" s="210" t="s">
        <v>1</v>
      </c>
      <c r="F1017" s="211" t="s">
        <v>1203</v>
      </c>
      <c r="G1017" s="208"/>
      <c r="H1017" s="212">
        <v>26.58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290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282</v>
      </c>
    </row>
    <row r="1018" spans="2:51" s="15" customFormat="1" ht="11.25">
      <c r="B1018" s="230"/>
      <c r="C1018" s="231"/>
      <c r="D1018" s="209" t="s">
        <v>290</v>
      </c>
      <c r="E1018" s="232" t="s">
        <v>1</v>
      </c>
      <c r="F1018" s="233" t="s">
        <v>306</v>
      </c>
      <c r="G1018" s="231"/>
      <c r="H1018" s="234">
        <v>26.58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290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282</v>
      </c>
    </row>
    <row r="1019" spans="2:51" s="16" customFormat="1" ht="11.25">
      <c r="B1019" s="241"/>
      <c r="C1019" s="242"/>
      <c r="D1019" s="209" t="s">
        <v>290</v>
      </c>
      <c r="E1019" s="243" t="s">
        <v>1</v>
      </c>
      <c r="F1019" s="244" t="s">
        <v>1145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290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282</v>
      </c>
    </row>
    <row r="1020" spans="2:51" s="13" customFormat="1" ht="11.25">
      <c r="B1020" s="207"/>
      <c r="C1020" s="208"/>
      <c r="D1020" s="209" t="s">
        <v>290</v>
      </c>
      <c r="E1020" s="210" t="s">
        <v>1</v>
      </c>
      <c r="F1020" s="211" t="s">
        <v>1204</v>
      </c>
      <c r="G1020" s="208"/>
      <c r="H1020" s="212">
        <v>48.73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290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282</v>
      </c>
    </row>
    <row r="1021" spans="2:51" s="15" customFormat="1" ht="11.25">
      <c r="B1021" s="230"/>
      <c r="C1021" s="231"/>
      <c r="D1021" s="209" t="s">
        <v>290</v>
      </c>
      <c r="E1021" s="232" t="s">
        <v>1</v>
      </c>
      <c r="F1021" s="233" t="s">
        <v>306</v>
      </c>
      <c r="G1021" s="231"/>
      <c r="H1021" s="234">
        <v>48.73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290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282</v>
      </c>
    </row>
    <row r="1022" spans="2:51" s="16" customFormat="1" ht="11.25">
      <c r="B1022" s="241"/>
      <c r="C1022" s="242"/>
      <c r="D1022" s="209" t="s">
        <v>290</v>
      </c>
      <c r="E1022" s="243" t="s">
        <v>1</v>
      </c>
      <c r="F1022" s="244" t="s">
        <v>1157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290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282</v>
      </c>
    </row>
    <row r="1023" spans="2:51" s="13" customFormat="1" ht="11.25">
      <c r="B1023" s="207"/>
      <c r="C1023" s="208"/>
      <c r="D1023" s="209" t="s">
        <v>290</v>
      </c>
      <c r="E1023" s="210" t="s">
        <v>1</v>
      </c>
      <c r="F1023" s="211" t="s">
        <v>1205</v>
      </c>
      <c r="G1023" s="208"/>
      <c r="H1023" s="212">
        <v>76.55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290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282</v>
      </c>
    </row>
    <row r="1024" spans="2:51" s="15" customFormat="1" ht="11.25">
      <c r="B1024" s="230"/>
      <c r="C1024" s="231"/>
      <c r="D1024" s="209" t="s">
        <v>290</v>
      </c>
      <c r="E1024" s="232" t="s">
        <v>1</v>
      </c>
      <c r="F1024" s="233" t="s">
        <v>306</v>
      </c>
      <c r="G1024" s="231"/>
      <c r="H1024" s="234">
        <v>76.55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290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282</v>
      </c>
    </row>
    <row r="1025" spans="1:65" s="16" customFormat="1" ht="11.25">
      <c r="B1025" s="241"/>
      <c r="C1025" s="242"/>
      <c r="D1025" s="209" t="s">
        <v>290</v>
      </c>
      <c r="E1025" s="243" t="s">
        <v>1</v>
      </c>
      <c r="F1025" s="244" t="s">
        <v>1159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290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282</v>
      </c>
    </row>
    <row r="1026" spans="1:65" s="13" customFormat="1" ht="11.25">
      <c r="B1026" s="207"/>
      <c r="C1026" s="208"/>
      <c r="D1026" s="209" t="s">
        <v>290</v>
      </c>
      <c r="E1026" s="210" t="s">
        <v>1</v>
      </c>
      <c r="F1026" s="211" t="s">
        <v>1206</v>
      </c>
      <c r="G1026" s="208"/>
      <c r="H1026" s="212">
        <v>52.64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290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282</v>
      </c>
    </row>
    <row r="1027" spans="1:65" s="15" customFormat="1" ht="11.25">
      <c r="B1027" s="230"/>
      <c r="C1027" s="231"/>
      <c r="D1027" s="209" t="s">
        <v>290</v>
      </c>
      <c r="E1027" s="232" t="s">
        <v>1</v>
      </c>
      <c r="F1027" s="233" t="s">
        <v>306</v>
      </c>
      <c r="G1027" s="231"/>
      <c r="H1027" s="234">
        <v>52.64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290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282</v>
      </c>
    </row>
    <row r="1028" spans="1:65" s="14" customFormat="1" ht="11.25">
      <c r="B1028" s="219"/>
      <c r="C1028" s="220"/>
      <c r="D1028" s="209" t="s">
        <v>290</v>
      </c>
      <c r="E1028" s="221" t="s">
        <v>1</v>
      </c>
      <c r="F1028" s="222" t="s">
        <v>292</v>
      </c>
      <c r="G1028" s="220"/>
      <c r="H1028" s="223">
        <v>934.60000000000014</v>
      </c>
      <c r="I1028" s="224"/>
      <c r="J1028" s="220"/>
      <c r="K1028" s="220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290</v>
      </c>
      <c r="AU1028" s="229" t="s">
        <v>85</v>
      </c>
      <c r="AV1028" s="14" t="s">
        <v>288</v>
      </c>
      <c r="AW1028" s="14" t="s">
        <v>32</v>
      </c>
      <c r="AX1028" s="14" t="s">
        <v>83</v>
      </c>
      <c r="AY1028" s="229" t="s">
        <v>282</v>
      </c>
    </row>
    <row r="1029" spans="1:65" s="2" customFormat="1" ht="24.2" customHeight="1">
      <c r="A1029" s="35"/>
      <c r="B1029" s="36"/>
      <c r="C1029" s="193" t="s">
        <v>1207</v>
      </c>
      <c r="D1029" s="193" t="s">
        <v>284</v>
      </c>
      <c r="E1029" s="194" t="s">
        <v>1208</v>
      </c>
      <c r="F1029" s="195" t="s">
        <v>1209</v>
      </c>
      <c r="G1029" s="196" t="s">
        <v>295</v>
      </c>
      <c r="H1029" s="197">
        <v>128.92099999999999</v>
      </c>
      <c r="I1029" s="198"/>
      <c r="J1029" s="199">
        <f>ROUND(I1029*H1029,2)</f>
        <v>0</v>
      </c>
      <c r="K1029" s="200"/>
      <c r="L1029" s="40"/>
      <c r="M1029" s="201" t="s">
        <v>1</v>
      </c>
      <c r="N1029" s="202" t="s">
        <v>41</v>
      </c>
      <c r="O1029" s="72"/>
      <c r="P1029" s="203">
        <f>O1029*H1029</f>
        <v>0</v>
      </c>
      <c r="Q1029" s="203">
        <v>2.16</v>
      </c>
      <c r="R1029" s="203">
        <f>Q1029*H1029</f>
        <v>278.46935999999999</v>
      </c>
      <c r="S1029" s="203">
        <v>0</v>
      </c>
      <c r="T1029" s="204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05" t="s">
        <v>288</v>
      </c>
      <c r="AT1029" s="205" t="s">
        <v>284</v>
      </c>
      <c r="AU1029" s="205" t="s">
        <v>85</v>
      </c>
      <c r="AY1029" s="18" t="s">
        <v>282</v>
      </c>
      <c r="BE1029" s="206">
        <f>IF(N1029="základní",J1029,0)</f>
        <v>0</v>
      </c>
      <c r="BF1029" s="206">
        <f>IF(N1029="snížená",J1029,0)</f>
        <v>0</v>
      </c>
      <c r="BG1029" s="206">
        <f>IF(N1029="zákl. přenesená",J1029,0)</f>
        <v>0</v>
      </c>
      <c r="BH1029" s="206">
        <f>IF(N1029="sníž. přenesená",J1029,0)</f>
        <v>0</v>
      </c>
      <c r="BI1029" s="206">
        <f>IF(N1029="nulová",J1029,0)</f>
        <v>0</v>
      </c>
      <c r="BJ1029" s="18" t="s">
        <v>83</v>
      </c>
      <c r="BK1029" s="206">
        <f>ROUND(I1029*H1029,2)</f>
        <v>0</v>
      </c>
      <c r="BL1029" s="18" t="s">
        <v>288</v>
      </c>
      <c r="BM1029" s="205" t="s">
        <v>1210</v>
      </c>
    </row>
    <row r="1030" spans="1:65" s="13" customFormat="1" ht="22.5">
      <c r="B1030" s="207"/>
      <c r="C1030" s="208"/>
      <c r="D1030" s="209" t="s">
        <v>290</v>
      </c>
      <c r="E1030" s="210" t="s">
        <v>1</v>
      </c>
      <c r="F1030" s="211" t="s">
        <v>386</v>
      </c>
      <c r="G1030" s="208"/>
      <c r="H1030" s="212">
        <v>39.642000000000003</v>
      </c>
      <c r="I1030" s="213"/>
      <c r="J1030" s="208"/>
      <c r="K1030" s="208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290</v>
      </c>
      <c r="AU1030" s="218" t="s">
        <v>85</v>
      </c>
      <c r="AV1030" s="13" t="s">
        <v>85</v>
      </c>
      <c r="AW1030" s="13" t="s">
        <v>32</v>
      </c>
      <c r="AX1030" s="13" t="s">
        <v>76</v>
      </c>
      <c r="AY1030" s="218" t="s">
        <v>282</v>
      </c>
    </row>
    <row r="1031" spans="1:65" s="13" customFormat="1" ht="11.25">
      <c r="B1031" s="207"/>
      <c r="C1031" s="208"/>
      <c r="D1031" s="209" t="s">
        <v>290</v>
      </c>
      <c r="E1031" s="210" t="s">
        <v>1</v>
      </c>
      <c r="F1031" s="211" t="s">
        <v>387</v>
      </c>
      <c r="G1031" s="208"/>
      <c r="H1031" s="212">
        <v>9.9410000000000007</v>
      </c>
      <c r="I1031" s="213"/>
      <c r="J1031" s="208"/>
      <c r="K1031" s="208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290</v>
      </c>
      <c r="AU1031" s="218" t="s">
        <v>85</v>
      </c>
      <c r="AV1031" s="13" t="s">
        <v>85</v>
      </c>
      <c r="AW1031" s="13" t="s">
        <v>32</v>
      </c>
      <c r="AX1031" s="13" t="s">
        <v>76</v>
      </c>
      <c r="AY1031" s="218" t="s">
        <v>282</v>
      </c>
    </row>
    <row r="1032" spans="1:65" s="13" customFormat="1" ht="22.5">
      <c r="B1032" s="207"/>
      <c r="C1032" s="208"/>
      <c r="D1032" s="209" t="s">
        <v>290</v>
      </c>
      <c r="E1032" s="210" t="s">
        <v>1</v>
      </c>
      <c r="F1032" s="211" t="s">
        <v>388</v>
      </c>
      <c r="G1032" s="208"/>
      <c r="H1032" s="212">
        <v>26.64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290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282</v>
      </c>
    </row>
    <row r="1033" spans="1:65" s="13" customFormat="1" ht="11.25">
      <c r="B1033" s="207"/>
      <c r="C1033" s="208"/>
      <c r="D1033" s="209" t="s">
        <v>290</v>
      </c>
      <c r="E1033" s="210" t="s">
        <v>1</v>
      </c>
      <c r="F1033" s="211" t="s">
        <v>387</v>
      </c>
      <c r="G1033" s="208"/>
      <c r="H1033" s="212">
        <v>9.9410000000000007</v>
      </c>
      <c r="I1033" s="213"/>
      <c r="J1033" s="208"/>
      <c r="K1033" s="208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290</v>
      </c>
      <c r="AU1033" s="218" t="s">
        <v>85</v>
      </c>
      <c r="AV1033" s="13" t="s">
        <v>85</v>
      </c>
      <c r="AW1033" s="13" t="s">
        <v>32</v>
      </c>
      <c r="AX1033" s="13" t="s">
        <v>76</v>
      </c>
      <c r="AY1033" s="218" t="s">
        <v>282</v>
      </c>
    </row>
    <row r="1034" spans="1:65" s="13" customFormat="1" ht="11.25">
      <c r="B1034" s="207"/>
      <c r="C1034" s="208"/>
      <c r="D1034" s="209" t="s">
        <v>290</v>
      </c>
      <c r="E1034" s="210" t="s">
        <v>1</v>
      </c>
      <c r="F1034" s="211" t="s">
        <v>389</v>
      </c>
      <c r="G1034" s="208"/>
      <c r="H1034" s="212">
        <v>42.756999999999998</v>
      </c>
      <c r="I1034" s="213"/>
      <c r="J1034" s="208"/>
      <c r="K1034" s="208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290</v>
      </c>
      <c r="AU1034" s="218" t="s">
        <v>85</v>
      </c>
      <c r="AV1034" s="13" t="s">
        <v>85</v>
      </c>
      <c r="AW1034" s="13" t="s">
        <v>32</v>
      </c>
      <c r="AX1034" s="13" t="s">
        <v>76</v>
      </c>
      <c r="AY1034" s="218" t="s">
        <v>282</v>
      </c>
    </row>
    <row r="1035" spans="1:65" s="15" customFormat="1" ht="11.25">
      <c r="B1035" s="230"/>
      <c r="C1035" s="231"/>
      <c r="D1035" s="209" t="s">
        <v>290</v>
      </c>
      <c r="E1035" s="232" t="s">
        <v>1</v>
      </c>
      <c r="F1035" s="233" t="s">
        <v>306</v>
      </c>
      <c r="G1035" s="231"/>
      <c r="H1035" s="234">
        <v>128.92100000000002</v>
      </c>
      <c r="I1035" s="235"/>
      <c r="J1035" s="231"/>
      <c r="K1035" s="231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290</v>
      </c>
      <c r="AU1035" s="240" t="s">
        <v>85</v>
      </c>
      <c r="AV1035" s="15" t="s">
        <v>105</v>
      </c>
      <c r="AW1035" s="15" t="s">
        <v>32</v>
      </c>
      <c r="AX1035" s="15" t="s">
        <v>76</v>
      </c>
      <c r="AY1035" s="240" t="s">
        <v>282</v>
      </c>
    </row>
    <row r="1036" spans="1:65" s="14" customFormat="1" ht="11.25">
      <c r="B1036" s="219"/>
      <c r="C1036" s="220"/>
      <c r="D1036" s="209" t="s">
        <v>290</v>
      </c>
      <c r="E1036" s="221" t="s">
        <v>1</v>
      </c>
      <c r="F1036" s="222" t="s">
        <v>292</v>
      </c>
      <c r="G1036" s="220"/>
      <c r="H1036" s="223">
        <v>128.92100000000002</v>
      </c>
      <c r="I1036" s="224"/>
      <c r="J1036" s="220"/>
      <c r="K1036" s="220"/>
      <c r="L1036" s="225"/>
      <c r="M1036" s="226"/>
      <c r="N1036" s="227"/>
      <c r="O1036" s="227"/>
      <c r="P1036" s="227"/>
      <c r="Q1036" s="227"/>
      <c r="R1036" s="227"/>
      <c r="S1036" s="227"/>
      <c r="T1036" s="228"/>
      <c r="AT1036" s="229" t="s">
        <v>290</v>
      </c>
      <c r="AU1036" s="229" t="s">
        <v>85</v>
      </c>
      <c r="AV1036" s="14" t="s">
        <v>288</v>
      </c>
      <c r="AW1036" s="14" t="s">
        <v>32</v>
      </c>
      <c r="AX1036" s="14" t="s">
        <v>83</v>
      </c>
      <c r="AY1036" s="229" t="s">
        <v>282</v>
      </c>
    </row>
    <row r="1037" spans="1:65" s="2" customFormat="1" ht="33" customHeight="1">
      <c r="A1037" s="35"/>
      <c r="B1037" s="36"/>
      <c r="C1037" s="193" t="s">
        <v>1211</v>
      </c>
      <c r="D1037" s="193" t="s">
        <v>284</v>
      </c>
      <c r="E1037" s="194" t="s">
        <v>1212</v>
      </c>
      <c r="F1037" s="195" t="s">
        <v>1213</v>
      </c>
      <c r="G1037" s="196" t="s">
        <v>287</v>
      </c>
      <c r="H1037" s="197">
        <v>160.65</v>
      </c>
      <c r="I1037" s="198"/>
      <c r="J1037" s="199">
        <f>ROUND(I1037*H1037,2)</f>
        <v>0</v>
      </c>
      <c r="K1037" s="200"/>
      <c r="L1037" s="40"/>
      <c r="M1037" s="201" t="s">
        <v>1</v>
      </c>
      <c r="N1037" s="202" t="s">
        <v>41</v>
      </c>
      <c r="O1037" s="72"/>
      <c r="P1037" s="203">
        <f>O1037*H1037</f>
        <v>0</v>
      </c>
      <c r="Q1037" s="203">
        <v>2E-3</v>
      </c>
      <c r="R1037" s="203">
        <f>Q1037*H1037</f>
        <v>0.32130000000000003</v>
      </c>
      <c r="S1037" s="203">
        <v>0</v>
      </c>
      <c r="T1037" s="204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05" t="s">
        <v>288</v>
      </c>
      <c r="AT1037" s="205" t="s">
        <v>284</v>
      </c>
      <c r="AU1037" s="205" t="s">
        <v>85</v>
      </c>
      <c r="AY1037" s="18" t="s">
        <v>282</v>
      </c>
      <c r="BE1037" s="206">
        <f>IF(N1037="základní",J1037,0)</f>
        <v>0</v>
      </c>
      <c r="BF1037" s="206">
        <f>IF(N1037="snížená",J1037,0)</f>
        <v>0</v>
      </c>
      <c r="BG1037" s="206">
        <f>IF(N1037="zákl. přenesená",J1037,0)</f>
        <v>0</v>
      </c>
      <c r="BH1037" s="206">
        <f>IF(N1037="sníž. přenesená",J1037,0)</f>
        <v>0</v>
      </c>
      <c r="BI1037" s="206">
        <f>IF(N1037="nulová",J1037,0)</f>
        <v>0</v>
      </c>
      <c r="BJ1037" s="18" t="s">
        <v>83</v>
      </c>
      <c r="BK1037" s="206">
        <f>ROUND(I1037*H1037,2)</f>
        <v>0</v>
      </c>
      <c r="BL1037" s="18" t="s">
        <v>288</v>
      </c>
      <c r="BM1037" s="205" t="s">
        <v>1214</v>
      </c>
    </row>
    <row r="1038" spans="1:65" s="16" customFormat="1" ht="11.25">
      <c r="B1038" s="241"/>
      <c r="C1038" s="242"/>
      <c r="D1038" s="209" t="s">
        <v>290</v>
      </c>
      <c r="E1038" s="243" t="s">
        <v>1</v>
      </c>
      <c r="F1038" s="244" t="s">
        <v>1215</v>
      </c>
      <c r="G1038" s="242"/>
      <c r="H1038" s="243" t="s">
        <v>1</v>
      </c>
      <c r="I1038" s="245"/>
      <c r="J1038" s="242"/>
      <c r="K1038" s="242"/>
      <c r="L1038" s="246"/>
      <c r="M1038" s="247"/>
      <c r="N1038" s="248"/>
      <c r="O1038" s="248"/>
      <c r="P1038" s="248"/>
      <c r="Q1038" s="248"/>
      <c r="R1038" s="248"/>
      <c r="S1038" s="248"/>
      <c r="T1038" s="249"/>
      <c r="AT1038" s="250" t="s">
        <v>290</v>
      </c>
      <c r="AU1038" s="250" t="s">
        <v>85</v>
      </c>
      <c r="AV1038" s="16" t="s">
        <v>83</v>
      </c>
      <c r="AW1038" s="16" t="s">
        <v>32</v>
      </c>
      <c r="AX1038" s="16" t="s">
        <v>76</v>
      </c>
      <c r="AY1038" s="250" t="s">
        <v>282</v>
      </c>
    </row>
    <row r="1039" spans="1:65" s="13" customFormat="1" ht="11.25">
      <c r="B1039" s="207"/>
      <c r="C1039" s="208"/>
      <c r="D1039" s="209" t="s">
        <v>290</v>
      </c>
      <c r="E1039" s="210" t="s">
        <v>1</v>
      </c>
      <c r="F1039" s="211" t="s">
        <v>1216</v>
      </c>
      <c r="G1039" s="208"/>
      <c r="H1039" s="212">
        <v>160.65</v>
      </c>
      <c r="I1039" s="213"/>
      <c r="J1039" s="208"/>
      <c r="K1039" s="208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290</v>
      </c>
      <c r="AU1039" s="218" t="s">
        <v>85</v>
      </c>
      <c r="AV1039" s="13" t="s">
        <v>85</v>
      </c>
      <c r="AW1039" s="13" t="s">
        <v>32</v>
      </c>
      <c r="AX1039" s="13" t="s">
        <v>76</v>
      </c>
      <c r="AY1039" s="218" t="s">
        <v>282</v>
      </c>
    </row>
    <row r="1040" spans="1:65" s="14" customFormat="1" ht="11.25">
      <c r="B1040" s="219"/>
      <c r="C1040" s="220"/>
      <c r="D1040" s="209" t="s">
        <v>290</v>
      </c>
      <c r="E1040" s="221" t="s">
        <v>1</v>
      </c>
      <c r="F1040" s="222" t="s">
        <v>292</v>
      </c>
      <c r="G1040" s="220"/>
      <c r="H1040" s="223">
        <v>160.65</v>
      </c>
      <c r="I1040" s="224"/>
      <c r="J1040" s="220"/>
      <c r="K1040" s="220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290</v>
      </c>
      <c r="AU1040" s="229" t="s">
        <v>85</v>
      </c>
      <c r="AV1040" s="14" t="s">
        <v>288</v>
      </c>
      <c r="AW1040" s="14" t="s">
        <v>32</v>
      </c>
      <c r="AX1040" s="14" t="s">
        <v>83</v>
      </c>
      <c r="AY1040" s="229" t="s">
        <v>282</v>
      </c>
    </row>
    <row r="1041" spans="1:65" s="2" customFormat="1" ht="37.9" customHeight="1">
      <c r="A1041" s="35"/>
      <c r="B1041" s="36"/>
      <c r="C1041" s="251" t="s">
        <v>1217</v>
      </c>
      <c r="D1041" s="251" t="s">
        <v>990</v>
      </c>
      <c r="E1041" s="252" t="s">
        <v>991</v>
      </c>
      <c r="F1041" s="253" t="s">
        <v>992</v>
      </c>
      <c r="G1041" s="254" t="s">
        <v>287</v>
      </c>
      <c r="H1041" s="255">
        <v>163.863</v>
      </c>
      <c r="I1041" s="256"/>
      <c r="J1041" s="257">
        <f>ROUND(I1041*H1041,2)</f>
        <v>0</v>
      </c>
      <c r="K1041" s="258"/>
      <c r="L1041" s="259"/>
      <c r="M1041" s="260" t="s">
        <v>1</v>
      </c>
      <c r="N1041" s="261" t="s">
        <v>41</v>
      </c>
      <c r="O1041" s="72"/>
      <c r="P1041" s="203">
        <f>O1041*H1041</f>
        <v>0</v>
      </c>
      <c r="Q1041" s="203">
        <v>0.11799999999999999</v>
      </c>
      <c r="R1041" s="203">
        <f>Q1041*H1041</f>
        <v>19.335833999999998</v>
      </c>
      <c r="S1041" s="203">
        <v>0</v>
      </c>
      <c r="T1041" s="204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5" t="s">
        <v>347</v>
      </c>
      <c r="AT1041" s="205" t="s">
        <v>990</v>
      </c>
      <c r="AU1041" s="205" t="s">
        <v>85</v>
      </c>
      <c r="AY1041" s="18" t="s">
        <v>282</v>
      </c>
      <c r="BE1041" s="206">
        <f>IF(N1041="základní",J1041,0)</f>
        <v>0</v>
      </c>
      <c r="BF1041" s="206">
        <f>IF(N1041="snížená",J1041,0)</f>
        <v>0</v>
      </c>
      <c r="BG1041" s="206">
        <f>IF(N1041="zákl. přenesená",J1041,0)</f>
        <v>0</v>
      </c>
      <c r="BH1041" s="206">
        <f>IF(N1041="sníž. přenesená",J1041,0)</f>
        <v>0</v>
      </c>
      <c r="BI1041" s="206">
        <f>IF(N1041="nulová",J1041,0)</f>
        <v>0</v>
      </c>
      <c r="BJ1041" s="18" t="s">
        <v>83</v>
      </c>
      <c r="BK1041" s="206">
        <f>ROUND(I1041*H1041,2)</f>
        <v>0</v>
      </c>
      <c r="BL1041" s="18" t="s">
        <v>288</v>
      </c>
      <c r="BM1041" s="205" t="s">
        <v>1218</v>
      </c>
    </row>
    <row r="1042" spans="1:65" s="13" customFormat="1" ht="11.25">
      <c r="B1042" s="207"/>
      <c r="C1042" s="208"/>
      <c r="D1042" s="209" t="s">
        <v>290</v>
      </c>
      <c r="E1042" s="208"/>
      <c r="F1042" s="211" t="s">
        <v>1219</v>
      </c>
      <c r="G1042" s="208"/>
      <c r="H1042" s="212">
        <v>163.863</v>
      </c>
      <c r="I1042" s="213"/>
      <c r="J1042" s="208"/>
      <c r="K1042" s="208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290</v>
      </c>
      <c r="AU1042" s="218" t="s">
        <v>85</v>
      </c>
      <c r="AV1042" s="13" t="s">
        <v>85</v>
      </c>
      <c r="AW1042" s="13" t="s">
        <v>4</v>
      </c>
      <c r="AX1042" s="13" t="s">
        <v>83</v>
      </c>
      <c r="AY1042" s="218" t="s">
        <v>282</v>
      </c>
    </row>
    <row r="1043" spans="1:65" s="2" customFormat="1" ht="21.75" customHeight="1">
      <c r="A1043" s="35"/>
      <c r="B1043" s="36"/>
      <c r="C1043" s="193" t="s">
        <v>1220</v>
      </c>
      <c r="D1043" s="193" t="s">
        <v>284</v>
      </c>
      <c r="E1043" s="194" t="s">
        <v>1221</v>
      </c>
      <c r="F1043" s="195" t="s">
        <v>1222</v>
      </c>
      <c r="G1043" s="196" t="s">
        <v>287</v>
      </c>
      <c r="H1043" s="197">
        <v>224.29</v>
      </c>
      <c r="I1043" s="198"/>
      <c r="J1043" s="199">
        <f>ROUND(I1043*H1043,2)</f>
        <v>0</v>
      </c>
      <c r="K1043" s="200"/>
      <c r="L1043" s="40"/>
      <c r="M1043" s="201" t="s">
        <v>1</v>
      </c>
      <c r="N1043" s="202" t="s">
        <v>41</v>
      </c>
      <c r="O1043" s="72"/>
      <c r="P1043" s="203">
        <f>O1043*H1043</f>
        <v>0</v>
      </c>
      <c r="Q1043" s="203">
        <v>0.26140999999999998</v>
      </c>
      <c r="R1043" s="203">
        <f>Q1043*H1043</f>
        <v>58.631648899999995</v>
      </c>
      <c r="S1043" s="203">
        <v>0</v>
      </c>
      <c r="T1043" s="204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05" t="s">
        <v>288</v>
      </c>
      <c r="AT1043" s="205" t="s">
        <v>284</v>
      </c>
      <c r="AU1043" s="205" t="s">
        <v>85</v>
      </c>
      <c r="AY1043" s="18" t="s">
        <v>282</v>
      </c>
      <c r="BE1043" s="206">
        <f>IF(N1043="základní",J1043,0)</f>
        <v>0</v>
      </c>
      <c r="BF1043" s="206">
        <f>IF(N1043="snížená",J1043,0)</f>
        <v>0</v>
      </c>
      <c r="BG1043" s="206">
        <f>IF(N1043="zákl. přenesená",J1043,0)</f>
        <v>0</v>
      </c>
      <c r="BH1043" s="206">
        <f>IF(N1043="sníž. přenesená",J1043,0)</f>
        <v>0</v>
      </c>
      <c r="BI1043" s="206">
        <f>IF(N1043="nulová",J1043,0)</f>
        <v>0</v>
      </c>
      <c r="BJ1043" s="18" t="s">
        <v>83</v>
      </c>
      <c r="BK1043" s="206">
        <f>ROUND(I1043*H1043,2)</f>
        <v>0</v>
      </c>
      <c r="BL1043" s="18" t="s">
        <v>288</v>
      </c>
      <c r="BM1043" s="205" t="s">
        <v>1223</v>
      </c>
    </row>
    <row r="1044" spans="1:65" s="16" customFormat="1" ht="11.25">
      <c r="B1044" s="241"/>
      <c r="C1044" s="242"/>
      <c r="D1044" s="209" t="s">
        <v>290</v>
      </c>
      <c r="E1044" s="243" t="s">
        <v>1</v>
      </c>
      <c r="F1044" s="244" t="s">
        <v>966</v>
      </c>
      <c r="G1044" s="242"/>
      <c r="H1044" s="243" t="s">
        <v>1</v>
      </c>
      <c r="I1044" s="245"/>
      <c r="J1044" s="242"/>
      <c r="K1044" s="242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290</v>
      </c>
      <c r="AU1044" s="250" t="s">
        <v>85</v>
      </c>
      <c r="AV1044" s="16" t="s">
        <v>83</v>
      </c>
      <c r="AW1044" s="16" t="s">
        <v>32</v>
      </c>
      <c r="AX1044" s="16" t="s">
        <v>76</v>
      </c>
      <c r="AY1044" s="250" t="s">
        <v>282</v>
      </c>
    </row>
    <row r="1045" spans="1:65" s="13" customFormat="1" ht="11.25">
      <c r="B1045" s="207"/>
      <c r="C1045" s="208"/>
      <c r="D1045" s="209" t="s">
        <v>290</v>
      </c>
      <c r="E1045" s="210" t="s">
        <v>1</v>
      </c>
      <c r="F1045" s="211" t="s">
        <v>1224</v>
      </c>
      <c r="G1045" s="208"/>
      <c r="H1045" s="212">
        <v>224.29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290</v>
      </c>
      <c r="AU1045" s="218" t="s">
        <v>85</v>
      </c>
      <c r="AV1045" s="13" t="s">
        <v>85</v>
      </c>
      <c r="AW1045" s="13" t="s">
        <v>32</v>
      </c>
      <c r="AX1045" s="13" t="s">
        <v>76</v>
      </c>
      <c r="AY1045" s="218" t="s">
        <v>282</v>
      </c>
    </row>
    <row r="1046" spans="1:65" s="14" customFormat="1" ht="11.25">
      <c r="B1046" s="219"/>
      <c r="C1046" s="220"/>
      <c r="D1046" s="209" t="s">
        <v>290</v>
      </c>
      <c r="E1046" s="221" t="s">
        <v>1</v>
      </c>
      <c r="F1046" s="222" t="s">
        <v>292</v>
      </c>
      <c r="G1046" s="220"/>
      <c r="H1046" s="223">
        <v>224.29</v>
      </c>
      <c r="I1046" s="224"/>
      <c r="J1046" s="220"/>
      <c r="K1046" s="220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290</v>
      </c>
      <c r="AU1046" s="229" t="s">
        <v>85</v>
      </c>
      <c r="AV1046" s="14" t="s">
        <v>288</v>
      </c>
      <c r="AW1046" s="14" t="s">
        <v>32</v>
      </c>
      <c r="AX1046" s="14" t="s">
        <v>83</v>
      </c>
      <c r="AY1046" s="229" t="s">
        <v>282</v>
      </c>
    </row>
    <row r="1047" spans="1:65" s="2" customFormat="1" ht="44.25" customHeight="1">
      <c r="A1047" s="35"/>
      <c r="B1047" s="36"/>
      <c r="C1047" s="193" t="s">
        <v>1225</v>
      </c>
      <c r="D1047" s="193" t="s">
        <v>284</v>
      </c>
      <c r="E1047" s="194" t="s">
        <v>1226</v>
      </c>
      <c r="F1047" s="195" t="s">
        <v>1227</v>
      </c>
      <c r="G1047" s="196" t="s">
        <v>583</v>
      </c>
      <c r="H1047" s="197">
        <v>16</v>
      </c>
      <c r="I1047" s="198"/>
      <c r="J1047" s="199">
        <f>ROUND(I1047*H1047,2)</f>
        <v>0</v>
      </c>
      <c r="K1047" s="200"/>
      <c r="L1047" s="40"/>
      <c r="M1047" s="201" t="s">
        <v>1</v>
      </c>
      <c r="N1047" s="202" t="s">
        <v>41</v>
      </c>
      <c r="O1047" s="72"/>
      <c r="P1047" s="203">
        <f>O1047*H1047</f>
        <v>0</v>
      </c>
      <c r="Q1047" s="203">
        <v>1.7770000000000001E-2</v>
      </c>
      <c r="R1047" s="203">
        <f>Q1047*H1047</f>
        <v>0.28432000000000002</v>
      </c>
      <c r="S1047" s="203">
        <v>0</v>
      </c>
      <c r="T1047" s="204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205" t="s">
        <v>288</v>
      </c>
      <c r="AT1047" s="205" t="s">
        <v>284</v>
      </c>
      <c r="AU1047" s="205" t="s">
        <v>85</v>
      </c>
      <c r="AY1047" s="18" t="s">
        <v>282</v>
      </c>
      <c r="BE1047" s="206">
        <f>IF(N1047="základní",J1047,0)</f>
        <v>0</v>
      </c>
      <c r="BF1047" s="206">
        <f>IF(N1047="snížená",J1047,0)</f>
        <v>0</v>
      </c>
      <c r="BG1047" s="206">
        <f>IF(N1047="zákl. přenesená",J1047,0)</f>
        <v>0</v>
      </c>
      <c r="BH1047" s="206">
        <f>IF(N1047="sníž. přenesená",J1047,0)</f>
        <v>0</v>
      </c>
      <c r="BI1047" s="206">
        <f>IF(N1047="nulová",J1047,0)</f>
        <v>0</v>
      </c>
      <c r="BJ1047" s="18" t="s">
        <v>83</v>
      </c>
      <c r="BK1047" s="206">
        <f>ROUND(I1047*H1047,2)</f>
        <v>0</v>
      </c>
      <c r="BL1047" s="18" t="s">
        <v>288</v>
      </c>
      <c r="BM1047" s="205" t="s">
        <v>1228</v>
      </c>
    </row>
    <row r="1048" spans="1:65" s="2" customFormat="1" ht="55.5" customHeight="1">
      <c r="A1048" s="35"/>
      <c r="B1048" s="36"/>
      <c r="C1048" s="251" t="s">
        <v>1229</v>
      </c>
      <c r="D1048" s="251" t="s">
        <v>990</v>
      </c>
      <c r="E1048" s="252" t="s">
        <v>1230</v>
      </c>
      <c r="F1048" s="253" t="s">
        <v>1231</v>
      </c>
      <c r="G1048" s="254" t="s">
        <v>583</v>
      </c>
      <c r="H1048" s="255">
        <v>9</v>
      </c>
      <c r="I1048" s="256"/>
      <c r="J1048" s="257">
        <f>ROUND(I1048*H1048,2)</f>
        <v>0</v>
      </c>
      <c r="K1048" s="258"/>
      <c r="L1048" s="259"/>
      <c r="M1048" s="260" t="s">
        <v>1</v>
      </c>
      <c r="N1048" s="261" t="s">
        <v>41</v>
      </c>
      <c r="O1048" s="72"/>
      <c r="P1048" s="203">
        <f>O1048*H1048</f>
        <v>0</v>
      </c>
      <c r="Q1048" s="203">
        <v>1.225E-2</v>
      </c>
      <c r="R1048" s="203">
        <f>Q1048*H1048</f>
        <v>0.11025</v>
      </c>
      <c r="S1048" s="203">
        <v>0</v>
      </c>
      <c r="T1048" s="204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05" t="s">
        <v>347</v>
      </c>
      <c r="AT1048" s="205" t="s">
        <v>990</v>
      </c>
      <c r="AU1048" s="205" t="s">
        <v>85</v>
      </c>
      <c r="AY1048" s="18" t="s">
        <v>282</v>
      </c>
      <c r="BE1048" s="206">
        <f>IF(N1048="základní",J1048,0)</f>
        <v>0</v>
      </c>
      <c r="BF1048" s="206">
        <f>IF(N1048="snížená",J1048,0)</f>
        <v>0</v>
      </c>
      <c r="BG1048" s="206">
        <f>IF(N1048="zákl. přenesená",J1048,0)</f>
        <v>0</v>
      </c>
      <c r="BH1048" s="206">
        <f>IF(N1048="sníž. přenesená",J1048,0)</f>
        <v>0</v>
      </c>
      <c r="BI1048" s="206">
        <f>IF(N1048="nulová",J1048,0)</f>
        <v>0</v>
      </c>
      <c r="BJ1048" s="18" t="s">
        <v>83</v>
      </c>
      <c r="BK1048" s="206">
        <f>ROUND(I1048*H1048,2)</f>
        <v>0</v>
      </c>
      <c r="BL1048" s="18" t="s">
        <v>288</v>
      </c>
      <c r="BM1048" s="205" t="s">
        <v>1232</v>
      </c>
    </row>
    <row r="1049" spans="1:65" s="16" customFormat="1" ht="11.25">
      <c r="B1049" s="241"/>
      <c r="C1049" s="242"/>
      <c r="D1049" s="209" t="s">
        <v>290</v>
      </c>
      <c r="E1049" s="243" t="s">
        <v>1</v>
      </c>
      <c r="F1049" s="244" t="s">
        <v>1233</v>
      </c>
      <c r="G1049" s="242"/>
      <c r="H1049" s="243" t="s">
        <v>1</v>
      </c>
      <c r="I1049" s="245"/>
      <c r="J1049" s="242"/>
      <c r="K1049" s="242"/>
      <c r="L1049" s="246"/>
      <c r="M1049" s="247"/>
      <c r="N1049" s="248"/>
      <c r="O1049" s="248"/>
      <c r="P1049" s="248"/>
      <c r="Q1049" s="248"/>
      <c r="R1049" s="248"/>
      <c r="S1049" s="248"/>
      <c r="T1049" s="249"/>
      <c r="AT1049" s="250" t="s">
        <v>290</v>
      </c>
      <c r="AU1049" s="250" t="s">
        <v>85</v>
      </c>
      <c r="AV1049" s="16" t="s">
        <v>83</v>
      </c>
      <c r="AW1049" s="16" t="s">
        <v>32</v>
      </c>
      <c r="AX1049" s="16" t="s">
        <v>76</v>
      </c>
      <c r="AY1049" s="250" t="s">
        <v>282</v>
      </c>
    </row>
    <row r="1050" spans="1:65" s="13" customFormat="1" ht="11.25">
      <c r="B1050" s="207"/>
      <c r="C1050" s="208"/>
      <c r="D1050" s="209" t="s">
        <v>290</v>
      </c>
      <c r="E1050" s="210" t="s">
        <v>1</v>
      </c>
      <c r="F1050" s="211" t="s">
        <v>1234</v>
      </c>
      <c r="G1050" s="208"/>
      <c r="H1050" s="212">
        <v>9</v>
      </c>
      <c r="I1050" s="213"/>
      <c r="J1050" s="208"/>
      <c r="K1050" s="208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290</v>
      </c>
      <c r="AU1050" s="218" t="s">
        <v>85</v>
      </c>
      <c r="AV1050" s="13" t="s">
        <v>85</v>
      </c>
      <c r="AW1050" s="13" t="s">
        <v>32</v>
      </c>
      <c r="AX1050" s="13" t="s">
        <v>76</v>
      </c>
      <c r="AY1050" s="218" t="s">
        <v>282</v>
      </c>
    </row>
    <row r="1051" spans="1:65" s="14" customFormat="1" ht="11.25">
      <c r="B1051" s="219"/>
      <c r="C1051" s="220"/>
      <c r="D1051" s="209" t="s">
        <v>290</v>
      </c>
      <c r="E1051" s="221" t="s">
        <v>1</v>
      </c>
      <c r="F1051" s="222" t="s">
        <v>292</v>
      </c>
      <c r="G1051" s="220"/>
      <c r="H1051" s="223">
        <v>9</v>
      </c>
      <c r="I1051" s="224"/>
      <c r="J1051" s="220"/>
      <c r="K1051" s="220"/>
      <c r="L1051" s="225"/>
      <c r="M1051" s="226"/>
      <c r="N1051" s="227"/>
      <c r="O1051" s="227"/>
      <c r="P1051" s="227"/>
      <c r="Q1051" s="227"/>
      <c r="R1051" s="227"/>
      <c r="S1051" s="227"/>
      <c r="T1051" s="228"/>
      <c r="AT1051" s="229" t="s">
        <v>290</v>
      </c>
      <c r="AU1051" s="229" t="s">
        <v>85</v>
      </c>
      <c r="AV1051" s="14" t="s">
        <v>288</v>
      </c>
      <c r="AW1051" s="14" t="s">
        <v>32</v>
      </c>
      <c r="AX1051" s="14" t="s">
        <v>83</v>
      </c>
      <c r="AY1051" s="229" t="s">
        <v>282</v>
      </c>
    </row>
    <row r="1052" spans="1:65" s="2" customFormat="1" ht="55.5" customHeight="1">
      <c r="A1052" s="35"/>
      <c r="B1052" s="36"/>
      <c r="C1052" s="251" t="s">
        <v>1235</v>
      </c>
      <c r="D1052" s="251" t="s">
        <v>990</v>
      </c>
      <c r="E1052" s="252" t="s">
        <v>1236</v>
      </c>
      <c r="F1052" s="253" t="s">
        <v>1237</v>
      </c>
      <c r="G1052" s="254" t="s">
        <v>583</v>
      </c>
      <c r="H1052" s="255">
        <v>6</v>
      </c>
      <c r="I1052" s="256"/>
      <c r="J1052" s="257">
        <f>ROUND(I1052*H1052,2)</f>
        <v>0</v>
      </c>
      <c r="K1052" s="258"/>
      <c r="L1052" s="259"/>
      <c r="M1052" s="260" t="s">
        <v>1</v>
      </c>
      <c r="N1052" s="261" t="s">
        <v>41</v>
      </c>
      <c r="O1052" s="72"/>
      <c r="P1052" s="203">
        <f>O1052*H1052</f>
        <v>0</v>
      </c>
      <c r="Q1052" s="203">
        <v>1.225E-2</v>
      </c>
      <c r="R1052" s="203">
        <f>Q1052*H1052</f>
        <v>7.350000000000001E-2</v>
      </c>
      <c r="S1052" s="203">
        <v>0</v>
      </c>
      <c r="T1052" s="204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05" t="s">
        <v>347</v>
      </c>
      <c r="AT1052" s="205" t="s">
        <v>990</v>
      </c>
      <c r="AU1052" s="205" t="s">
        <v>85</v>
      </c>
      <c r="AY1052" s="18" t="s">
        <v>282</v>
      </c>
      <c r="BE1052" s="206">
        <f>IF(N1052="základní",J1052,0)</f>
        <v>0</v>
      </c>
      <c r="BF1052" s="206">
        <f>IF(N1052="snížená",J1052,0)</f>
        <v>0</v>
      </c>
      <c r="BG1052" s="206">
        <f>IF(N1052="zákl. přenesená",J1052,0)</f>
        <v>0</v>
      </c>
      <c r="BH1052" s="206">
        <f>IF(N1052="sníž. přenesená",J1052,0)</f>
        <v>0</v>
      </c>
      <c r="BI1052" s="206">
        <f>IF(N1052="nulová",J1052,0)</f>
        <v>0</v>
      </c>
      <c r="BJ1052" s="18" t="s">
        <v>83</v>
      </c>
      <c r="BK1052" s="206">
        <f>ROUND(I1052*H1052,2)</f>
        <v>0</v>
      </c>
      <c r="BL1052" s="18" t="s">
        <v>288</v>
      </c>
      <c r="BM1052" s="205" t="s">
        <v>1238</v>
      </c>
    </row>
    <row r="1053" spans="1:65" s="16" customFormat="1" ht="11.25">
      <c r="B1053" s="241"/>
      <c r="C1053" s="242"/>
      <c r="D1053" s="209" t="s">
        <v>290</v>
      </c>
      <c r="E1053" s="243" t="s">
        <v>1</v>
      </c>
      <c r="F1053" s="244" t="s">
        <v>1239</v>
      </c>
      <c r="G1053" s="242"/>
      <c r="H1053" s="243" t="s">
        <v>1</v>
      </c>
      <c r="I1053" s="245"/>
      <c r="J1053" s="242"/>
      <c r="K1053" s="242"/>
      <c r="L1053" s="246"/>
      <c r="M1053" s="247"/>
      <c r="N1053" s="248"/>
      <c r="O1053" s="248"/>
      <c r="P1053" s="248"/>
      <c r="Q1053" s="248"/>
      <c r="R1053" s="248"/>
      <c r="S1053" s="248"/>
      <c r="T1053" s="249"/>
      <c r="AT1053" s="250" t="s">
        <v>290</v>
      </c>
      <c r="AU1053" s="250" t="s">
        <v>85</v>
      </c>
      <c r="AV1053" s="16" t="s">
        <v>83</v>
      </c>
      <c r="AW1053" s="16" t="s">
        <v>32</v>
      </c>
      <c r="AX1053" s="16" t="s">
        <v>76</v>
      </c>
      <c r="AY1053" s="250" t="s">
        <v>282</v>
      </c>
    </row>
    <row r="1054" spans="1:65" s="13" customFormat="1" ht="11.25">
      <c r="B1054" s="207"/>
      <c r="C1054" s="208"/>
      <c r="D1054" s="209" t="s">
        <v>290</v>
      </c>
      <c r="E1054" s="210" t="s">
        <v>1</v>
      </c>
      <c r="F1054" s="211" t="s">
        <v>1240</v>
      </c>
      <c r="G1054" s="208"/>
      <c r="H1054" s="212">
        <v>6</v>
      </c>
      <c r="I1054" s="213"/>
      <c r="J1054" s="208"/>
      <c r="K1054" s="208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290</v>
      </c>
      <c r="AU1054" s="218" t="s">
        <v>85</v>
      </c>
      <c r="AV1054" s="13" t="s">
        <v>85</v>
      </c>
      <c r="AW1054" s="13" t="s">
        <v>32</v>
      </c>
      <c r="AX1054" s="13" t="s">
        <v>76</v>
      </c>
      <c r="AY1054" s="218" t="s">
        <v>282</v>
      </c>
    </row>
    <row r="1055" spans="1:65" s="14" customFormat="1" ht="11.25">
      <c r="B1055" s="219"/>
      <c r="C1055" s="220"/>
      <c r="D1055" s="209" t="s">
        <v>290</v>
      </c>
      <c r="E1055" s="221" t="s">
        <v>1</v>
      </c>
      <c r="F1055" s="222" t="s">
        <v>292</v>
      </c>
      <c r="G1055" s="220"/>
      <c r="H1055" s="223">
        <v>6</v>
      </c>
      <c r="I1055" s="224"/>
      <c r="J1055" s="220"/>
      <c r="K1055" s="220"/>
      <c r="L1055" s="225"/>
      <c r="M1055" s="226"/>
      <c r="N1055" s="227"/>
      <c r="O1055" s="227"/>
      <c r="P1055" s="227"/>
      <c r="Q1055" s="227"/>
      <c r="R1055" s="227"/>
      <c r="S1055" s="227"/>
      <c r="T1055" s="228"/>
      <c r="AT1055" s="229" t="s">
        <v>290</v>
      </c>
      <c r="AU1055" s="229" t="s">
        <v>85</v>
      </c>
      <c r="AV1055" s="14" t="s">
        <v>288</v>
      </c>
      <c r="AW1055" s="14" t="s">
        <v>32</v>
      </c>
      <c r="AX1055" s="14" t="s">
        <v>83</v>
      </c>
      <c r="AY1055" s="229" t="s">
        <v>282</v>
      </c>
    </row>
    <row r="1056" spans="1:65" s="2" customFormat="1" ht="55.5" customHeight="1">
      <c r="A1056" s="35"/>
      <c r="B1056" s="36"/>
      <c r="C1056" s="251" t="s">
        <v>1241</v>
      </c>
      <c r="D1056" s="251" t="s">
        <v>990</v>
      </c>
      <c r="E1056" s="252" t="s">
        <v>1242</v>
      </c>
      <c r="F1056" s="253" t="s">
        <v>1243</v>
      </c>
      <c r="G1056" s="254" t="s">
        <v>583</v>
      </c>
      <c r="H1056" s="255">
        <v>1</v>
      </c>
      <c r="I1056" s="256"/>
      <c r="J1056" s="257">
        <f>ROUND(I1056*H1056,2)</f>
        <v>0</v>
      </c>
      <c r="K1056" s="258"/>
      <c r="L1056" s="259"/>
      <c r="M1056" s="260" t="s">
        <v>1</v>
      </c>
      <c r="N1056" s="261" t="s">
        <v>41</v>
      </c>
      <c r="O1056" s="72"/>
      <c r="P1056" s="203">
        <f>O1056*H1056</f>
        <v>0</v>
      </c>
      <c r="Q1056" s="203">
        <v>1.225E-2</v>
      </c>
      <c r="R1056" s="203">
        <f>Q1056*H1056</f>
        <v>1.225E-2</v>
      </c>
      <c r="S1056" s="203">
        <v>0</v>
      </c>
      <c r="T1056" s="204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5" t="s">
        <v>347</v>
      </c>
      <c r="AT1056" s="205" t="s">
        <v>990</v>
      </c>
      <c r="AU1056" s="205" t="s">
        <v>85</v>
      </c>
      <c r="AY1056" s="18" t="s">
        <v>282</v>
      </c>
      <c r="BE1056" s="206">
        <f>IF(N1056="základní",J1056,0)</f>
        <v>0</v>
      </c>
      <c r="BF1056" s="206">
        <f>IF(N1056="snížená",J1056,0)</f>
        <v>0</v>
      </c>
      <c r="BG1056" s="206">
        <f>IF(N1056="zákl. přenesená",J1056,0)</f>
        <v>0</v>
      </c>
      <c r="BH1056" s="206">
        <f>IF(N1056="sníž. přenesená",J1056,0)</f>
        <v>0</v>
      </c>
      <c r="BI1056" s="206">
        <f>IF(N1056="nulová",J1056,0)</f>
        <v>0</v>
      </c>
      <c r="BJ1056" s="18" t="s">
        <v>83</v>
      </c>
      <c r="BK1056" s="206">
        <f>ROUND(I1056*H1056,2)</f>
        <v>0</v>
      </c>
      <c r="BL1056" s="18" t="s">
        <v>288</v>
      </c>
      <c r="BM1056" s="205" t="s">
        <v>1244</v>
      </c>
    </row>
    <row r="1057" spans="1:65" s="16" customFormat="1" ht="11.25">
      <c r="B1057" s="241"/>
      <c r="C1057" s="242"/>
      <c r="D1057" s="209" t="s">
        <v>290</v>
      </c>
      <c r="E1057" s="243" t="s">
        <v>1</v>
      </c>
      <c r="F1057" s="244" t="s">
        <v>1245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290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282</v>
      </c>
    </row>
    <row r="1058" spans="1:65" s="13" customFormat="1" ht="11.25">
      <c r="B1058" s="207"/>
      <c r="C1058" s="208"/>
      <c r="D1058" s="209" t="s">
        <v>290</v>
      </c>
      <c r="E1058" s="210" t="s">
        <v>1</v>
      </c>
      <c r="F1058" s="211" t="s">
        <v>83</v>
      </c>
      <c r="G1058" s="208"/>
      <c r="H1058" s="212">
        <v>1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290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282</v>
      </c>
    </row>
    <row r="1059" spans="1:65" s="14" customFormat="1" ht="11.25">
      <c r="B1059" s="219"/>
      <c r="C1059" s="220"/>
      <c r="D1059" s="209" t="s">
        <v>290</v>
      </c>
      <c r="E1059" s="221" t="s">
        <v>1</v>
      </c>
      <c r="F1059" s="222" t="s">
        <v>292</v>
      </c>
      <c r="G1059" s="220"/>
      <c r="H1059" s="223">
        <v>1</v>
      </c>
      <c r="I1059" s="224"/>
      <c r="J1059" s="220"/>
      <c r="K1059" s="220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290</v>
      </c>
      <c r="AU1059" s="229" t="s">
        <v>85</v>
      </c>
      <c r="AV1059" s="14" t="s">
        <v>288</v>
      </c>
      <c r="AW1059" s="14" t="s">
        <v>32</v>
      </c>
      <c r="AX1059" s="14" t="s">
        <v>83</v>
      </c>
      <c r="AY1059" s="229" t="s">
        <v>282</v>
      </c>
    </row>
    <row r="1060" spans="1:65" s="2" customFormat="1" ht="44.25" customHeight="1">
      <c r="A1060" s="35"/>
      <c r="B1060" s="36"/>
      <c r="C1060" s="193" t="s">
        <v>1246</v>
      </c>
      <c r="D1060" s="193" t="s">
        <v>284</v>
      </c>
      <c r="E1060" s="194" t="s">
        <v>1247</v>
      </c>
      <c r="F1060" s="195" t="s">
        <v>1248</v>
      </c>
      <c r="G1060" s="196" t="s">
        <v>583</v>
      </c>
      <c r="H1060" s="197">
        <v>1</v>
      </c>
      <c r="I1060" s="198"/>
      <c r="J1060" s="199">
        <f>ROUND(I1060*H1060,2)</f>
        <v>0</v>
      </c>
      <c r="K1060" s="200"/>
      <c r="L1060" s="40"/>
      <c r="M1060" s="201" t="s">
        <v>1</v>
      </c>
      <c r="N1060" s="202" t="s">
        <v>41</v>
      </c>
      <c r="O1060" s="72"/>
      <c r="P1060" s="203">
        <f>O1060*H1060</f>
        <v>0</v>
      </c>
      <c r="Q1060" s="203">
        <v>3.5319999999999997E-2</v>
      </c>
      <c r="R1060" s="203">
        <f>Q1060*H1060</f>
        <v>3.5319999999999997E-2</v>
      </c>
      <c r="S1060" s="203">
        <v>0</v>
      </c>
      <c r="T1060" s="204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205" t="s">
        <v>288</v>
      </c>
      <c r="AT1060" s="205" t="s">
        <v>284</v>
      </c>
      <c r="AU1060" s="205" t="s">
        <v>85</v>
      </c>
      <c r="AY1060" s="18" t="s">
        <v>282</v>
      </c>
      <c r="BE1060" s="206">
        <f>IF(N1060="základní",J1060,0)</f>
        <v>0</v>
      </c>
      <c r="BF1060" s="206">
        <f>IF(N1060="snížená",J1060,0)</f>
        <v>0</v>
      </c>
      <c r="BG1060" s="206">
        <f>IF(N1060="zákl. přenesená",J1060,0)</f>
        <v>0</v>
      </c>
      <c r="BH1060" s="206">
        <f>IF(N1060="sníž. přenesená",J1060,0)</f>
        <v>0</v>
      </c>
      <c r="BI1060" s="206">
        <f>IF(N1060="nulová",J1060,0)</f>
        <v>0</v>
      </c>
      <c r="BJ1060" s="18" t="s">
        <v>83</v>
      </c>
      <c r="BK1060" s="206">
        <f>ROUND(I1060*H1060,2)</f>
        <v>0</v>
      </c>
      <c r="BL1060" s="18" t="s">
        <v>288</v>
      </c>
      <c r="BM1060" s="205" t="s">
        <v>1249</v>
      </c>
    </row>
    <row r="1061" spans="1:65" s="2" customFormat="1" ht="55.5" customHeight="1">
      <c r="A1061" s="35"/>
      <c r="B1061" s="36"/>
      <c r="C1061" s="251" t="s">
        <v>1250</v>
      </c>
      <c r="D1061" s="251" t="s">
        <v>990</v>
      </c>
      <c r="E1061" s="252" t="s">
        <v>1251</v>
      </c>
      <c r="F1061" s="253" t="s">
        <v>1252</v>
      </c>
      <c r="G1061" s="254" t="s">
        <v>583</v>
      </c>
      <c r="H1061" s="255">
        <v>1</v>
      </c>
      <c r="I1061" s="256"/>
      <c r="J1061" s="257">
        <f>ROUND(I1061*H1061,2)</f>
        <v>0</v>
      </c>
      <c r="K1061" s="258"/>
      <c r="L1061" s="259"/>
      <c r="M1061" s="260" t="s">
        <v>1</v>
      </c>
      <c r="N1061" s="261" t="s">
        <v>41</v>
      </c>
      <c r="O1061" s="72"/>
      <c r="P1061" s="203">
        <f>O1061*H1061</f>
        <v>0</v>
      </c>
      <c r="Q1061" s="203">
        <v>3.0300000000000001E-2</v>
      </c>
      <c r="R1061" s="203">
        <f>Q1061*H1061</f>
        <v>3.0300000000000001E-2</v>
      </c>
      <c r="S1061" s="203">
        <v>0</v>
      </c>
      <c r="T1061" s="204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205" t="s">
        <v>347</v>
      </c>
      <c r="AT1061" s="205" t="s">
        <v>990</v>
      </c>
      <c r="AU1061" s="205" t="s">
        <v>85</v>
      </c>
      <c r="AY1061" s="18" t="s">
        <v>282</v>
      </c>
      <c r="BE1061" s="206">
        <f>IF(N1061="základní",J1061,0)</f>
        <v>0</v>
      </c>
      <c r="BF1061" s="206">
        <f>IF(N1061="snížená",J1061,0)</f>
        <v>0</v>
      </c>
      <c r="BG1061" s="206">
        <f>IF(N1061="zákl. přenesená",J1061,0)</f>
        <v>0</v>
      </c>
      <c r="BH1061" s="206">
        <f>IF(N1061="sníž. přenesená",J1061,0)</f>
        <v>0</v>
      </c>
      <c r="BI1061" s="206">
        <f>IF(N1061="nulová",J1061,0)</f>
        <v>0</v>
      </c>
      <c r="BJ1061" s="18" t="s">
        <v>83</v>
      </c>
      <c r="BK1061" s="206">
        <f>ROUND(I1061*H1061,2)</f>
        <v>0</v>
      </c>
      <c r="BL1061" s="18" t="s">
        <v>288</v>
      </c>
      <c r="BM1061" s="205" t="s">
        <v>1253</v>
      </c>
    </row>
    <row r="1062" spans="1:65" s="16" customFormat="1" ht="11.25">
      <c r="B1062" s="241"/>
      <c r="C1062" s="242"/>
      <c r="D1062" s="209" t="s">
        <v>290</v>
      </c>
      <c r="E1062" s="243" t="s">
        <v>1</v>
      </c>
      <c r="F1062" s="244" t="s">
        <v>1254</v>
      </c>
      <c r="G1062" s="242"/>
      <c r="H1062" s="243" t="s">
        <v>1</v>
      </c>
      <c r="I1062" s="245"/>
      <c r="J1062" s="242"/>
      <c r="K1062" s="242"/>
      <c r="L1062" s="246"/>
      <c r="M1062" s="247"/>
      <c r="N1062" s="248"/>
      <c r="O1062" s="248"/>
      <c r="P1062" s="248"/>
      <c r="Q1062" s="248"/>
      <c r="R1062" s="248"/>
      <c r="S1062" s="248"/>
      <c r="T1062" s="249"/>
      <c r="AT1062" s="250" t="s">
        <v>290</v>
      </c>
      <c r="AU1062" s="250" t="s">
        <v>85</v>
      </c>
      <c r="AV1062" s="16" t="s">
        <v>83</v>
      </c>
      <c r="AW1062" s="16" t="s">
        <v>32</v>
      </c>
      <c r="AX1062" s="16" t="s">
        <v>76</v>
      </c>
      <c r="AY1062" s="250" t="s">
        <v>282</v>
      </c>
    </row>
    <row r="1063" spans="1:65" s="13" customFormat="1" ht="11.25">
      <c r="B1063" s="207"/>
      <c r="C1063" s="208"/>
      <c r="D1063" s="209" t="s">
        <v>290</v>
      </c>
      <c r="E1063" s="210" t="s">
        <v>1</v>
      </c>
      <c r="F1063" s="211" t="s">
        <v>83</v>
      </c>
      <c r="G1063" s="208"/>
      <c r="H1063" s="212">
        <v>1</v>
      </c>
      <c r="I1063" s="213"/>
      <c r="J1063" s="208"/>
      <c r="K1063" s="208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290</v>
      </c>
      <c r="AU1063" s="218" t="s">
        <v>85</v>
      </c>
      <c r="AV1063" s="13" t="s">
        <v>85</v>
      </c>
      <c r="AW1063" s="13" t="s">
        <v>32</v>
      </c>
      <c r="AX1063" s="13" t="s">
        <v>76</v>
      </c>
      <c r="AY1063" s="218" t="s">
        <v>282</v>
      </c>
    </row>
    <row r="1064" spans="1:65" s="14" customFormat="1" ht="11.25">
      <c r="B1064" s="219"/>
      <c r="C1064" s="220"/>
      <c r="D1064" s="209" t="s">
        <v>290</v>
      </c>
      <c r="E1064" s="221" t="s">
        <v>1</v>
      </c>
      <c r="F1064" s="222" t="s">
        <v>292</v>
      </c>
      <c r="G1064" s="220"/>
      <c r="H1064" s="223">
        <v>1</v>
      </c>
      <c r="I1064" s="224"/>
      <c r="J1064" s="220"/>
      <c r="K1064" s="220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290</v>
      </c>
      <c r="AU1064" s="229" t="s">
        <v>85</v>
      </c>
      <c r="AV1064" s="14" t="s">
        <v>288</v>
      </c>
      <c r="AW1064" s="14" t="s">
        <v>32</v>
      </c>
      <c r="AX1064" s="14" t="s">
        <v>83</v>
      </c>
      <c r="AY1064" s="229" t="s">
        <v>282</v>
      </c>
    </row>
    <row r="1065" spans="1:65" s="2" customFormat="1" ht="44.25" customHeight="1">
      <c r="A1065" s="35"/>
      <c r="B1065" s="36"/>
      <c r="C1065" s="193" t="s">
        <v>1255</v>
      </c>
      <c r="D1065" s="193" t="s">
        <v>284</v>
      </c>
      <c r="E1065" s="194" t="s">
        <v>1256</v>
      </c>
      <c r="F1065" s="195" t="s">
        <v>1257</v>
      </c>
      <c r="G1065" s="196" t="s">
        <v>583</v>
      </c>
      <c r="H1065" s="197">
        <v>2</v>
      </c>
      <c r="I1065" s="198"/>
      <c r="J1065" s="199">
        <f>ROUND(I1065*H1065,2)</f>
        <v>0</v>
      </c>
      <c r="K1065" s="200"/>
      <c r="L1065" s="40"/>
      <c r="M1065" s="201" t="s">
        <v>1</v>
      </c>
      <c r="N1065" s="202" t="s">
        <v>41</v>
      </c>
      <c r="O1065" s="72"/>
      <c r="P1065" s="203">
        <f>O1065*H1065</f>
        <v>0</v>
      </c>
      <c r="Q1065" s="203">
        <v>0.44169999999999998</v>
      </c>
      <c r="R1065" s="203">
        <f>Q1065*H1065</f>
        <v>0.88339999999999996</v>
      </c>
      <c r="S1065" s="203">
        <v>0</v>
      </c>
      <c r="T1065" s="204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05" t="s">
        <v>288</v>
      </c>
      <c r="AT1065" s="205" t="s">
        <v>284</v>
      </c>
      <c r="AU1065" s="205" t="s">
        <v>85</v>
      </c>
      <c r="AY1065" s="18" t="s">
        <v>282</v>
      </c>
      <c r="BE1065" s="206">
        <f>IF(N1065="základní",J1065,0)</f>
        <v>0</v>
      </c>
      <c r="BF1065" s="206">
        <f>IF(N1065="snížená",J1065,0)</f>
        <v>0</v>
      </c>
      <c r="BG1065" s="206">
        <f>IF(N1065="zákl. přenesená",J1065,0)</f>
        <v>0</v>
      </c>
      <c r="BH1065" s="206">
        <f>IF(N1065="sníž. přenesená",J1065,0)</f>
        <v>0</v>
      </c>
      <c r="BI1065" s="206">
        <f>IF(N1065="nulová",J1065,0)</f>
        <v>0</v>
      </c>
      <c r="BJ1065" s="18" t="s">
        <v>83</v>
      </c>
      <c r="BK1065" s="206">
        <f>ROUND(I1065*H1065,2)</f>
        <v>0</v>
      </c>
      <c r="BL1065" s="18" t="s">
        <v>288</v>
      </c>
      <c r="BM1065" s="205" t="s">
        <v>1258</v>
      </c>
    </row>
    <row r="1066" spans="1:65" s="2" customFormat="1" ht="62.65" customHeight="1">
      <c r="A1066" s="35"/>
      <c r="B1066" s="36"/>
      <c r="C1066" s="251" t="s">
        <v>1259</v>
      </c>
      <c r="D1066" s="251" t="s">
        <v>990</v>
      </c>
      <c r="E1066" s="252" t="s">
        <v>1260</v>
      </c>
      <c r="F1066" s="253" t="s">
        <v>1261</v>
      </c>
      <c r="G1066" s="254" t="s">
        <v>583</v>
      </c>
      <c r="H1066" s="255">
        <v>2</v>
      </c>
      <c r="I1066" s="256"/>
      <c r="J1066" s="257">
        <f>ROUND(I1066*H1066,2)</f>
        <v>0</v>
      </c>
      <c r="K1066" s="258"/>
      <c r="L1066" s="259"/>
      <c r="M1066" s="260" t="s">
        <v>1</v>
      </c>
      <c r="N1066" s="261" t="s">
        <v>41</v>
      </c>
      <c r="O1066" s="72"/>
      <c r="P1066" s="203">
        <f>O1066*H1066</f>
        <v>0</v>
      </c>
      <c r="Q1066" s="203">
        <v>1.7149999999999999E-2</v>
      </c>
      <c r="R1066" s="203">
        <f>Q1066*H1066</f>
        <v>3.4299999999999997E-2</v>
      </c>
      <c r="S1066" s="203">
        <v>0</v>
      </c>
      <c r="T1066" s="204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05" t="s">
        <v>347</v>
      </c>
      <c r="AT1066" s="205" t="s">
        <v>990</v>
      </c>
      <c r="AU1066" s="205" t="s">
        <v>85</v>
      </c>
      <c r="AY1066" s="18" t="s">
        <v>282</v>
      </c>
      <c r="BE1066" s="206">
        <f>IF(N1066="základní",J1066,0)</f>
        <v>0</v>
      </c>
      <c r="BF1066" s="206">
        <f>IF(N1066="snížená",J1066,0)</f>
        <v>0</v>
      </c>
      <c r="BG1066" s="206">
        <f>IF(N1066="zákl. přenesená",J1066,0)</f>
        <v>0</v>
      </c>
      <c r="BH1066" s="206">
        <f>IF(N1066="sníž. přenesená",J1066,0)</f>
        <v>0</v>
      </c>
      <c r="BI1066" s="206">
        <f>IF(N1066="nulová",J1066,0)</f>
        <v>0</v>
      </c>
      <c r="BJ1066" s="18" t="s">
        <v>83</v>
      </c>
      <c r="BK1066" s="206">
        <f>ROUND(I1066*H1066,2)</f>
        <v>0</v>
      </c>
      <c r="BL1066" s="18" t="s">
        <v>288</v>
      </c>
      <c r="BM1066" s="205" t="s">
        <v>1262</v>
      </c>
    </row>
    <row r="1067" spans="1:65" s="16" customFormat="1" ht="11.25">
      <c r="B1067" s="241"/>
      <c r="C1067" s="242"/>
      <c r="D1067" s="209" t="s">
        <v>290</v>
      </c>
      <c r="E1067" s="243" t="s">
        <v>1</v>
      </c>
      <c r="F1067" s="244" t="s">
        <v>1263</v>
      </c>
      <c r="G1067" s="242"/>
      <c r="H1067" s="243" t="s">
        <v>1</v>
      </c>
      <c r="I1067" s="245"/>
      <c r="J1067" s="242"/>
      <c r="K1067" s="242"/>
      <c r="L1067" s="246"/>
      <c r="M1067" s="247"/>
      <c r="N1067" s="248"/>
      <c r="O1067" s="248"/>
      <c r="P1067" s="248"/>
      <c r="Q1067" s="248"/>
      <c r="R1067" s="248"/>
      <c r="S1067" s="248"/>
      <c r="T1067" s="249"/>
      <c r="AT1067" s="250" t="s">
        <v>290</v>
      </c>
      <c r="AU1067" s="250" t="s">
        <v>85</v>
      </c>
      <c r="AV1067" s="16" t="s">
        <v>83</v>
      </c>
      <c r="AW1067" s="16" t="s">
        <v>32</v>
      </c>
      <c r="AX1067" s="16" t="s">
        <v>76</v>
      </c>
      <c r="AY1067" s="250" t="s">
        <v>282</v>
      </c>
    </row>
    <row r="1068" spans="1:65" s="13" customFormat="1" ht="11.25">
      <c r="B1068" s="207"/>
      <c r="C1068" s="208"/>
      <c r="D1068" s="209" t="s">
        <v>290</v>
      </c>
      <c r="E1068" s="210" t="s">
        <v>1</v>
      </c>
      <c r="F1068" s="211" t="s">
        <v>1264</v>
      </c>
      <c r="G1068" s="208"/>
      <c r="H1068" s="212">
        <v>2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290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282</v>
      </c>
    </row>
    <row r="1069" spans="1:65" s="14" customFormat="1" ht="11.25">
      <c r="B1069" s="219"/>
      <c r="C1069" s="220"/>
      <c r="D1069" s="209" t="s">
        <v>290</v>
      </c>
      <c r="E1069" s="221" t="s">
        <v>1</v>
      </c>
      <c r="F1069" s="222" t="s">
        <v>292</v>
      </c>
      <c r="G1069" s="220"/>
      <c r="H1069" s="223">
        <v>2</v>
      </c>
      <c r="I1069" s="224"/>
      <c r="J1069" s="220"/>
      <c r="K1069" s="220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290</v>
      </c>
      <c r="AU1069" s="229" t="s">
        <v>85</v>
      </c>
      <c r="AV1069" s="14" t="s">
        <v>288</v>
      </c>
      <c r="AW1069" s="14" t="s">
        <v>32</v>
      </c>
      <c r="AX1069" s="14" t="s">
        <v>83</v>
      </c>
      <c r="AY1069" s="229" t="s">
        <v>282</v>
      </c>
    </row>
    <row r="1070" spans="1:65" s="2" customFormat="1" ht="49.15" customHeight="1">
      <c r="A1070" s="35"/>
      <c r="B1070" s="36"/>
      <c r="C1070" s="193" t="s">
        <v>1265</v>
      </c>
      <c r="D1070" s="193" t="s">
        <v>284</v>
      </c>
      <c r="E1070" s="194" t="s">
        <v>1266</v>
      </c>
      <c r="F1070" s="195" t="s">
        <v>1267</v>
      </c>
      <c r="G1070" s="196" t="s">
        <v>583</v>
      </c>
      <c r="H1070" s="197">
        <v>3</v>
      </c>
      <c r="I1070" s="198"/>
      <c r="J1070" s="199">
        <f>ROUND(I1070*H1070,2)</f>
        <v>0</v>
      </c>
      <c r="K1070" s="200"/>
      <c r="L1070" s="40"/>
      <c r="M1070" s="201" t="s">
        <v>1</v>
      </c>
      <c r="N1070" s="202" t="s">
        <v>41</v>
      </c>
      <c r="O1070" s="72"/>
      <c r="P1070" s="203">
        <f>O1070*H1070</f>
        <v>0</v>
      </c>
      <c r="Q1070" s="203">
        <v>0.54769000000000001</v>
      </c>
      <c r="R1070" s="203">
        <f>Q1070*H1070</f>
        <v>1.64307</v>
      </c>
      <c r="S1070" s="203">
        <v>0</v>
      </c>
      <c r="T1070" s="204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205" t="s">
        <v>288</v>
      </c>
      <c r="AT1070" s="205" t="s">
        <v>284</v>
      </c>
      <c r="AU1070" s="205" t="s">
        <v>85</v>
      </c>
      <c r="AY1070" s="18" t="s">
        <v>282</v>
      </c>
      <c r="BE1070" s="206">
        <f>IF(N1070="základní",J1070,0)</f>
        <v>0</v>
      </c>
      <c r="BF1070" s="206">
        <f>IF(N1070="snížená",J1070,0)</f>
        <v>0</v>
      </c>
      <c r="BG1070" s="206">
        <f>IF(N1070="zákl. přenesená",J1070,0)</f>
        <v>0</v>
      </c>
      <c r="BH1070" s="206">
        <f>IF(N1070="sníž. přenesená",J1070,0)</f>
        <v>0</v>
      </c>
      <c r="BI1070" s="206">
        <f>IF(N1070="nulová",J1070,0)</f>
        <v>0</v>
      </c>
      <c r="BJ1070" s="18" t="s">
        <v>83</v>
      </c>
      <c r="BK1070" s="206">
        <f>ROUND(I1070*H1070,2)</f>
        <v>0</v>
      </c>
      <c r="BL1070" s="18" t="s">
        <v>288</v>
      </c>
      <c r="BM1070" s="205" t="s">
        <v>1268</v>
      </c>
    </row>
    <row r="1071" spans="1:65" s="2" customFormat="1" ht="62.65" customHeight="1">
      <c r="A1071" s="35"/>
      <c r="B1071" s="36"/>
      <c r="C1071" s="251" t="s">
        <v>1269</v>
      </c>
      <c r="D1071" s="251" t="s">
        <v>990</v>
      </c>
      <c r="E1071" s="252" t="s">
        <v>1270</v>
      </c>
      <c r="F1071" s="253" t="s">
        <v>1271</v>
      </c>
      <c r="G1071" s="254" t="s">
        <v>583</v>
      </c>
      <c r="H1071" s="255">
        <v>3</v>
      </c>
      <c r="I1071" s="256"/>
      <c r="J1071" s="257">
        <f>ROUND(I1071*H1071,2)</f>
        <v>0</v>
      </c>
      <c r="K1071" s="258"/>
      <c r="L1071" s="259"/>
      <c r="M1071" s="260" t="s">
        <v>1</v>
      </c>
      <c r="N1071" s="261" t="s">
        <v>41</v>
      </c>
      <c r="O1071" s="72"/>
      <c r="P1071" s="203">
        <f>O1071*H1071</f>
        <v>0</v>
      </c>
      <c r="Q1071" s="203">
        <v>1.225E-2</v>
      </c>
      <c r="R1071" s="203">
        <f>Q1071*H1071</f>
        <v>3.6750000000000005E-2</v>
      </c>
      <c r="S1071" s="203">
        <v>0</v>
      </c>
      <c r="T1071" s="204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205" t="s">
        <v>347</v>
      </c>
      <c r="AT1071" s="205" t="s">
        <v>990</v>
      </c>
      <c r="AU1071" s="205" t="s">
        <v>85</v>
      </c>
      <c r="AY1071" s="18" t="s">
        <v>282</v>
      </c>
      <c r="BE1071" s="206">
        <f>IF(N1071="základní",J1071,0)</f>
        <v>0</v>
      </c>
      <c r="BF1071" s="206">
        <f>IF(N1071="snížená",J1071,0)</f>
        <v>0</v>
      </c>
      <c r="BG1071" s="206">
        <f>IF(N1071="zákl. přenesená",J1071,0)</f>
        <v>0</v>
      </c>
      <c r="BH1071" s="206">
        <f>IF(N1071="sníž. přenesená",J1071,0)</f>
        <v>0</v>
      </c>
      <c r="BI1071" s="206">
        <f>IF(N1071="nulová",J1071,0)</f>
        <v>0</v>
      </c>
      <c r="BJ1071" s="18" t="s">
        <v>83</v>
      </c>
      <c r="BK1071" s="206">
        <f>ROUND(I1071*H1071,2)</f>
        <v>0</v>
      </c>
      <c r="BL1071" s="18" t="s">
        <v>288</v>
      </c>
      <c r="BM1071" s="205" t="s">
        <v>1272</v>
      </c>
    </row>
    <row r="1072" spans="1:65" s="16" customFormat="1" ht="11.25">
      <c r="B1072" s="241"/>
      <c r="C1072" s="242"/>
      <c r="D1072" s="209" t="s">
        <v>290</v>
      </c>
      <c r="E1072" s="243" t="s">
        <v>1</v>
      </c>
      <c r="F1072" s="244" t="s">
        <v>1273</v>
      </c>
      <c r="G1072" s="242"/>
      <c r="H1072" s="243" t="s">
        <v>1</v>
      </c>
      <c r="I1072" s="245"/>
      <c r="J1072" s="242"/>
      <c r="K1072" s="242"/>
      <c r="L1072" s="246"/>
      <c r="M1072" s="247"/>
      <c r="N1072" s="248"/>
      <c r="O1072" s="248"/>
      <c r="P1072" s="248"/>
      <c r="Q1072" s="248"/>
      <c r="R1072" s="248"/>
      <c r="S1072" s="248"/>
      <c r="T1072" s="249"/>
      <c r="AT1072" s="250" t="s">
        <v>290</v>
      </c>
      <c r="AU1072" s="250" t="s">
        <v>85</v>
      </c>
      <c r="AV1072" s="16" t="s">
        <v>83</v>
      </c>
      <c r="AW1072" s="16" t="s">
        <v>32</v>
      </c>
      <c r="AX1072" s="16" t="s">
        <v>76</v>
      </c>
      <c r="AY1072" s="250" t="s">
        <v>282</v>
      </c>
    </row>
    <row r="1073" spans="1:65" s="13" customFormat="1" ht="11.25">
      <c r="B1073" s="207"/>
      <c r="C1073" s="208"/>
      <c r="D1073" s="209" t="s">
        <v>290</v>
      </c>
      <c r="E1073" s="210" t="s">
        <v>1</v>
      </c>
      <c r="F1073" s="211" t="s">
        <v>1274</v>
      </c>
      <c r="G1073" s="208"/>
      <c r="H1073" s="212">
        <v>3</v>
      </c>
      <c r="I1073" s="213"/>
      <c r="J1073" s="208"/>
      <c r="K1073" s="208"/>
      <c r="L1073" s="214"/>
      <c r="M1073" s="215"/>
      <c r="N1073" s="216"/>
      <c r="O1073" s="216"/>
      <c r="P1073" s="216"/>
      <c r="Q1073" s="216"/>
      <c r="R1073" s="216"/>
      <c r="S1073" s="216"/>
      <c r="T1073" s="217"/>
      <c r="AT1073" s="218" t="s">
        <v>290</v>
      </c>
      <c r="AU1073" s="218" t="s">
        <v>85</v>
      </c>
      <c r="AV1073" s="13" t="s">
        <v>85</v>
      </c>
      <c r="AW1073" s="13" t="s">
        <v>32</v>
      </c>
      <c r="AX1073" s="13" t="s">
        <v>76</v>
      </c>
      <c r="AY1073" s="218" t="s">
        <v>282</v>
      </c>
    </row>
    <row r="1074" spans="1:65" s="14" customFormat="1" ht="11.25">
      <c r="B1074" s="219"/>
      <c r="C1074" s="220"/>
      <c r="D1074" s="209" t="s">
        <v>290</v>
      </c>
      <c r="E1074" s="221" t="s">
        <v>1</v>
      </c>
      <c r="F1074" s="222" t="s">
        <v>292</v>
      </c>
      <c r="G1074" s="220"/>
      <c r="H1074" s="223">
        <v>3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290</v>
      </c>
      <c r="AU1074" s="229" t="s">
        <v>85</v>
      </c>
      <c r="AV1074" s="14" t="s">
        <v>288</v>
      </c>
      <c r="AW1074" s="14" t="s">
        <v>32</v>
      </c>
      <c r="AX1074" s="14" t="s">
        <v>83</v>
      </c>
      <c r="AY1074" s="229" t="s">
        <v>282</v>
      </c>
    </row>
    <row r="1075" spans="1:65" s="2" customFormat="1" ht="55.5" customHeight="1">
      <c r="A1075" s="35"/>
      <c r="B1075" s="36"/>
      <c r="C1075" s="193" t="s">
        <v>1275</v>
      </c>
      <c r="D1075" s="193" t="s">
        <v>284</v>
      </c>
      <c r="E1075" s="194" t="s">
        <v>1276</v>
      </c>
      <c r="F1075" s="195" t="s">
        <v>1277</v>
      </c>
      <c r="G1075" s="196" t="s">
        <v>583</v>
      </c>
      <c r="H1075" s="197">
        <v>10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5.3620000000000001E-2</v>
      </c>
      <c r="R1075" s="203">
        <f>Q1075*H1075</f>
        <v>0.53620000000000001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288</v>
      </c>
      <c r="AT1075" s="205" t="s">
        <v>284</v>
      </c>
      <c r="AU1075" s="205" t="s">
        <v>85</v>
      </c>
      <c r="AY1075" s="18" t="s">
        <v>282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288</v>
      </c>
      <c r="BM1075" s="205" t="s">
        <v>1278</v>
      </c>
    </row>
    <row r="1076" spans="1:65" s="2" customFormat="1" ht="49.15" customHeight="1">
      <c r="A1076" s="35"/>
      <c r="B1076" s="36"/>
      <c r="C1076" s="251" t="s">
        <v>1279</v>
      </c>
      <c r="D1076" s="251" t="s">
        <v>990</v>
      </c>
      <c r="E1076" s="252" t="s">
        <v>1280</v>
      </c>
      <c r="F1076" s="253" t="s">
        <v>1281</v>
      </c>
      <c r="G1076" s="254" t="s">
        <v>583</v>
      </c>
      <c r="H1076" s="255">
        <v>10</v>
      </c>
      <c r="I1076" s="256"/>
      <c r="J1076" s="257">
        <f>ROUND(I1076*H1076,2)</f>
        <v>0</v>
      </c>
      <c r="K1076" s="258"/>
      <c r="L1076" s="259"/>
      <c r="M1076" s="260" t="s">
        <v>1</v>
      </c>
      <c r="N1076" s="261" t="s">
        <v>41</v>
      </c>
      <c r="O1076" s="72"/>
      <c r="P1076" s="203">
        <f>O1076*H1076</f>
        <v>0</v>
      </c>
      <c r="Q1076" s="203">
        <v>4.4999999999999998E-2</v>
      </c>
      <c r="R1076" s="203">
        <f>Q1076*H1076</f>
        <v>0.44999999999999996</v>
      </c>
      <c r="S1076" s="203">
        <v>0</v>
      </c>
      <c r="T1076" s="204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05" t="s">
        <v>347</v>
      </c>
      <c r="AT1076" s="205" t="s">
        <v>990</v>
      </c>
      <c r="AU1076" s="205" t="s">
        <v>85</v>
      </c>
      <c r="AY1076" s="18" t="s">
        <v>282</v>
      </c>
      <c r="BE1076" s="206">
        <f>IF(N1076="základní",J1076,0)</f>
        <v>0</v>
      </c>
      <c r="BF1076" s="206">
        <f>IF(N1076="snížená",J1076,0)</f>
        <v>0</v>
      </c>
      <c r="BG1076" s="206">
        <f>IF(N1076="zákl. přenesená",J1076,0)</f>
        <v>0</v>
      </c>
      <c r="BH1076" s="206">
        <f>IF(N1076="sníž. přenesená",J1076,0)</f>
        <v>0</v>
      </c>
      <c r="BI1076" s="206">
        <f>IF(N1076="nulová",J1076,0)</f>
        <v>0</v>
      </c>
      <c r="BJ1076" s="18" t="s">
        <v>83</v>
      </c>
      <c r="BK1076" s="206">
        <f>ROUND(I1076*H1076,2)</f>
        <v>0</v>
      </c>
      <c r="BL1076" s="18" t="s">
        <v>288</v>
      </c>
      <c r="BM1076" s="205" t="s">
        <v>1282</v>
      </c>
    </row>
    <row r="1077" spans="1:65" s="16" customFormat="1" ht="11.25">
      <c r="B1077" s="241"/>
      <c r="C1077" s="242"/>
      <c r="D1077" s="209" t="s">
        <v>290</v>
      </c>
      <c r="E1077" s="243" t="s">
        <v>1</v>
      </c>
      <c r="F1077" s="244" t="s">
        <v>1283</v>
      </c>
      <c r="G1077" s="242"/>
      <c r="H1077" s="243" t="s">
        <v>1</v>
      </c>
      <c r="I1077" s="245"/>
      <c r="J1077" s="242"/>
      <c r="K1077" s="242"/>
      <c r="L1077" s="246"/>
      <c r="M1077" s="247"/>
      <c r="N1077" s="248"/>
      <c r="O1077" s="248"/>
      <c r="P1077" s="248"/>
      <c r="Q1077" s="248"/>
      <c r="R1077" s="248"/>
      <c r="S1077" s="248"/>
      <c r="T1077" s="249"/>
      <c r="AT1077" s="250" t="s">
        <v>290</v>
      </c>
      <c r="AU1077" s="250" t="s">
        <v>85</v>
      </c>
      <c r="AV1077" s="16" t="s">
        <v>83</v>
      </c>
      <c r="AW1077" s="16" t="s">
        <v>32</v>
      </c>
      <c r="AX1077" s="16" t="s">
        <v>76</v>
      </c>
      <c r="AY1077" s="250" t="s">
        <v>282</v>
      </c>
    </row>
    <row r="1078" spans="1:65" s="13" customFormat="1" ht="11.25">
      <c r="B1078" s="207"/>
      <c r="C1078" s="208"/>
      <c r="D1078" s="209" t="s">
        <v>290</v>
      </c>
      <c r="E1078" s="210" t="s">
        <v>1</v>
      </c>
      <c r="F1078" s="211" t="s">
        <v>1284</v>
      </c>
      <c r="G1078" s="208"/>
      <c r="H1078" s="212">
        <v>10</v>
      </c>
      <c r="I1078" s="213"/>
      <c r="J1078" s="208"/>
      <c r="K1078" s="208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290</v>
      </c>
      <c r="AU1078" s="218" t="s">
        <v>85</v>
      </c>
      <c r="AV1078" s="13" t="s">
        <v>85</v>
      </c>
      <c r="AW1078" s="13" t="s">
        <v>32</v>
      </c>
      <c r="AX1078" s="13" t="s">
        <v>76</v>
      </c>
      <c r="AY1078" s="218" t="s">
        <v>282</v>
      </c>
    </row>
    <row r="1079" spans="1:65" s="14" customFormat="1" ht="11.25">
      <c r="B1079" s="219"/>
      <c r="C1079" s="220"/>
      <c r="D1079" s="209" t="s">
        <v>290</v>
      </c>
      <c r="E1079" s="221" t="s">
        <v>1</v>
      </c>
      <c r="F1079" s="222" t="s">
        <v>292</v>
      </c>
      <c r="G1079" s="220"/>
      <c r="H1079" s="223">
        <v>10</v>
      </c>
      <c r="I1079" s="224"/>
      <c r="J1079" s="220"/>
      <c r="K1079" s="220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290</v>
      </c>
      <c r="AU1079" s="229" t="s">
        <v>85</v>
      </c>
      <c r="AV1079" s="14" t="s">
        <v>288</v>
      </c>
      <c r="AW1079" s="14" t="s">
        <v>32</v>
      </c>
      <c r="AX1079" s="14" t="s">
        <v>83</v>
      </c>
      <c r="AY1079" s="229" t="s">
        <v>282</v>
      </c>
    </row>
    <row r="1080" spans="1:65" s="12" customFormat="1" ht="22.9" customHeight="1">
      <c r="B1080" s="177"/>
      <c r="C1080" s="178"/>
      <c r="D1080" s="179" t="s">
        <v>75</v>
      </c>
      <c r="E1080" s="191" t="s">
        <v>352</v>
      </c>
      <c r="F1080" s="191" t="s">
        <v>1285</v>
      </c>
      <c r="G1080" s="178"/>
      <c r="H1080" s="178"/>
      <c r="I1080" s="181"/>
      <c r="J1080" s="192">
        <f>BK1080</f>
        <v>0</v>
      </c>
      <c r="K1080" s="178"/>
      <c r="L1080" s="183"/>
      <c r="M1080" s="184"/>
      <c r="N1080" s="185"/>
      <c r="O1080" s="185"/>
      <c r="P1080" s="186">
        <f>SUM(P1081:P1135)</f>
        <v>0</v>
      </c>
      <c r="Q1080" s="185"/>
      <c r="R1080" s="186">
        <f>SUM(R1081:R1135)</f>
        <v>30.681864690000001</v>
      </c>
      <c r="S1080" s="185"/>
      <c r="T1080" s="187">
        <f>SUM(T1081:T1135)</f>
        <v>0</v>
      </c>
      <c r="AR1080" s="188" t="s">
        <v>83</v>
      </c>
      <c r="AT1080" s="189" t="s">
        <v>75</v>
      </c>
      <c r="AU1080" s="189" t="s">
        <v>83</v>
      </c>
      <c r="AY1080" s="188" t="s">
        <v>282</v>
      </c>
      <c r="BK1080" s="190">
        <f>SUM(BK1081:BK1135)</f>
        <v>0</v>
      </c>
    </row>
    <row r="1081" spans="1:65" s="2" customFormat="1" ht="24.2" customHeight="1">
      <c r="A1081" s="35"/>
      <c r="B1081" s="36"/>
      <c r="C1081" s="193" t="s">
        <v>1286</v>
      </c>
      <c r="D1081" s="193" t="s">
        <v>284</v>
      </c>
      <c r="E1081" s="194" t="s">
        <v>1287</v>
      </c>
      <c r="F1081" s="195" t="s">
        <v>1288</v>
      </c>
      <c r="G1081" s="196" t="s">
        <v>287</v>
      </c>
      <c r="H1081" s="197">
        <v>30.722999999999999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0.80027999999999999</v>
      </c>
      <c r="R1081" s="203">
        <f>Q1081*H1081</f>
        <v>24.587002439999999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288</v>
      </c>
      <c r="AT1081" s="205" t="s">
        <v>284</v>
      </c>
      <c r="AU1081" s="205" t="s">
        <v>85</v>
      </c>
      <c r="AY1081" s="18" t="s">
        <v>282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288</v>
      </c>
      <c r="BM1081" s="205" t="s">
        <v>1289</v>
      </c>
    </row>
    <row r="1082" spans="1:65" s="16" customFormat="1" ht="11.25">
      <c r="B1082" s="241"/>
      <c r="C1082" s="242"/>
      <c r="D1082" s="209" t="s">
        <v>290</v>
      </c>
      <c r="E1082" s="243" t="s">
        <v>1</v>
      </c>
      <c r="F1082" s="244" t="s">
        <v>1290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290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282</v>
      </c>
    </row>
    <row r="1083" spans="1:65" s="13" customFormat="1" ht="11.25">
      <c r="B1083" s="207"/>
      <c r="C1083" s="208"/>
      <c r="D1083" s="209" t="s">
        <v>290</v>
      </c>
      <c r="E1083" s="210" t="s">
        <v>1</v>
      </c>
      <c r="F1083" s="211" t="s">
        <v>1291</v>
      </c>
      <c r="G1083" s="208"/>
      <c r="H1083" s="212">
        <v>34.08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290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282</v>
      </c>
    </row>
    <row r="1084" spans="1:65" s="13" customFormat="1" ht="11.25">
      <c r="B1084" s="207"/>
      <c r="C1084" s="208"/>
      <c r="D1084" s="209" t="s">
        <v>290</v>
      </c>
      <c r="E1084" s="210" t="s">
        <v>1</v>
      </c>
      <c r="F1084" s="211" t="s">
        <v>1292</v>
      </c>
      <c r="G1084" s="208"/>
      <c r="H1084" s="212">
        <v>-3.3570000000000002</v>
      </c>
      <c r="I1084" s="213"/>
      <c r="J1084" s="208"/>
      <c r="K1084" s="208"/>
      <c r="L1084" s="214"/>
      <c r="M1084" s="215"/>
      <c r="N1084" s="216"/>
      <c r="O1084" s="216"/>
      <c r="P1084" s="216"/>
      <c r="Q1084" s="216"/>
      <c r="R1084" s="216"/>
      <c r="S1084" s="216"/>
      <c r="T1084" s="217"/>
      <c r="AT1084" s="218" t="s">
        <v>290</v>
      </c>
      <c r="AU1084" s="218" t="s">
        <v>85</v>
      </c>
      <c r="AV1084" s="13" t="s">
        <v>85</v>
      </c>
      <c r="AW1084" s="13" t="s">
        <v>32</v>
      </c>
      <c r="AX1084" s="13" t="s">
        <v>76</v>
      </c>
      <c r="AY1084" s="218" t="s">
        <v>282</v>
      </c>
    </row>
    <row r="1085" spans="1:65" s="14" customFormat="1" ht="11.25">
      <c r="B1085" s="219"/>
      <c r="C1085" s="220"/>
      <c r="D1085" s="209" t="s">
        <v>290</v>
      </c>
      <c r="E1085" s="221" t="s">
        <v>1</v>
      </c>
      <c r="F1085" s="222" t="s">
        <v>292</v>
      </c>
      <c r="G1085" s="220"/>
      <c r="H1085" s="223">
        <v>30.722999999999999</v>
      </c>
      <c r="I1085" s="224"/>
      <c r="J1085" s="220"/>
      <c r="K1085" s="220"/>
      <c r="L1085" s="225"/>
      <c r="M1085" s="226"/>
      <c r="N1085" s="227"/>
      <c r="O1085" s="227"/>
      <c r="P1085" s="227"/>
      <c r="Q1085" s="227"/>
      <c r="R1085" s="227"/>
      <c r="S1085" s="227"/>
      <c r="T1085" s="228"/>
      <c r="AT1085" s="229" t="s">
        <v>290</v>
      </c>
      <c r="AU1085" s="229" t="s">
        <v>85</v>
      </c>
      <c r="AV1085" s="14" t="s">
        <v>288</v>
      </c>
      <c r="AW1085" s="14" t="s">
        <v>32</v>
      </c>
      <c r="AX1085" s="14" t="s">
        <v>83</v>
      </c>
      <c r="AY1085" s="229" t="s">
        <v>282</v>
      </c>
    </row>
    <row r="1086" spans="1:65" s="2" customFormat="1" ht="33" customHeight="1">
      <c r="A1086" s="35"/>
      <c r="B1086" s="36"/>
      <c r="C1086" s="193" t="s">
        <v>1293</v>
      </c>
      <c r="D1086" s="193" t="s">
        <v>284</v>
      </c>
      <c r="E1086" s="194" t="s">
        <v>1294</v>
      </c>
      <c r="F1086" s="195" t="s">
        <v>1295</v>
      </c>
      <c r="G1086" s="196" t="s">
        <v>287</v>
      </c>
      <c r="H1086" s="197">
        <v>674.7</v>
      </c>
      <c r="I1086" s="198"/>
      <c r="J1086" s="199">
        <f>ROUND(I1086*H1086,2)</f>
        <v>0</v>
      </c>
      <c r="K1086" s="200"/>
      <c r="L1086" s="40"/>
      <c r="M1086" s="201" t="s">
        <v>1</v>
      </c>
      <c r="N1086" s="202" t="s">
        <v>41</v>
      </c>
      <c r="O1086" s="72"/>
      <c r="P1086" s="203">
        <f>O1086*H1086</f>
        <v>0</v>
      </c>
      <c r="Q1086" s="203">
        <v>0</v>
      </c>
      <c r="R1086" s="203">
        <f>Q1086*H1086</f>
        <v>0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288</v>
      </c>
      <c r="AT1086" s="205" t="s">
        <v>284</v>
      </c>
      <c r="AU1086" s="205" t="s">
        <v>85</v>
      </c>
      <c r="AY1086" s="18" t="s">
        <v>282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288</v>
      </c>
      <c r="BM1086" s="205" t="s">
        <v>1296</v>
      </c>
    </row>
    <row r="1087" spans="1:65" s="13" customFormat="1" ht="11.25">
      <c r="B1087" s="207"/>
      <c r="C1087" s="208"/>
      <c r="D1087" s="209" t="s">
        <v>290</v>
      </c>
      <c r="E1087" s="210" t="s">
        <v>1</v>
      </c>
      <c r="F1087" s="211" t="s">
        <v>1297</v>
      </c>
      <c r="G1087" s="208"/>
      <c r="H1087" s="212">
        <v>448.2</v>
      </c>
      <c r="I1087" s="213"/>
      <c r="J1087" s="208"/>
      <c r="K1087" s="208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290</v>
      </c>
      <c r="AU1087" s="218" t="s">
        <v>85</v>
      </c>
      <c r="AV1087" s="13" t="s">
        <v>85</v>
      </c>
      <c r="AW1087" s="13" t="s">
        <v>32</v>
      </c>
      <c r="AX1087" s="13" t="s">
        <v>76</v>
      </c>
      <c r="AY1087" s="218" t="s">
        <v>282</v>
      </c>
    </row>
    <row r="1088" spans="1:65" s="13" customFormat="1" ht="11.25">
      <c r="B1088" s="207"/>
      <c r="C1088" s="208"/>
      <c r="D1088" s="209" t="s">
        <v>290</v>
      </c>
      <c r="E1088" s="210" t="s">
        <v>1</v>
      </c>
      <c r="F1088" s="211" t="s">
        <v>1298</v>
      </c>
      <c r="G1088" s="208"/>
      <c r="H1088" s="212">
        <v>156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290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282</v>
      </c>
    </row>
    <row r="1089" spans="1:65" s="13" customFormat="1" ht="11.25">
      <c r="B1089" s="207"/>
      <c r="C1089" s="208"/>
      <c r="D1089" s="209" t="s">
        <v>290</v>
      </c>
      <c r="E1089" s="210" t="s">
        <v>1</v>
      </c>
      <c r="F1089" s="211" t="s">
        <v>1299</v>
      </c>
      <c r="G1089" s="208"/>
      <c r="H1089" s="212">
        <v>70.5</v>
      </c>
      <c r="I1089" s="213"/>
      <c r="J1089" s="208"/>
      <c r="K1089" s="208"/>
      <c r="L1089" s="214"/>
      <c r="M1089" s="215"/>
      <c r="N1089" s="216"/>
      <c r="O1089" s="216"/>
      <c r="P1089" s="216"/>
      <c r="Q1089" s="216"/>
      <c r="R1089" s="216"/>
      <c r="S1089" s="216"/>
      <c r="T1089" s="217"/>
      <c r="AT1089" s="218" t="s">
        <v>290</v>
      </c>
      <c r="AU1089" s="218" t="s">
        <v>85</v>
      </c>
      <c r="AV1089" s="13" t="s">
        <v>85</v>
      </c>
      <c r="AW1089" s="13" t="s">
        <v>32</v>
      </c>
      <c r="AX1089" s="13" t="s">
        <v>76</v>
      </c>
      <c r="AY1089" s="218" t="s">
        <v>282</v>
      </c>
    </row>
    <row r="1090" spans="1:65" s="15" customFormat="1" ht="11.25">
      <c r="B1090" s="230"/>
      <c r="C1090" s="231"/>
      <c r="D1090" s="209" t="s">
        <v>290</v>
      </c>
      <c r="E1090" s="232" t="s">
        <v>1</v>
      </c>
      <c r="F1090" s="233" t="s">
        <v>306</v>
      </c>
      <c r="G1090" s="231"/>
      <c r="H1090" s="234">
        <v>674.7</v>
      </c>
      <c r="I1090" s="235"/>
      <c r="J1090" s="231"/>
      <c r="K1090" s="231"/>
      <c r="L1090" s="236"/>
      <c r="M1090" s="237"/>
      <c r="N1090" s="238"/>
      <c r="O1090" s="238"/>
      <c r="P1090" s="238"/>
      <c r="Q1090" s="238"/>
      <c r="R1090" s="238"/>
      <c r="S1090" s="238"/>
      <c r="T1090" s="239"/>
      <c r="AT1090" s="240" t="s">
        <v>290</v>
      </c>
      <c r="AU1090" s="240" t="s">
        <v>85</v>
      </c>
      <c r="AV1090" s="15" t="s">
        <v>105</v>
      </c>
      <c r="AW1090" s="15" t="s">
        <v>32</v>
      </c>
      <c r="AX1090" s="15" t="s">
        <v>76</v>
      </c>
      <c r="AY1090" s="240" t="s">
        <v>282</v>
      </c>
    </row>
    <row r="1091" spans="1:65" s="14" customFormat="1" ht="11.25">
      <c r="B1091" s="219"/>
      <c r="C1091" s="220"/>
      <c r="D1091" s="209" t="s">
        <v>290</v>
      </c>
      <c r="E1091" s="221" t="s">
        <v>1</v>
      </c>
      <c r="F1091" s="222" t="s">
        <v>292</v>
      </c>
      <c r="G1091" s="220"/>
      <c r="H1091" s="223">
        <v>674.7</v>
      </c>
      <c r="I1091" s="224"/>
      <c r="J1091" s="220"/>
      <c r="K1091" s="220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290</v>
      </c>
      <c r="AU1091" s="229" t="s">
        <v>85</v>
      </c>
      <c r="AV1091" s="14" t="s">
        <v>288</v>
      </c>
      <c r="AW1091" s="14" t="s">
        <v>32</v>
      </c>
      <c r="AX1091" s="14" t="s">
        <v>83</v>
      </c>
      <c r="AY1091" s="229" t="s">
        <v>282</v>
      </c>
    </row>
    <row r="1092" spans="1:65" s="2" customFormat="1" ht="33" customHeight="1">
      <c r="A1092" s="35"/>
      <c r="B1092" s="36"/>
      <c r="C1092" s="193" t="s">
        <v>1300</v>
      </c>
      <c r="D1092" s="193" t="s">
        <v>284</v>
      </c>
      <c r="E1092" s="194" t="s">
        <v>1301</v>
      </c>
      <c r="F1092" s="195" t="s">
        <v>1302</v>
      </c>
      <c r="G1092" s="196" t="s">
        <v>287</v>
      </c>
      <c r="H1092" s="197">
        <v>80964</v>
      </c>
      <c r="I1092" s="198"/>
      <c r="J1092" s="199">
        <f>ROUND(I1092*H1092,2)</f>
        <v>0</v>
      </c>
      <c r="K1092" s="200"/>
      <c r="L1092" s="40"/>
      <c r="M1092" s="201" t="s">
        <v>1</v>
      </c>
      <c r="N1092" s="202" t="s">
        <v>41</v>
      </c>
      <c r="O1092" s="72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05" t="s">
        <v>288</v>
      </c>
      <c r="AT1092" s="205" t="s">
        <v>284</v>
      </c>
      <c r="AU1092" s="205" t="s">
        <v>85</v>
      </c>
      <c r="AY1092" s="18" t="s">
        <v>282</v>
      </c>
      <c r="BE1092" s="206">
        <f>IF(N1092="základní",J1092,0)</f>
        <v>0</v>
      </c>
      <c r="BF1092" s="206">
        <f>IF(N1092="snížená",J1092,0)</f>
        <v>0</v>
      </c>
      <c r="BG1092" s="206">
        <f>IF(N1092="zákl. přenesená",J1092,0)</f>
        <v>0</v>
      </c>
      <c r="BH1092" s="206">
        <f>IF(N1092="sníž. přenesená",J1092,0)</f>
        <v>0</v>
      </c>
      <c r="BI1092" s="206">
        <f>IF(N1092="nulová",J1092,0)</f>
        <v>0</v>
      </c>
      <c r="BJ1092" s="18" t="s">
        <v>83</v>
      </c>
      <c r="BK1092" s="206">
        <f>ROUND(I1092*H1092,2)</f>
        <v>0</v>
      </c>
      <c r="BL1092" s="18" t="s">
        <v>288</v>
      </c>
      <c r="BM1092" s="205" t="s">
        <v>1303</v>
      </c>
    </row>
    <row r="1093" spans="1:65" s="13" customFormat="1" ht="11.25">
      <c r="B1093" s="207"/>
      <c r="C1093" s="208"/>
      <c r="D1093" s="209" t="s">
        <v>290</v>
      </c>
      <c r="E1093" s="208"/>
      <c r="F1093" s="211" t="s">
        <v>1304</v>
      </c>
      <c r="G1093" s="208"/>
      <c r="H1093" s="212">
        <v>80964</v>
      </c>
      <c r="I1093" s="213"/>
      <c r="J1093" s="208"/>
      <c r="K1093" s="208"/>
      <c r="L1093" s="214"/>
      <c r="M1093" s="215"/>
      <c r="N1093" s="216"/>
      <c r="O1093" s="216"/>
      <c r="P1093" s="216"/>
      <c r="Q1093" s="216"/>
      <c r="R1093" s="216"/>
      <c r="S1093" s="216"/>
      <c r="T1093" s="217"/>
      <c r="AT1093" s="218" t="s">
        <v>290</v>
      </c>
      <c r="AU1093" s="218" t="s">
        <v>85</v>
      </c>
      <c r="AV1093" s="13" t="s">
        <v>85</v>
      </c>
      <c r="AW1093" s="13" t="s">
        <v>4</v>
      </c>
      <c r="AX1093" s="13" t="s">
        <v>83</v>
      </c>
      <c r="AY1093" s="218" t="s">
        <v>282</v>
      </c>
    </row>
    <row r="1094" spans="1:65" s="2" customFormat="1" ht="33" customHeight="1">
      <c r="A1094" s="35"/>
      <c r="B1094" s="36"/>
      <c r="C1094" s="193" t="s">
        <v>1305</v>
      </c>
      <c r="D1094" s="193" t="s">
        <v>284</v>
      </c>
      <c r="E1094" s="194" t="s">
        <v>1306</v>
      </c>
      <c r="F1094" s="195" t="s">
        <v>1307</v>
      </c>
      <c r="G1094" s="196" t="s">
        <v>287</v>
      </c>
      <c r="H1094" s="197">
        <v>674.7</v>
      </c>
      <c r="I1094" s="198"/>
      <c r="J1094" s="199">
        <f>ROUND(I1094*H1094,2)</f>
        <v>0</v>
      </c>
      <c r="K1094" s="200"/>
      <c r="L1094" s="40"/>
      <c r="M1094" s="201" t="s">
        <v>1</v>
      </c>
      <c r="N1094" s="202" t="s">
        <v>41</v>
      </c>
      <c r="O1094" s="72"/>
      <c r="P1094" s="203">
        <f>O1094*H1094</f>
        <v>0</v>
      </c>
      <c r="Q1094" s="203">
        <v>0</v>
      </c>
      <c r="R1094" s="203">
        <f>Q1094*H1094</f>
        <v>0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288</v>
      </c>
      <c r="AT1094" s="205" t="s">
        <v>284</v>
      </c>
      <c r="AU1094" s="205" t="s">
        <v>85</v>
      </c>
      <c r="AY1094" s="18" t="s">
        <v>282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288</v>
      </c>
      <c r="BM1094" s="205" t="s">
        <v>1308</v>
      </c>
    </row>
    <row r="1095" spans="1:65" s="2" customFormat="1" ht="16.5" customHeight="1">
      <c r="A1095" s="35"/>
      <c r="B1095" s="36"/>
      <c r="C1095" s="193" t="s">
        <v>1309</v>
      </c>
      <c r="D1095" s="193" t="s">
        <v>284</v>
      </c>
      <c r="E1095" s="194" t="s">
        <v>1310</v>
      </c>
      <c r="F1095" s="195" t="s">
        <v>1311</v>
      </c>
      <c r="G1095" s="196" t="s">
        <v>287</v>
      </c>
      <c r="H1095" s="197">
        <v>674.7</v>
      </c>
      <c r="I1095" s="198"/>
      <c r="J1095" s="199">
        <f>ROUND(I1095*H1095,2)</f>
        <v>0</v>
      </c>
      <c r="K1095" s="200"/>
      <c r="L1095" s="40"/>
      <c r="M1095" s="201" t="s">
        <v>1</v>
      </c>
      <c r="N1095" s="202" t="s">
        <v>41</v>
      </c>
      <c r="O1095" s="72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05" t="s">
        <v>288</v>
      </c>
      <c r="AT1095" s="205" t="s">
        <v>284</v>
      </c>
      <c r="AU1095" s="205" t="s">
        <v>85</v>
      </c>
      <c r="AY1095" s="18" t="s">
        <v>282</v>
      </c>
      <c r="BE1095" s="206">
        <f>IF(N1095="základní",J1095,0)</f>
        <v>0</v>
      </c>
      <c r="BF1095" s="206">
        <f>IF(N1095="snížená",J1095,0)</f>
        <v>0</v>
      </c>
      <c r="BG1095" s="206">
        <f>IF(N1095="zákl. přenesená",J1095,0)</f>
        <v>0</v>
      </c>
      <c r="BH1095" s="206">
        <f>IF(N1095="sníž. přenesená",J1095,0)</f>
        <v>0</v>
      </c>
      <c r="BI1095" s="206">
        <f>IF(N1095="nulová",J1095,0)</f>
        <v>0</v>
      </c>
      <c r="BJ1095" s="18" t="s">
        <v>83</v>
      </c>
      <c r="BK1095" s="206">
        <f>ROUND(I1095*H1095,2)</f>
        <v>0</v>
      </c>
      <c r="BL1095" s="18" t="s">
        <v>288</v>
      </c>
      <c r="BM1095" s="205" t="s">
        <v>1312</v>
      </c>
    </row>
    <row r="1096" spans="1:65" s="2" customFormat="1" ht="21.75" customHeight="1">
      <c r="A1096" s="35"/>
      <c r="B1096" s="36"/>
      <c r="C1096" s="193" t="s">
        <v>1313</v>
      </c>
      <c r="D1096" s="193" t="s">
        <v>284</v>
      </c>
      <c r="E1096" s="194" t="s">
        <v>1314</v>
      </c>
      <c r="F1096" s="195" t="s">
        <v>1315</v>
      </c>
      <c r="G1096" s="196" t="s">
        <v>287</v>
      </c>
      <c r="H1096" s="197">
        <v>80964</v>
      </c>
      <c r="I1096" s="198"/>
      <c r="J1096" s="199">
        <f>ROUND(I1096*H1096,2)</f>
        <v>0</v>
      </c>
      <c r="K1096" s="200"/>
      <c r="L1096" s="40"/>
      <c r="M1096" s="201" t="s">
        <v>1</v>
      </c>
      <c r="N1096" s="202" t="s">
        <v>41</v>
      </c>
      <c r="O1096" s="72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5" t="s">
        <v>288</v>
      </c>
      <c r="AT1096" s="205" t="s">
        <v>284</v>
      </c>
      <c r="AU1096" s="205" t="s">
        <v>85</v>
      </c>
      <c r="AY1096" s="18" t="s">
        <v>282</v>
      </c>
      <c r="BE1096" s="206">
        <f>IF(N1096="základní",J1096,0)</f>
        <v>0</v>
      </c>
      <c r="BF1096" s="206">
        <f>IF(N1096="snížená",J1096,0)</f>
        <v>0</v>
      </c>
      <c r="BG1096" s="206">
        <f>IF(N1096="zákl. přenesená",J1096,0)</f>
        <v>0</v>
      </c>
      <c r="BH1096" s="206">
        <f>IF(N1096="sníž. přenesená",J1096,0)</f>
        <v>0</v>
      </c>
      <c r="BI1096" s="206">
        <f>IF(N1096="nulová",J1096,0)</f>
        <v>0</v>
      </c>
      <c r="BJ1096" s="18" t="s">
        <v>83</v>
      </c>
      <c r="BK1096" s="206">
        <f>ROUND(I1096*H1096,2)</f>
        <v>0</v>
      </c>
      <c r="BL1096" s="18" t="s">
        <v>288</v>
      </c>
      <c r="BM1096" s="205" t="s">
        <v>1316</v>
      </c>
    </row>
    <row r="1097" spans="1:65" s="13" customFormat="1" ht="11.25">
      <c r="B1097" s="207"/>
      <c r="C1097" s="208"/>
      <c r="D1097" s="209" t="s">
        <v>290</v>
      </c>
      <c r="E1097" s="208"/>
      <c r="F1097" s="211" t="s">
        <v>1304</v>
      </c>
      <c r="G1097" s="208"/>
      <c r="H1097" s="212">
        <v>80964</v>
      </c>
      <c r="I1097" s="213"/>
      <c r="J1097" s="208"/>
      <c r="K1097" s="208"/>
      <c r="L1097" s="214"/>
      <c r="M1097" s="215"/>
      <c r="N1097" s="216"/>
      <c r="O1097" s="216"/>
      <c r="P1097" s="216"/>
      <c r="Q1097" s="216"/>
      <c r="R1097" s="216"/>
      <c r="S1097" s="216"/>
      <c r="T1097" s="217"/>
      <c r="AT1097" s="218" t="s">
        <v>290</v>
      </c>
      <c r="AU1097" s="218" t="s">
        <v>85</v>
      </c>
      <c r="AV1097" s="13" t="s">
        <v>85</v>
      </c>
      <c r="AW1097" s="13" t="s">
        <v>4</v>
      </c>
      <c r="AX1097" s="13" t="s">
        <v>83</v>
      </c>
      <c r="AY1097" s="218" t="s">
        <v>282</v>
      </c>
    </row>
    <row r="1098" spans="1:65" s="2" customFormat="1" ht="21.75" customHeight="1">
      <c r="A1098" s="35"/>
      <c r="B1098" s="36"/>
      <c r="C1098" s="193" t="s">
        <v>1317</v>
      </c>
      <c r="D1098" s="193" t="s">
        <v>284</v>
      </c>
      <c r="E1098" s="194" t="s">
        <v>1318</v>
      </c>
      <c r="F1098" s="195" t="s">
        <v>1319</v>
      </c>
      <c r="G1098" s="196" t="s">
        <v>287</v>
      </c>
      <c r="H1098" s="197">
        <v>674.7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0</v>
      </c>
      <c r="R1098" s="203">
        <f>Q1098*H1098</f>
        <v>0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288</v>
      </c>
      <c r="AT1098" s="205" t="s">
        <v>284</v>
      </c>
      <c r="AU1098" s="205" t="s">
        <v>85</v>
      </c>
      <c r="AY1098" s="18" t="s">
        <v>282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288</v>
      </c>
      <c r="BM1098" s="205" t="s">
        <v>1320</v>
      </c>
    </row>
    <row r="1099" spans="1:65" s="2" customFormat="1" ht="33" customHeight="1">
      <c r="A1099" s="35"/>
      <c r="B1099" s="36"/>
      <c r="C1099" s="193" t="s">
        <v>1321</v>
      </c>
      <c r="D1099" s="193" t="s">
        <v>284</v>
      </c>
      <c r="E1099" s="194" t="s">
        <v>1322</v>
      </c>
      <c r="F1099" s="195" t="s">
        <v>1323</v>
      </c>
      <c r="G1099" s="196" t="s">
        <v>287</v>
      </c>
      <c r="H1099" s="197">
        <v>1690.45</v>
      </c>
      <c r="I1099" s="198"/>
      <c r="J1099" s="199">
        <f>ROUND(I1099*H1099,2)</f>
        <v>0</v>
      </c>
      <c r="K1099" s="200"/>
      <c r="L1099" s="40"/>
      <c r="M1099" s="201" t="s">
        <v>1</v>
      </c>
      <c r="N1099" s="202" t="s">
        <v>41</v>
      </c>
      <c r="O1099" s="72"/>
      <c r="P1099" s="203">
        <f>O1099*H1099</f>
        <v>0</v>
      </c>
      <c r="Q1099" s="203">
        <v>1.2999999999999999E-4</v>
      </c>
      <c r="R1099" s="203">
        <f>Q1099*H1099</f>
        <v>0.2197585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288</v>
      </c>
      <c r="AT1099" s="205" t="s">
        <v>284</v>
      </c>
      <c r="AU1099" s="205" t="s">
        <v>85</v>
      </c>
      <c r="AY1099" s="18" t="s">
        <v>282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288</v>
      </c>
      <c r="BM1099" s="205" t="s">
        <v>1324</v>
      </c>
    </row>
    <row r="1100" spans="1:65" s="13" customFormat="1" ht="11.25">
      <c r="B1100" s="207"/>
      <c r="C1100" s="208"/>
      <c r="D1100" s="209" t="s">
        <v>290</v>
      </c>
      <c r="E1100" s="210" t="s">
        <v>1</v>
      </c>
      <c r="F1100" s="211" t="s">
        <v>1325</v>
      </c>
      <c r="G1100" s="208"/>
      <c r="H1100" s="212">
        <v>1690.45</v>
      </c>
      <c r="I1100" s="213"/>
      <c r="J1100" s="208"/>
      <c r="K1100" s="208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290</v>
      </c>
      <c r="AU1100" s="218" t="s">
        <v>85</v>
      </c>
      <c r="AV1100" s="13" t="s">
        <v>85</v>
      </c>
      <c r="AW1100" s="13" t="s">
        <v>32</v>
      </c>
      <c r="AX1100" s="13" t="s">
        <v>76</v>
      </c>
      <c r="AY1100" s="218" t="s">
        <v>282</v>
      </c>
    </row>
    <row r="1101" spans="1:65" s="14" customFormat="1" ht="11.25">
      <c r="B1101" s="219"/>
      <c r="C1101" s="220"/>
      <c r="D1101" s="209" t="s">
        <v>290</v>
      </c>
      <c r="E1101" s="221" t="s">
        <v>1</v>
      </c>
      <c r="F1101" s="222" t="s">
        <v>292</v>
      </c>
      <c r="G1101" s="220"/>
      <c r="H1101" s="223">
        <v>1690.45</v>
      </c>
      <c r="I1101" s="224"/>
      <c r="J1101" s="220"/>
      <c r="K1101" s="220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290</v>
      </c>
      <c r="AU1101" s="229" t="s">
        <v>85</v>
      </c>
      <c r="AV1101" s="14" t="s">
        <v>288</v>
      </c>
      <c r="AW1101" s="14" t="s">
        <v>32</v>
      </c>
      <c r="AX1101" s="14" t="s">
        <v>83</v>
      </c>
      <c r="AY1101" s="229" t="s">
        <v>282</v>
      </c>
    </row>
    <row r="1102" spans="1:65" s="2" customFormat="1" ht="24.2" customHeight="1">
      <c r="A1102" s="35"/>
      <c r="B1102" s="36"/>
      <c r="C1102" s="193" t="s">
        <v>1326</v>
      </c>
      <c r="D1102" s="193" t="s">
        <v>284</v>
      </c>
      <c r="E1102" s="194" t="s">
        <v>1327</v>
      </c>
      <c r="F1102" s="195" t="s">
        <v>1328</v>
      </c>
      <c r="G1102" s="196" t="s">
        <v>287</v>
      </c>
      <c r="H1102" s="197">
        <v>1690.45</v>
      </c>
      <c r="I1102" s="198"/>
      <c r="J1102" s="199">
        <f>ROUND(I1102*H1102,2)</f>
        <v>0</v>
      </c>
      <c r="K1102" s="200"/>
      <c r="L1102" s="40"/>
      <c r="M1102" s="201" t="s">
        <v>1</v>
      </c>
      <c r="N1102" s="202" t="s">
        <v>41</v>
      </c>
      <c r="O1102" s="72"/>
      <c r="P1102" s="203">
        <f>O1102*H1102</f>
        <v>0</v>
      </c>
      <c r="Q1102" s="203">
        <v>4.0000000000000003E-5</v>
      </c>
      <c r="R1102" s="203">
        <f>Q1102*H1102</f>
        <v>6.7618000000000011E-2</v>
      </c>
      <c r="S1102" s="203">
        <v>0</v>
      </c>
      <c r="T1102" s="204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05" t="s">
        <v>288</v>
      </c>
      <c r="AT1102" s="205" t="s">
        <v>284</v>
      </c>
      <c r="AU1102" s="205" t="s">
        <v>85</v>
      </c>
      <c r="AY1102" s="18" t="s">
        <v>282</v>
      </c>
      <c r="BE1102" s="206">
        <f>IF(N1102="základní",J1102,0)</f>
        <v>0</v>
      </c>
      <c r="BF1102" s="206">
        <f>IF(N1102="snížená",J1102,0)</f>
        <v>0</v>
      </c>
      <c r="BG1102" s="206">
        <f>IF(N1102="zákl. přenesená",J1102,0)</f>
        <v>0</v>
      </c>
      <c r="BH1102" s="206">
        <f>IF(N1102="sníž. přenesená",J1102,0)</f>
        <v>0</v>
      </c>
      <c r="BI1102" s="206">
        <f>IF(N1102="nulová",J1102,0)</f>
        <v>0</v>
      </c>
      <c r="BJ1102" s="18" t="s">
        <v>83</v>
      </c>
      <c r="BK1102" s="206">
        <f>ROUND(I1102*H1102,2)</f>
        <v>0</v>
      </c>
      <c r="BL1102" s="18" t="s">
        <v>288</v>
      </c>
      <c r="BM1102" s="205" t="s">
        <v>1329</v>
      </c>
    </row>
    <row r="1103" spans="1:65" s="13" customFormat="1" ht="11.25">
      <c r="B1103" s="207"/>
      <c r="C1103" s="208"/>
      <c r="D1103" s="209" t="s">
        <v>290</v>
      </c>
      <c r="E1103" s="210" t="s">
        <v>1</v>
      </c>
      <c r="F1103" s="211" t="s">
        <v>1325</v>
      </c>
      <c r="G1103" s="208"/>
      <c r="H1103" s="212">
        <v>1690.45</v>
      </c>
      <c r="I1103" s="213"/>
      <c r="J1103" s="208"/>
      <c r="K1103" s="208"/>
      <c r="L1103" s="214"/>
      <c r="M1103" s="215"/>
      <c r="N1103" s="216"/>
      <c r="O1103" s="216"/>
      <c r="P1103" s="216"/>
      <c r="Q1103" s="216"/>
      <c r="R1103" s="216"/>
      <c r="S1103" s="216"/>
      <c r="T1103" s="217"/>
      <c r="AT1103" s="218" t="s">
        <v>290</v>
      </c>
      <c r="AU1103" s="218" t="s">
        <v>85</v>
      </c>
      <c r="AV1103" s="13" t="s">
        <v>85</v>
      </c>
      <c r="AW1103" s="13" t="s">
        <v>32</v>
      </c>
      <c r="AX1103" s="13" t="s">
        <v>76</v>
      </c>
      <c r="AY1103" s="218" t="s">
        <v>282</v>
      </c>
    </row>
    <row r="1104" spans="1:65" s="14" customFormat="1" ht="11.25">
      <c r="B1104" s="219"/>
      <c r="C1104" s="220"/>
      <c r="D1104" s="209" t="s">
        <v>290</v>
      </c>
      <c r="E1104" s="221" t="s">
        <v>1</v>
      </c>
      <c r="F1104" s="222" t="s">
        <v>292</v>
      </c>
      <c r="G1104" s="220"/>
      <c r="H1104" s="223">
        <v>1690.45</v>
      </c>
      <c r="I1104" s="224"/>
      <c r="J1104" s="220"/>
      <c r="K1104" s="220"/>
      <c r="L1104" s="225"/>
      <c r="M1104" s="226"/>
      <c r="N1104" s="227"/>
      <c r="O1104" s="227"/>
      <c r="P1104" s="227"/>
      <c r="Q1104" s="227"/>
      <c r="R1104" s="227"/>
      <c r="S1104" s="227"/>
      <c r="T1104" s="228"/>
      <c r="AT1104" s="229" t="s">
        <v>290</v>
      </c>
      <c r="AU1104" s="229" t="s">
        <v>85</v>
      </c>
      <c r="AV1104" s="14" t="s">
        <v>288</v>
      </c>
      <c r="AW1104" s="14" t="s">
        <v>32</v>
      </c>
      <c r="AX1104" s="14" t="s">
        <v>83</v>
      </c>
      <c r="AY1104" s="229" t="s">
        <v>282</v>
      </c>
    </row>
    <row r="1105" spans="1:65" s="2" customFormat="1" ht="33" customHeight="1">
      <c r="A1105" s="35"/>
      <c r="B1105" s="36"/>
      <c r="C1105" s="193" t="s">
        <v>1330</v>
      </c>
      <c r="D1105" s="193" t="s">
        <v>284</v>
      </c>
      <c r="E1105" s="194" t="s">
        <v>1331</v>
      </c>
      <c r="F1105" s="195" t="s">
        <v>1332</v>
      </c>
      <c r="G1105" s="196" t="s">
        <v>287</v>
      </c>
      <c r="H1105" s="197">
        <v>20.925000000000001</v>
      </c>
      <c r="I1105" s="198"/>
      <c r="J1105" s="199">
        <f>ROUND(I1105*H1105,2)</f>
        <v>0</v>
      </c>
      <c r="K1105" s="200"/>
      <c r="L1105" s="40"/>
      <c r="M1105" s="201" t="s">
        <v>1</v>
      </c>
      <c r="N1105" s="202" t="s">
        <v>41</v>
      </c>
      <c r="O1105" s="72"/>
      <c r="P1105" s="203">
        <f>O1105*H1105</f>
        <v>0</v>
      </c>
      <c r="Q1105" s="203">
        <v>6.3000000000000003E-4</v>
      </c>
      <c r="R1105" s="203">
        <f>Q1105*H1105</f>
        <v>1.3182750000000002E-2</v>
      </c>
      <c r="S1105" s="203">
        <v>0</v>
      </c>
      <c r="T1105" s="204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205" t="s">
        <v>288</v>
      </c>
      <c r="AT1105" s="205" t="s">
        <v>284</v>
      </c>
      <c r="AU1105" s="205" t="s">
        <v>85</v>
      </c>
      <c r="AY1105" s="18" t="s">
        <v>282</v>
      </c>
      <c r="BE1105" s="206">
        <f>IF(N1105="základní",J1105,0)</f>
        <v>0</v>
      </c>
      <c r="BF1105" s="206">
        <f>IF(N1105="snížená",J1105,0)</f>
        <v>0</v>
      </c>
      <c r="BG1105" s="206">
        <f>IF(N1105="zákl. přenesená",J1105,0)</f>
        <v>0</v>
      </c>
      <c r="BH1105" s="206">
        <f>IF(N1105="sníž. přenesená",J1105,0)</f>
        <v>0</v>
      </c>
      <c r="BI1105" s="206">
        <f>IF(N1105="nulová",J1105,0)</f>
        <v>0</v>
      </c>
      <c r="BJ1105" s="18" t="s">
        <v>83</v>
      </c>
      <c r="BK1105" s="206">
        <f>ROUND(I1105*H1105,2)</f>
        <v>0</v>
      </c>
      <c r="BL1105" s="18" t="s">
        <v>288</v>
      </c>
      <c r="BM1105" s="205" t="s">
        <v>1333</v>
      </c>
    </row>
    <row r="1106" spans="1:65" s="16" customFormat="1" ht="11.25">
      <c r="B1106" s="241"/>
      <c r="C1106" s="242"/>
      <c r="D1106" s="209" t="s">
        <v>290</v>
      </c>
      <c r="E1106" s="243" t="s">
        <v>1</v>
      </c>
      <c r="F1106" s="244" t="s">
        <v>540</v>
      </c>
      <c r="G1106" s="242"/>
      <c r="H1106" s="243" t="s">
        <v>1</v>
      </c>
      <c r="I1106" s="245"/>
      <c r="J1106" s="242"/>
      <c r="K1106" s="242"/>
      <c r="L1106" s="246"/>
      <c r="M1106" s="247"/>
      <c r="N1106" s="248"/>
      <c r="O1106" s="248"/>
      <c r="P1106" s="248"/>
      <c r="Q1106" s="248"/>
      <c r="R1106" s="248"/>
      <c r="S1106" s="248"/>
      <c r="T1106" s="249"/>
      <c r="AT1106" s="250" t="s">
        <v>290</v>
      </c>
      <c r="AU1106" s="250" t="s">
        <v>85</v>
      </c>
      <c r="AV1106" s="16" t="s">
        <v>83</v>
      </c>
      <c r="AW1106" s="16" t="s">
        <v>32</v>
      </c>
      <c r="AX1106" s="16" t="s">
        <v>76</v>
      </c>
      <c r="AY1106" s="250" t="s">
        <v>282</v>
      </c>
    </row>
    <row r="1107" spans="1:65" s="13" customFormat="1" ht="11.25">
      <c r="B1107" s="207"/>
      <c r="C1107" s="208"/>
      <c r="D1107" s="209" t="s">
        <v>290</v>
      </c>
      <c r="E1107" s="210" t="s">
        <v>1</v>
      </c>
      <c r="F1107" s="211" t="s">
        <v>1334</v>
      </c>
      <c r="G1107" s="208"/>
      <c r="H1107" s="212">
        <v>18.75</v>
      </c>
      <c r="I1107" s="213"/>
      <c r="J1107" s="208"/>
      <c r="K1107" s="208"/>
      <c r="L1107" s="214"/>
      <c r="M1107" s="215"/>
      <c r="N1107" s="216"/>
      <c r="O1107" s="216"/>
      <c r="P1107" s="216"/>
      <c r="Q1107" s="216"/>
      <c r="R1107" s="216"/>
      <c r="S1107" s="216"/>
      <c r="T1107" s="217"/>
      <c r="AT1107" s="218" t="s">
        <v>290</v>
      </c>
      <c r="AU1107" s="218" t="s">
        <v>85</v>
      </c>
      <c r="AV1107" s="13" t="s">
        <v>85</v>
      </c>
      <c r="AW1107" s="13" t="s">
        <v>32</v>
      </c>
      <c r="AX1107" s="13" t="s">
        <v>76</v>
      </c>
      <c r="AY1107" s="218" t="s">
        <v>282</v>
      </c>
    </row>
    <row r="1108" spans="1:65" s="16" customFormat="1" ht="11.25">
      <c r="B1108" s="241"/>
      <c r="C1108" s="242"/>
      <c r="D1108" s="209" t="s">
        <v>290</v>
      </c>
      <c r="E1108" s="243" t="s">
        <v>1</v>
      </c>
      <c r="F1108" s="244" t="s">
        <v>542</v>
      </c>
      <c r="G1108" s="242"/>
      <c r="H1108" s="243" t="s">
        <v>1</v>
      </c>
      <c r="I1108" s="245"/>
      <c r="J1108" s="242"/>
      <c r="K1108" s="242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290</v>
      </c>
      <c r="AU1108" s="250" t="s">
        <v>85</v>
      </c>
      <c r="AV1108" s="16" t="s">
        <v>83</v>
      </c>
      <c r="AW1108" s="16" t="s">
        <v>32</v>
      </c>
      <c r="AX1108" s="16" t="s">
        <v>76</v>
      </c>
      <c r="AY1108" s="250" t="s">
        <v>282</v>
      </c>
    </row>
    <row r="1109" spans="1:65" s="13" customFormat="1" ht="11.25">
      <c r="B1109" s="207"/>
      <c r="C1109" s="208"/>
      <c r="D1109" s="209" t="s">
        <v>290</v>
      </c>
      <c r="E1109" s="210" t="s">
        <v>1</v>
      </c>
      <c r="F1109" s="211" t="s">
        <v>1335</v>
      </c>
      <c r="G1109" s="208"/>
      <c r="H1109" s="212">
        <v>2.1749999999999998</v>
      </c>
      <c r="I1109" s="213"/>
      <c r="J1109" s="208"/>
      <c r="K1109" s="208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290</v>
      </c>
      <c r="AU1109" s="218" t="s">
        <v>85</v>
      </c>
      <c r="AV1109" s="13" t="s">
        <v>85</v>
      </c>
      <c r="AW1109" s="13" t="s">
        <v>32</v>
      </c>
      <c r="AX1109" s="13" t="s">
        <v>76</v>
      </c>
      <c r="AY1109" s="218" t="s">
        <v>282</v>
      </c>
    </row>
    <row r="1110" spans="1:65" s="14" customFormat="1" ht="11.25">
      <c r="B1110" s="219"/>
      <c r="C1110" s="220"/>
      <c r="D1110" s="209" t="s">
        <v>290</v>
      </c>
      <c r="E1110" s="221" t="s">
        <v>1</v>
      </c>
      <c r="F1110" s="222" t="s">
        <v>292</v>
      </c>
      <c r="G1110" s="220"/>
      <c r="H1110" s="223">
        <v>20.925000000000001</v>
      </c>
      <c r="I1110" s="224"/>
      <c r="J1110" s="220"/>
      <c r="K1110" s="220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290</v>
      </c>
      <c r="AU1110" s="229" t="s">
        <v>85</v>
      </c>
      <c r="AV1110" s="14" t="s">
        <v>288</v>
      </c>
      <c r="AW1110" s="14" t="s">
        <v>32</v>
      </c>
      <c r="AX1110" s="14" t="s">
        <v>83</v>
      </c>
      <c r="AY1110" s="229" t="s">
        <v>282</v>
      </c>
    </row>
    <row r="1111" spans="1:65" s="2" customFormat="1" ht="24.2" customHeight="1">
      <c r="A1111" s="35"/>
      <c r="B1111" s="36"/>
      <c r="C1111" s="193" t="s">
        <v>1336</v>
      </c>
      <c r="D1111" s="193" t="s">
        <v>284</v>
      </c>
      <c r="E1111" s="194" t="s">
        <v>1337</v>
      </c>
      <c r="F1111" s="195" t="s">
        <v>1338</v>
      </c>
      <c r="G1111" s="196" t="s">
        <v>583</v>
      </c>
      <c r="H1111" s="197">
        <v>3</v>
      </c>
      <c r="I1111" s="198"/>
      <c r="J1111" s="199">
        <f>ROUND(I1111*H1111,2)</f>
        <v>0</v>
      </c>
      <c r="K1111" s="200"/>
      <c r="L1111" s="40"/>
      <c r="M1111" s="201" t="s">
        <v>1</v>
      </c>
      <c r="N1111" s="202" t="s">
        <v>41</v>
      </c>
      <c r="O1111" s="72"/>
      <c r="P1111" s="203">
        <f>O1111*H1111</f>
        <v>0</v>
      </c>
      <c r="Q1111" s="203">
        <v>3.0999999999999999E-3</v>
      </c>
      <c r="R1111" s="203">
        <f>Q1111*H1111</f>
        <v>9.2999999999999992E-3</v>
      </c>
      <c r="S1111" s="203">
        <v>0</v>
      </c>
      <c r="T1111" s="204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205" t="s">
        <v>288</v>
      </c>
      <c r="AT1111" s="205" t="s">
        <v>284</v>
      </c>
      <c r="AU1111" s="205" t="s">
        <v>85</v>
      </c>
      <c r="AY1111" s="18" t="s">
        <v>282</v>
      </c>
      <c r="BE1111" s="206">
        <f>IF(N1111="základní",J1111,0)</f>
        <v>0</v>
      </c>
      <c r="BF1111" s="206">
        <f>IF(N1111="snížená",J1111,0)</f>
        <v>0</v>
      </c>
      <c r="BG1111" s="206">
        <f>IF(N1111="zákl. přenesená",J1111,0)</f>
        <v>0</v>
      </c>
      <c r="BH1111" s="206">
        <f>IF(N1111="sníž. přenesená",J1111,0)</f>
        <v>0</v>
      </c>
      <c r="BI1111" s="206">
        <f>IF(N1111="nulová",J1111,0)</f>
        <v>0</v>
      </c>
      <c r="BJ1111" s="18" t="s">
        <v>83</v>
      </c>
      <c r="BK1111" s="206">
        <f>ROUND(I1111*H1111,2)</f>
        <v>0</v>
      </c>
      <c r="BL1111" s="18" t="s">
        <v>288</v>
      </c>
      <c r="BM1111" s="205" t="s">
        <v>1339</v>
      </c>
    </row>
    <row r="1112" spans="1:65" s="2" customFormat="1" ht="24.2" customHeight="1">
      <c r="A1112" s="35"/>
      <c r="B1112" s="36"/>
      <c r="C1112" s="193" t="s">
        <v>1340</v>
      </c>
      <c r="D1112" s="193" t="s">
        <v>284</v>
      </c>
      <c r="E1112" s="194" t="s">
        <v>1341</v>
      </c>
      <c r="F1112" s="195" t="s">
        <v>1342</v>
      </c>
      <c r="G1112" s="196" t="s">
        <v>583</v>
      </c>
      <c r="H1112" s="197">
        <v>3</v>
      </c>
      <c r="I1112" s="198"/>
      <c r="J1112" s="199">
        <f>ROUND(I1112*H1112,2)</f>
        <v>0</v>
      </c>
      <c r="K1112" s="200"/>
      <c r="L1112" s="40"/>
      <c r="M1112" s="201" t="s">
        <v>1</v>
      </c>
      <c r="N1112" s="202" t="s">
        <v>41</v>
      </c>
      <c r="O1112" s="72"/>
      <c r="P1112" s="203">
        <f>O1112*H1112</f>
        <v>0</v>
      </c>
      <c r="Q1112" s="203">
        <v>4.1000000000000003E-3</v>
      </c>
      <c r="R1112" s="203">
        <f>Q1112*H1112</f>
        <v>1.2300000000000002E-2</v>
      </c>
      <c r="S1112" s="203">
        <v>0</v>
      </c>
      <c r="T1112" s="204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205" t="s">
        <v>288</v>
      </c>
      <c r="AT1112" s="205" t="s">
        <v>284</v>
      </c>
      <c r="AU1112" s="205" t="s">
        <v>85</v>
      </c>
      <c r="AY1112" s="18" t="s">
        <v>282</v>
      </c>
      <c r="BE1112" s="206">
        <f>IF(N1112="základní",J1112,0)</f>
        <v>0</v>
      </c>
      <c r="BF1112" s="206">
        <f>IF(N1112="snížená",J1112,0)</f>
        <v>0</v>
      </c>
      <c r="BG1112" s="206">
        <f>IF(N1112="zákl. přenesená",J1112,0)</f>
        <v>0</v>
      </c>
      <c r="BH1112" s="206">
        <f>IF(N1112="sníž. přenesená",J1112,0)</f>
        <v>0</v>
      </c>
      <c r="BI1112" s="206">
        <f>IF(N1112="nulová",J1112,0)</f>
        <v>0</v>
      </c>
      <c r="BJ1112" s="18" t="s">
        <v>83</v>
      </c>
      <c r="BK1112" s="206">
        <f>ROUND(I1112*H1112,2)</f>
        <v>0</v>
      </c>
      <c r="BL1112" s="18" t="s">
        <v>288</v>
      </c>
      <c r="BM1112" s="205" t="s">
        <v>1343</v>
      </c>
    </row>
    <row r="1113" spans="1:65" s="2" customFormat="1" ht="24.2" customHeight="1">
      <c r="A1113" s="35"/>
      <c r="B1113" s="36"/>
      <c r="C1113" s="193" t="s">
        <v>1344</v>
      </c>
      <c r="D1113" s="193" t="s">
        <v>284</v>
      </c>
      <c r="E1113" s="194" t="s">
        <v>1345</v>
      </c>
      <c r="F1113" s="195" t="s">
        <v>1346</v>
      </c>
      <c r="G1113" s="196" t="s">
        <v>441</v>
      </c>
      <c r="H1113" s="197">
        <v>30.45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1.4999999999999999E-4</v>
      </c>
      <c r="R1113" s="203">
        <f>Q1113*H1113</f>
        <v>4.5674999999999995E-3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288</v>
      </c>
      <c r="AT1113" s="205" t="s">
        <v>284</v>
      </c>
      <c r="AU1113" s="205" t="s">
        <v>85</v>
      </c>
      <c r="AY1113" s="18" t="s">
        <v>282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288</v>
      </c>
      <c r="BM1113" s="205" t="s">
        <v>1347</v>
      </c>
    </row>
    <row r="1114" spans="1:65" s="13" customFormat="1" ht="11.25">
      <c r="B1114" s="207"/>
      <c r="C1114" s="208"/>
      <c r="D1114" s="209" t="s">
        <v>290</v>
      </c>
      <c r="E1114" s="210" t="s">
        <v>1</v>
      </c>
      <c r="F1114" s="211" t="s">
        <v>1348</v>
      </c>
      <c r="G1114" s="208"/>
      <c r="H1114" s="212">
        <v>18.600000000000001</v>
      </c>
      <c r="I1114" s="213"/>
      <c r="J1114" s="208"/>
      <c r="K1114" s="208"/>
      <c r="L1114" s="214"/>
      <c r="M1114" s="215"/>
      <c r="N1114" s="216"/>
      <c r="O1114" s="216"/>
      <c r="P1114" s="216"/>
      <c r="Q1114" s="216"/>
      <c r="R1114" s="216"/>
      <c r="S1114" s="216"/>
      <c r="T1114" s="217"/>
      <c r="AT1114" s="218" t="s">
        <v>290</v>
      </c>
      <c r="AU1114" s="218" t="s">
        <v>85</v>
      </c>
      <c r="AV1114" s="13" t="s">
        <v>85</v>
      </c>
      <c r="AW1114" s="13" t="s">
        <v>32</v>
      </c>
      <c r="AX1114" s="13" t="s">
        <v>76</v>
      </c>
      <c r="AY1114" s="218" t="s">
        <v>282</v>
      </c>
    </row>
    <row r="1115" spans="1:65" s="13" customFormat="1" ht="11.25">
      <c r="B1115" s="207"/>
      <c r="C1115" s="208"/>
      <c r="D1115" s="209" t="s">
        <v>290</v>
      </c>
      <c r="E1115" s="210" t="s">
        <v>1</v>
      </c>
      <c r="F1115" s="211" t="s">
        <v>1349</v>
      </c>
      <c r="G1115" s="208"/>
      <c r="H1115" s="212">
        <v>6.45</v>
      </c>
      <c r="I1115" s="213"/>
      <c r="J1115" s="208"/>
      <c r="K1115" s="208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290</v>
      </c>
      <c r="AU1115" s="218" t="s">
        <v>85</v>
      </c>
      <c r="AV1115" s="13" t="s">
        <v>85</v>
      </c>
      <c r="AW1115" s="13" t="s">
        <v>32</v>
      </c>
      <c r="AX1115" s="13" t="s">
        <v>76</v>
      </c>
      <c r="AY1115" s="218" t="s">
        <v>282</v>
      </c>
    </row>
    <row r="1116" spans="1:65" s="13" customFormat="1" ht="11.25">
      <c r="B1116" s="207"/>
      <c r="C1116" s="208"/>
      <c r="D1116" s="209" t="s">
        <v>290</v>
      </c>
      <c r="E1116" s="210" t="s">
        <v>1</v>
      </c>
      <c r="F1116" s="211" t="s">
        <v>1350</v>
      </c>
      <c r="G1116" s="208"/>
      <c r="H1116" s="212">
        <v>5.4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290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282</v>
      </c>
    </row>
    <row r="1117" spans="1:65" s="15" customFormat="1" ht="11.25">
      <c r="B1117" s="230"/>
      <c r="C1117" s="231"/>
      <c r="D1117" s="209" t="s">
        <v>290</v>
      </c>
      <c r="E1117" s="232" t="s">
        <v>1</v>
      </c>
      <c r="F1117" s="233" t="s">
        <v>306</v>
      </c>
      <c r="G1117" s="231"/>
      <c r="H1117" s="234">
        <v>30.450000000000003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290</v>
      </c>
      <c r="AU1117" s="240" t="s">
        <v>85</v>
      </c>
      <c r="AV1117" s="15" t="s">
        <v>105</v>
      </c>
      <c r="AW1117" s="15" t="s">
        <v>32</v>
      </c>
      <c r="AX1117" s="15" t="s">
        <v>76</v>
      </c>
      <c r="AY1117" s="240" t="s">
        <v>282</v>
      </c>
    </row>
    <row r="1118" spans="1:65" s="14" customFormat="1" ht="11.25">
      <c r="B1118" s="219"/>
      <c r="C1118" s="220"/>
      <c r="D1118" s="209" t="s">
        <v>290</v>
      </c>
      <c r="E1118" s="221" t="s">
        <v>1</v>
      </c>
      <c r="F1118" s="222" t="s">
        <v>292</v>
      </c>
      <c r="G1118" s="220"/>
      <c r="H1118" s="223">
        <v>30.450000000000003</v>
      </c>
      <c r="I1118" s="224"/>
      <c r="J1118" s="220"/>
      <c r="K1118" s="220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290</v>
      </c>
      <c r="AU1118" s="229" t="s">
        <v>85</v>
      </c>
      <c r="AV1118" s="14" t="s">
        <v>288</v>
      </c>
      <c r="AW1118" s="14" t="s">
        <v>32</v>
      </c>
      <c r="AX1118" s="14" t="s">
        <v>83</v>
      </c>
      <c r="AY1118" s="229" t="s">
        <v>282</v>
      </c>
    </row>
    <row r="1119" spans="1:65" s="2" customFormat="1" ht="24.2" customHeight="1">
      <c r="A1119" s="35"/>
      <c r="B1119" s="36"/>
      <c r="C1119" s="193" t="s">
        <v>1351</v>
      </c>
      <c r="D1119" s="193" t="s">
        <v>284</v>
      </c>
      <c r="E1119" s="194" t="s">
        <v>1352</v>
      </c>
      <c r="F1119" s="195" t="s">
        <v>1353</v>
      </c>
      <c r="G1119" s="196" t="s">
        <v>583</v>
      </c>
      <c r="H1119" s="197">
        <v>6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288</v>
      </c>
      <c r="AT1119" s="205" t="s">
        <v>284</v>
      </c>
      <c r="AU1119" s="205" t="s">
        <v>85</v>
      </c>
      <c r="AY1119" s="18" t="s">
        <v>282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288</v>
      </c>
      <c r="BM1119" s="205" t="s">
        <v>1354</v>
      </c>
    </row>
    <row r="1120" spans="1:65" s="2" customFormat="1" ht="55.5" customHeight="1">
      <c r="A1120" s="35"/>
      <c r="B1120" s="36"/>
      <c r="C1120" s="251" t="s">
        <v>1355</v>
      </c>
      <c r="D1120" s="251" t="s">
        <v>990</v>
      </c>
      <c r="E1120" s="252" t="s">
        <v>1356</v>
      </c>
      <c r="F1120" s="253" t="s">
        <v>1357</v>
      </c>
      <c r="G1120" s="254" t="s">
        <v>583</v>
      </c>
      <c r="H1120" s="255">
        <v>6</v>
      </c>
      <c r="I1120" s="256"/>
      <c r="J1120" s="257">
        <f>ROUND(I1120*H1120,2)</f>
        <v>0</v>
      </c>
      <c r="K1120" s="258"/>
      <c r="L1120" s="259"/>
      <c r="M1120" s="260" t="s">
        <v>1</v>
      </c>
      <c r="N1120" s="261" t="s">
        <v>41</v>
      </c>
      <c r="O1120" s="72"/>
      <c r="P1120" s="203">
        <f>O1120*H1120</f>
        <v>0</v>
      </c>
      <c r="Q1120" s="203">
        <v>3.5E-4</v>
      </c>
      <c r="R1120" s="203">
        <f>Q1120*H1120</f>
        <v>2.0999999999999999E-3</v>
      </c>
      <c r="S1120" s="203">
        <v>0</v>
      </c>
      <c r="T1120" s="204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05" t="s">
        <v>347</v>
      </c>
      <c r="AT1120" s="205" t="s">
        <v>990</v>
      </c>
      <c r="AU1120" s="205" t="s">
        <v>85</v>
      </c>
      <c r="AY1120" s="18" t="s">
        <v>282</v>
      </c>
      <c r="BE1120" s="206">
        <f>IF(N1120="základní",J1120,0)</f>
        <v>0</v>
      </c>
      <c r="BF1120" s="206">
        <f>IF(N1120="snížená",J1120,0)</f>
        <v>0</v>
      </c>
      <c r="BG1120" s="206">
        <f>IF(N1120="zákl. přenesená",J1120,0)</f>
        <v>0</v>
      </c>
      <c r="BH1120" s="206">
        <f>IF(N1120="sníž. přenesená",J1120,0)</f>
        <v>0</v>
      </c>
      <c r="BI1120" s="206">
        <f>IF(N1120="nulová",J1120,0)</f>
        <v>0</v>
      </c>
      <c r="BJ1120" s="18" t="s">
        <v>83</v>
      </c>
      <c r="BK1120" s="206">
        <f>ROUND(I1120*H1120,2)</f>
        <v>0</v>
      </c>
      <c r="BL1120" s="18" t="s">
        <v>288</v>
      </c>
      <c r="BM1120" s="205" t="s">
        <v>1358</v>
      </c>
    </row>
    <row r="1121" spans="1:65" s="2" customFormat="1" ht="24.2" customHeight="1">
      <c r="A1121" s="35"/>
      <c r="B1121" s="36"/>
      <c r="C1121" s="193" t="s">
        <v>1359</v>
      </c>
      <c r="D1121" s="193" t="s">
        <v>284</v>
      </c>
      <c r="E1121" s="194" t="s">
        <v>1360</v>
      </c>
      <c r="F1121" s="195" t="s">
        <v>1361</v>
      </c>
      <c r="G1121" s="196" t="s">
        <v>441</v>
      </c>
      <c r="H1121" s="197">
        <v>267.55</v>
      </c>
      <c r="I1121" s="198"/>
      <c r="J1121" s="199">
        <f>ROUND(I1121*H1121,2)</f>
        <v>0</v>
      </c>
      <c r="K1121" s="200"/>
      <c r="L1121" s="40"/>
      <c r="M1121" s="201" t="s">
        <v>1</v>
      </c>
      <c r="N1121" s="202" t="s">
        <v>41</v>
      </c>
      <c r="O1121" s="72"/>
      <c r="P1121" s="203">
        <f>O1121*H1121</f>
        <v>0</v>
      </c>
      <c r="Q1121" s="203">
        <v>2.1010000000000001E-2</v>
      </c>
      <c r="R1121" s="203">
        <f>Q1121*H1121</f>
        <v>5.6212255000000004</v>
      </c>
      <c r="S1121" s="203">
        <v>0</v>
      </c>
      <c r="T1121" s="204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205" t="s">
        <v>288</v>
      </c>
      <c r="AT1121" s="205" t="s">
        <v>284</v>
      </c>
      <c r="AU1121" s="205" t="s">
        <v>85</v>
      </c>
      <c r="AY1121" s="18" t="s">
        <v>282</v>
      </c>
      <c r="BE1121" s="206">
        <f>IF(N1121="základní",J1121,0)</f>
        <v>0</v>
      </c>
      <c r="BF1121" s="206">
        <f>IF(N1121="snížená",J1121,0)</f>
        <v>0</v>
      </c>
      <c r="BG1121" s="206">
        <f>IF(N1121="zákl. přenesená",J1121,0)</f>
        <v>0</v>
      </c>
      <c r="BH1121" s="206">
        <f>IF(N1121="sníž. přenesená",J1121,0)</f>
        <v>0</v>
      </c>
      <c r="BI1121" s="206">
        <f>IF(N1121="nulová",J1121,0)</f>
        <v>0</v>
      </c>
      <c r="BJ1121" s="18" t="s">
        <v>83</v>
      </c>
      <c r="BK1121" s="206">
        <f>ROUND(I1121*H1121,2)</f>
        <v>0</v>
      </c>
      <c r="BL1121" s="18" t="s">
        <v>288</v>
      </c>
      <c r="BM1121" s="205" t="s">
        <v>1362</v>
      </c>
    </row>
    <row r="1122" spans="1:65" s="13" customFormat="1" ht="11.25">
      <c r="B1122" s="207"/>
      <c r="C1122" s="208"/>
      <c r="D1122" s="209" t="s">
        <v>290</v>
      </c>
      <c r="E1122" s="210" t="s">
        <v>1</v>
      </c>
      <c r="F1122" s="211" t="s">
        <v>1363</v>
      </c>
      <c r="G1122" s="208"/>
      <c r="H1122" s="212">
        <v>41.3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290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282</v>
      </c>
    </row>
    <row r="1123" spans="1:65" s="13" customFormat="1" ht="11.25">
      <c r="B1123" s="207"/>
      <c r="C1123" s="208"/>
      <c r="D1123" s="209" t="s">
        <v>290</v>
      </c>
      <c r="E1123" s="210" t="s">
        <v>1</v>
      </c>
      <c r="F1123" s="211" t="s">
        <v>1364</v>
      </c>
      <c r="G1123" s="208"/>
      <c r="H1123" s="212">
        <v>48.25</v>
      </c>
      <c r="I1123" s="213"/>
      <c r="J1123" s="208"/>
      <c r="K1123" s="208"/>
      <c r="L1123" s="214"/>
      <c r="M1123" s="215"/>
      <c r="N1123" s="216"/>
      <c r="O1123" s="216"/>
      <c r="P1123" s="216"/>
      <c r="Q1123" s="216"/>
      <c r="R1123" s="216"/>
      <c r="S1123" s="216"/>
      <c r="T1123" s="217"/>
      <c r="AT1123" s="218" t="s">
        <v>290</v>
      </c>
      <c r="AU1123" s="218" t="s">
        <v>85</v>
      </c>
      <c r="AV1123" s="13" t="s">
        <v>85</v>
      </c>
      <c r="AW1123" s="13" t="s">
        <v>32</v>
      </c>
      <c r="AX1123" s="13" t="s">
        <v>76</v>
      </c>
      <c r="AY1123" s="218" t="s">
        <v>282</v>
      </c>
    </row>
    <row r="1124" spans="1:65" s="13" customFormat="1" ht="11.25">
      <c r="B1124" s="207"/>
      <c r="C1124" s="208"/>
      <c r="D1124" s="209" t="s">
        <v>290</v>
      </c>
      <c r="E1124" s="210" t="s">
        <v>1</v>
      </c>
      <c r="F1124" s="211" t="s">
        <v>1365</v>
      </c>
      <c r="G1124" s="208"/>
      <c r="H1124" s="212">
        <v>47.6</v>
      </c>
      <c r="I1124" s="213"/>
      <c r="J1124" s="208"/>
      <c r="K1124" s="208"/>
      <c r="L1124" s="214"/>
      <c r="M1124" s="215"/>
      <c r="N1124" s="216"/>
      <c r="O1124" s="216"/>
      <c r="P1124" s="216"/>
      <c r="Q1124" s="216"/>
      <c r="R1124" s="216"/>
      <c r="S1124" s="216"/>
      <c r="T1124" s="217"/>
      <c r="AT1124" s="218" t="s">
        <v>290</v>
      </c>
      <c r="AU1124" s="218" t="s">
        <v>85</v>
      </c>
      <c r="AV1124" s="13" t="s">
        <v>85</v>
      </c>
      <c r="AW1124" s="13" t="s">
        <v>32</v>
      </c>
      <c r="AX1124" s="13" t="s">
        <v>76</v>
      </c>
      <c r="AY1124" s="218" t="s">
        <v>282</v>
      </c>
    </row>
    <row r="1125" spans="1:65" s="13" customFormat="1" ht="11.25">
      <c r="B1125" s="207"/>
      <c r="C1125" s="208"/>
      <c r="D1125" s="209" t="s">
        <v>290</v>
      </c>
      <c r="E1125" s="210" t="s">
        <v>1</v>
      </c>
      <c r="F1125" s="211" t="s">
        <v>1366</v>
      </c>
      <c r="G1125" s="208"/>
      <c r="H1125" s="212">
        <v>44.55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290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282</v>
      </c>
    </row>
    <row r="1126" spans="1:65" s="13" customFormat="1" ht="11.25">
      <c r="B1126" s="207"/>
      <c r="C1126" s="208"/>
      <c r="D1126" s="209" t="s">
        <v>290</v>
      </c>
      <c r="E1126" s="210" t="s">
        <v>1</v>
      </c>
      <c r="F1126" s="211" t="s">
        <v>1363</v>
      </c>
      <c r="G1126" s="208"/>
      <c r="H1126" s="212">
        <v>41.3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290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282</v>
      </c>
    </row>
    <row r="1127" spans="1:65" s="13" customFormat="1" ht="11.25">
      <c r="B1127" s="207"/>
      <c r="C1127" s="208"/>
      <c r="D1127" s="209" t="s">
        <v>290</v>
      </c>
      <c r="E1127" s="210" t="s">
        <v>1</v>
      </c>
      <c r="F1127" s="211" t="s">
        <v>1366</v>
      </c>
      <c r="G1127" s="208"/>
      <c r="H1127" s="212">
        <v>44.55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290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282</v>
      </c>
    </row>
    <row r="1128" spans="1:65" s="14" customFormat="1" ht="11.25">
      <c r="B1128" s="219"/>
      <c r="C1128" s="220"/>
      <c r="D1128" s="209" t="s">
        <v>290</v>
      </c>
      <c r="E1128" s="221" t="s">
        <v>1</v>
      </c>
      <c r="F1128" s="222" t="s">
        <v>292</v>
      </c>
      <c r="G1128" s="220"/>
      <c r="H1128" s="223">
        <v>267.55</v>
      </c>
      <c r="I1128" s="224"/>
      <c r="J1128" s="220"/>
      <c r="K1128" s="220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290</v>
      </c>
      <c r="AU1128" s="229" t="s">
        <v>85</v>
      </c>
      <c r="AV1128" s="14" t="s">
        <v>288</v>
      </c>
      <c r="AW1128" s="14" t="s">
        <v>32</v>
      </c>
      <c r="AX1128" s="14" t="s">
        <v>83</v>
      </c>
      <c r="AY1128" s="229" t="s">
        <v>282</v>
      </c>
    </row>
    <row r="1129" spans="1:65" s="2" customFormat="1" ht="16.5" customHeight="1">
      <c r="A1129" s="35"/>
      <c r="B1129" s="36"/>
      <c r="C1129" s="193" t="s">
        <v>1367</v>
      </c>
      <c r="D1129" s="193" t="s">
        <v>284</v>
      </c>
      <c r="E1129" s="194" t="s">
        <v>1368</v>
      </c>
      <c r="F1129" s="195" t="s">
        <v>1369</v>
      </c>
      <c r="G1129" s="196" t="s">
        <v>583</v>
      </c>
      <c r="H1129" s="197">
        <v>2</v>
      </c>
      <c r="I1129" s="198"/>
      <c r="J1129" s="199">
        <f t="shared" ref="J1129:J1135" si="10">ROUND(I1129*H1129,2)</f>
        <v>0</v>
      </c>
      <c r="K1129" s="200"/>
      <c r="L1129" s="40"/>
      <c r="M1129" s="201" t="s">
        <v>1</v>
      </c>
      <c r="N1129" s="202" t="s">
        <v>41</v>
      </c>
      <c r="O1129" s="72"/>
      <c r="P1129" s="203">
        <f t="shared" ref="P1129:P1135" si="11">O1129*H1129</f>
        <v>0</v>
      </c>
      <c r="Q1129" s="203">
        <v>1.5469999999999999E-2</v>
      </c>
      <c r="R1129" s="203">
        <f t="shared" ref="R1129:R1135" si="12">Q1129*H1129</f>
        <v>3.0939999999999999E-2</v>
      </c>
      <c r="S1129" s="203">
        <v>0</v>
      </c>
      <c r="T1129" s="204">
        <f t="shared" ref="T1129:T1135" si="13"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205" t="s">
        <v>288</v>
      </c>
      <c r="AT1129" s="205" t="s">
        <v>284</v>
      </c>
      <c r="AU1129" s="205" t="s">
        <v>85</v>
      </c>
      <c r="AY1129" s="18" t="s">
        <v>282</v>
      </c>
      <c r="BE1129" s="206">
        <f t="shared" ref="BE1129:BE1135" si="14">IF(N1129="základní",J1129,0)</f>
        <v>0</v>
      </c>
      <c r="BF1129" s="206">
        <f t="shared" ref="BF1129:BF1135" si="15">IF(N1129="snížená",J1129,0)</f>
        <v>0</v>
      </c>
      <c r="BG1129" s="206">
        <f t="shared" ref="BG1129:BG1135" si="16">IF(N1129="zákl. přenesená",J1129,0)</f>
        <v>0</v>
      </c>
      <c r="BH1129" s="206">
        <f t="shared" ref="BH1129:BH1135" si="17">IF(N1129="sníž. přenesená",J1129,0)</f>
        <v>0</v>
      </c>
      <c r="BI1129" s="206">
        <f t="shared" ref="BI1129:BI1135" si="18">IF(N1129="nulová",J1129,0)</f>
        <v>0</v>
      </c>
      <c r="BJ1129" s="18" t="s">
        <v>83</v>
      </c>
      <c r="BK1129" s="206">
        <f t="shared" ref="BK1129:BK1135" si="19">ROUND(I1129*H1129,2)</f>
        <v>0</v>
      </c>
      <c r="BL1129" s="18" t="s">
        <v>288</v>
      </c>
      <c r="BM1129" s="205" t="s">
        <v>1370</v>
      </c>
    </row>
    <row r="1130" spans="1:65" s="2" customFormat="1" ht="44.25" customHeight="1">
      <c r="A1130" s="35"/>
      <c r="B1130" s="36"/>
      <c r="C1130" s="251" t="s">
        <v>1371</v>
      </c>
      <c r="D1130" s="251" t="s">
        <v>990</v>
      </c>
      <c r="E1130" s="252" t="s">
        <v>1372</v>
      </c>
      <c r="F1130" s="253" t="s">
        <v>1373</v>
      </c>
      <c r="G1130" s="254" t="s">
        <v>583</v>
      </c>
      <c r="H1130" s="255">
        <v>2</v>
      </c>
      <c r="I1130" s="256"/>
      <c r="J1130" s="257">
        <f t="shared" si="10"/>
        <v>0</v>
      </c>
      <c r="K1130" s="258"/>
      <c r="L1130" s="259"/>
      <c r="M1130" s="260" t="s">
        <v>1</v>
      </c>
      <c r="N1130" s="261" t="s">
        <v>41</v>
      </c>
      <c r="O1130" s="72"/>
      <c r="P1130" s="203">
        <f t="shared" si="11"/>
        <v>0</v>
      </c>
      <c r="Q1130" s="203">
        <v>2.2000000000000001E-3</v>
      </c>
      <c r="R1130" s="203">
        <f t="shared" si="12"/>
        <v>4.4000000000000003E-3</v>
      </c>
      <c r="S1130" s="203">
        <v>0</v>
      </c>
      <c r="T1130" s="204">
        <f t="shared" si="13"/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347</v>
      </c>
      <c r="AT1130" s="205" t="s">
        <v>990</v>
      </c>
      <c r="AU1130" s="205" t="s">
        <v>85</v>
      </c>
      <c r="AY1130" s="18" t="s">
        <v>282</v>
      </c>
      <c r="BE1130" s="206">
        <f t="shared" si="14"/>
        <v>0</v>
      </c>
      <c r="BF1130" s="206">
        <f t="shared" si="15"/>
        <v>0</v>
      </c>
      <c r="BG1130" s="206">
        <f t="shared" si="16"/>
        <v>0</v>
      </c>
      <c r="BH1130" s="206">
        <f t="shared" si="17"/>
        <v>0</v>
      </c>
      <c r="BI1130" s="206">
        <f t="shared" si="18"/>
        <v>0</v>
      </c>
      <c r="BJ1130" s="18" t="s">
        <v>83</v>
      </c>
      <c r="BK1130" s="206">
        <f t="shared" si="19"/>
        <v>0</v>
      </c>
      <c r="BL1130" s="18" t="s">
        <v>288</v>
      </c>
      <c r="BM1130" s="205" t="s">
        <v>1374</v>
      </c>
    </row>
    <row r="1131" spans="1:65" s="2" customFormat="1" ht="16.5" customHeight="1">
      <c r="A1131" s="35"/>
      <c r="B1131" s="36"/>
      <c r="C1131" s="193" t="s">
        <v>1375</v>
      </c>
      <c r="D1131" s="193" t="s">
        <v>284</v>
      </c>
      <c r="E1131" s="194" t="s">
        <v>1376</v>
      </c>
      <c r="F1131" s="195" t="s">
        <v>1377</v>
      </c>
      <c r="G1131" s="196" t="s">
        <v>583</v>
      </c>
      <c r="H1131" s="197">
        <v>1</v>
      </c>
      <c r="I1131" s="198"/>
      <c r="J1131" s="199">
        <f t="shared" si="10"/>
        <v>0</v>
      </c>
      <c r="K1131" s="200"/>
      <c r="L1131" s="40"/>
      <c r="M1131" s="201" t="s">
        <v>1</v>
      </c>
      <c r="N1131" s="202" t="s">
        <v>41</v>
      </c>
      <c r="O1131" s="72"/>
      <c r="P1131" s="203">
        <f t="shared" si="11"/>
        <v>0</v>
      </c>
      <c r="Q1131" s="203">
        <v>9.3600000000000003E-3</v>
      </c>
      <c r="R1131" s="203">
        <f t="shared" si="12"/>
        <v>9.3600000000000003E-3</v>
      </c>
      <c r="S1131" s="203">
        <v>0</v>
      </c>
      <c r="T1131" s="204">
        <f t="shared" si="13"/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05" t="s">
        <v>288</v>
      </c>
      <c r="AT1131" s="205" t="s">
        <v>284</v>
      </c>
      <c r="AU1131" s="205" t="s">
        <v>85</v>
      </c>
      <c r="AY1131" s="18" t="s">
        <v>282</v>
      </c>
      <c r="BE1131" s="206">
        <f t="shared" si="14"/>
        <v>0</v>
      </c>
      <c r="BF1131" s="206">
        <f t="shared" si="15"/>
        <v>0</v>
      </c>
      <c r="BG1131" s="206">
        <f t="shared" si="16"/>
        <v>0</v>
      </c>
      <c r="BH1131" s="206">
        <f t="shared" si="17"/>
        <v>0</v>
      </c>
      <c r="BI1131" s="206">
        <f t="shared" si="18"/>
        <v>0</v>
      </c>
      <c r="BJ1131" s="18" t="s">
        <v>83</v>
      </c>
      <c r="BK1131" s="206">
        <f t="shared" si="19"/>
        <v>0</v>
      </c>
      <c r="BL1131" s="18" t="s">
        <v>288</v>
      </c>
      <c r="BM1131" s="205" t="s">
        <v>1378</v>
      </c>
    </row>
    <row r="1132" spans="1:65" s="2" customFormat="1" ht="37.9" customHeight="1">
      <c r="A1132" s="35"/>
      <c r="B1132" s="36"/>
      <c r="C1132" s="251" t="s">
        <v>1379</v>
      </c>
      <c r="D1132" s="251" t="s">
        <v>990</v>
      </c>
      <c r="E1132" s="252" t="s">
        <v>1380</v>
      </c>
      <c r="F1132" s="253" t="s">
        <v>1381</v>
      </c>
      <c r="G1132" s="254" t="s">
        <v>583</v>
      </c>
      <c r="H1132" s="255">
        <v>1</v>
      </c>
      <c r="I1132" s="256"/>
      <c r="J1132" s="257">
        <f t="shared" si="10"/>
        <v>0</v>
      </c>
      <c r="K1132" s="258"/>
      <c r="L1132" s="259"/>
      <c r="M1132" s="260" t="s">
        <v>1</v>
      </c>
      <c r="N1132" s="261" t="s">
        <v>41</v>
      </c>
      <c r="O1132" s="72"/>
      <c r="P1132" s="203">
        <f t="shared" si="11"/>
        <v>0</v>
      </c>
      <c r="Q1132" s="203">
        <v>0</v>
      </c>
      <c r="R1132" s="203">
        <f t="shared" si="12"/>
        <v>0</v>
      </c>
      <c r="S1132" s="203">
        <v>0</v>
      </c>
      <c r="T1132" s="204">
        <f t="shared" si="13"/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347</v>
      </c>
      <c r="AT1132" s="205" t="s">
        <v>990</v>
      </c>
      <c r="AU1132" s="205" t="s">
        <v>85</v>
      </c>
      <c r="AY1132" s="18" t="s">
        <v>282</v>
      </c>
      <c r="BE1132" s="206">
        <f t="shared" si="14"/>
        <v>0</v>
      </c>
      <c r="BF1132" s="206">
        <f t="shared" si="15"/>
        <v>0</v>
      </c>
      <c r="BG1132" s="206">
        <f t="shared" si="16"/>
        <v>0</v>
      </c>
      <c r="BH1132" s="206">
        <f t="shared" si="17"/>
        <v>0</v>
      </c>
      <c r="BI1132" s="206">
        <f t="shared" si="18"/>
        <v>0</v>
      </c>
      <c r="BJ1132" s="18" t="s">
        <v>83</v>
      </c>
      <c r="BK1132" s="206">
        <f t="shared" si="19"/>
        <v>0</v>
      </c>
      <c r="BL1132" s="18" t="s">
        <v>288</v>
      </c>
      <c r="BM1132" s="205" t="s">
        <v>1382</v>
      </c>
    </row>
    <row r="1133" spans="1:65" s="2" customFormat="1" ht="62.65" customHeight="1">
      <c r="A1133" s="35"/>
      <c r="B1133" s="36"/>
      <c r="C1133" s="193" t="s">
        <v>1383</v>
      </c>
      <c r="D1133" s="193" t="s">
        <v>284</v>
      </c>
      <c r="E1133" s="194" t="s">
        <v>1384</v>
      </c>
      <c r="F1133" s="195" t="s">
        <v>1385</v>
      </c>
      <c r="G1133" s="196" t="s">
        <v>583</v>
      </c>
      <c r="H1133" s="197">
        <v>1</v>
      </c>
      <c r="I1133" s="198"/>
      <c r="J1133" s="199">
        <f t="shared" si="10"/>
        <v>0</v>
      </c>
      <c r="K1133" s="200"/>
      <c r="L1133" s="40"/>
      <c r="M1133" s="201" t="s">
        <v>1</v>
      </c>
      <c r="N1133" s="202" t="s">
        <v>41</v>
      </c>
      <c r="O1133" s="72"/>
      <c r="P1133" s="203">
        <f t="shared" si="11"/>
        <v>0</v>
      </c>
      <c r="Q1133" s="203">
        <v>9.3600000000000003E-3</v>
      </c>
      <c r="R1133" s="203">
        <f t="shared" si="12"/>
        <v>9.3600000000000003E-3</v>
      </c>
      <c r="S1133" s="203">
        <v>0</v>
      </c>
      <c r="T1133" s="204">
        <f t="shared" si="13"/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288</v>
      </c>
      <c r="AT1133" s="205" t="s">
        <v>284</v>
      </c>
      <c r="AU1133" s="205" t="s">
        <v>85</v>
      </c>
      <c r="AY1133" s="18" t="s">
        <v>282</v>
      </c>
      <c r="BE1133" s="206">
        <f t="shared" si="14"/>
        <v>0</v>
      </c>
      <c r="BF1133" s="206">
        <f t="shared" si="15"/>
        <v>0</v>
      </c>
      <c r="BG1133" s="206">
        <f t="shared" si="16"/>
        <v>0</v>
      </c>
      <c r="BH1133" s="206">
        <f t="shared" si="17"/>
        <v>0</v>
      </c>
      <c r="BI1133" s="206">
        <f t="shared" si="18"/>
        <v>0</v>
      </c>
      <c r="BJ1133" s="18" t="s">
        <v>83</v>
      </c>
      <c r="BK1133" s="206">
        <f t="shared" si="19"/>
        <v>0</v>
      </c>
      <c r="BL1133" s="18" t="s">
        <v>288</v>
      </c>
      <c r="BM1133" s="205" t="s">
        <v>1386</v>
      </c>
    </row>
    <row r="1134" spans="1:65" s="2" customFormat="1" ht="16.5" customHeight="1">
      <c r="A1134" s="35"/>
      <c r="B1134" s="36"/>
      <c r="C1134" s="193" t="s">
        <v>1387</v>
      </c>
      <c r="D1134" s="193" t="s">
        <v>284</v>
      </c>
      <c r="E1134" s="194" t="s">
        <v>1388</v>
      </c>
      <c r="F1134" s="195" t="s">
        <v>1389</v>
      </c>
      <c r="G1134" s="196" t="s">
        <v>583</v>
      </c>
      <c r="H1134" s="197">
        <v>11</v>
      </c>
      <c r="I1134" s="198"/>
      <c r="J1134" s="199">
        <f t="shared" si="10"/>
        <v>0</v>
      </c>
      <c r="K1134" s="200"/>
      <c r="L1134" s="40"/>
      <c r="M1134" s="201" t="s">
        <v>1</v>
      </c>
      <c r="N1134" s="202" t="s">
        <v>41</v>
      </c>
      <c r="O1134" s="72"/>
      <c r="P1134" s="203">
        <f t="shared" si="11"/>
        <v>0</v>
      </c>
      <c r="Q1134" s="203">
        <v>2.5000000000000001E-4</v>
      </c>
      <c r="R1134" s="203">
        <f t="shared" si="12"/>
        <v>2.7499999999999998E-3</v>
      </c>
      <c r="S1134" s="203">
        <v>0</v>
      </c>
      <c r="T1134" s="204">
        <f t="shared" si="13"/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288</v>
      </c>
      <c r="AT1134" s="205" t="s">
        <v>284</v>
      </c>
      <c r="AU1134" s="205" t="s">
        <v>85</v>
      </c>
      <c r="AY1134" s="18" t="s">
        <v>282</v>
      </c>
      <c r="BE1134" s="206">
        <f t="shared" si="14"/>
        <v>0</v>
      </c>
      <c r="BF1134" s="206">
        <f t="shared" si="15"/>
        <v>0</v>
      </c>
      <c r="BG1134" s="206">
        <f t="shared" si="16"/>
        <v>0</v>
      </c>
      <c r="BH1134" s="206">
        <f t="shared" si="17"/>
        <v>0</v>
      </c>
      <c r="BI1134" s="206">
        <f t="shared" si="18"/>
        <v>0</v>
      </c>
      <c r="BJ1134" s="18" t="s">
        <v>83</v>
      </c>
      <c r="BK1134" s="206">
        <f t="shared" si="19"/>
        <v>0</v>
      </c>
      <c r="BL1134" s="18" t="s">
        <v>288</v>
      </c>
      <c r="BM1134" s="205" t="s">
        <v>1390</v>
      </c>
    </row>
    <row r="1135" spans="1:65" s="2" customFormat="1" ht="24.2" customHeight="1">
      <c r="A1135" s="35"/>
      <c r="B1135" s="36"/>
      <c r="C1135" s="251" t="s">
        <v>1391</v>
      </c>
      <c r="D1135" s="251" t="s">
        <v>990</v>
      </c>
      <c r="E1135" s="252" t="s">
        <v>1392</v>
      </c>
      <c r="F1135" s="253" t="s">
        <v>1393</v>
      </c>
      <c r="G1135" s="254" t="s">
        <v>583</v>
      </c>
      <c r="H1135" s="255">
        <v>11</v>
      </c>
      <c r="I1135" s="256"/>
      <c r="J1135" s="257">
        <f t="shared" si="10"/>
        <v>0</v>
      </c>
      <c r="K1135" s="258"/>
      <c r="L1135" s="259"/>
      <c r="M1135" s="260" t="s">
        <v>1</v>
      </c>
      <c r="N1135" s="261" t="s">
        <v>41</v>
      </c>
      <c r="O1135" s="72"/>
      <c r="P1135" s="203">
        <f t="shared" si="11"/>
        <v>0</v>
      </c>
      <c r="Q1135" s="203">
        <v>8.0000000000000002E-3</v>
      </c>
      <c r="R1135" s="203">
        <f t="shared" si="12"/>
        <v>8.7999999999999995E-2</v>
      </c>
      <c r="S1135" s="203">
        <v>0</v>
      </c>
      <c r="T1135" s="204">
        <f t="shared" si="13"/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05" t="s">
        <v>347</v>
      </c>
      <c r="AT1135" s="205" t="s">
        <v>990</v>
      </c>
      <c r="AU1135" s="205" t="s">
        <v>85</v>
      </c>
      <c r="AY1135" s="18" t="s">
        <v>282</v>
      </c>
      <c r="BE1135" s="206">
        <f t="shared" si="14"/>
        <v>0</v>
      </c>
      <c r="BF1135" s="206">
        <f t="shared" si="15"/>
        <v>0</v>
      </c>
      <c r="BG1135" s="206">
        <f t="shared" si="16"/>
        <v>0</v>
      </c>
      <c r="BH1135" s="206">
        <f t="shared" si="17"/>
        <v>0</v>
      </c>
      <c r="BI1135" s="206">
        <f t="shared" si="18"/>
        <v>0</v>
      </c>
      <c r="BJ1135" s="18" t="s">
        <v>83</v>
      </c>
      <c r="BK1135" s="206">
        <f t="shared" si="19"/>
        <v>0</v>
      </c>
      <c r="BL1135" s="18" t="s">
        <v>288</v>
      </c>
      <c r="BM1135" s="205" t="s">
        <v>1394</v>
      </c>
    </row>
    <row r="1136" spans="1:65" s="12" customFormat="1" ht="22.9" customHeight="1">
      <c r="B1136" s="177"/>
      <c r="C1136" s="178"/>
      <c r="D1136" s="179" t="s">
        <v>75</v>
      </c>
      <c r="E1136" s="191" t="s">
        <v>1395</v>
      </c>
      <c r="F1136" s="191" t="s">
        <v>1396</v>
      </c>
      <c r="G1136" s="178"/>
      <c r="H1136" s="178"/>
      <c r="I1136" s="181"/>
      <c r="J1136" s="192">
        <f>BK1136</f>
        <v>0</v>
      </c>
      <c r="K1136" s="178"/>
      <c r="L1136" s="183"/>
      <c r="M1136" s="184"/>
      <c r="N1136" s="185"/>
      <c r="O1136" s="185"/>
      <c r="P1136" s="186">
        <f>P1137</f>
        <v>0</v>
      </c>
      <c r="Q1136" s="185"/>
      <c r="R1136" s="186">
        <f>R1137</f>
        <v>0</v>
      </c>
      <c r="S1136" s="185"/>
      <c r="T1136" s="187">
        <f>T1137</f>
        <v>0</v>
      </c>
      <c r="AR1136" s="188" t="s">
        <v>83</v>
      </c>
      <c r="AT1136" s="189" t="s">
        <v>75</v>
      </c>
      <c r="AU1136" s="189" t="s">
        <v>83</v>
      </c>
      <c r="AY1136" s="188" t="s">
        <v>282</v>
      </c>
      <c r="BK1136" s="190">
        <f>BK1137</f>
        <v>0</v>
      </c>
    </row>
    <row r="1137" spans="1:65" s="2" customFormat="1" ht="21.75" customHeight="1">
      <c r="A1137" s="35"/>
      <c r="B1137" s="36"/>
      <c r="C1137" s="193" t="s">
        <v>1397</v>
      </c>
      <c r="D1137" s="193" t="s">
        <v>284</v>
      </c>
      <c r="E1137" s="194" t="s">
        <v>1398</v>
      </c>
      <c r="F1137" s="195" t="s">
        <v>1399</v>
      </c>
      <c r="G1137" s="196" t="s">
        <v>418</v>
      </c>
      <c r="H1137" s="197">
        <v>2702.9189999999999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0</v>
      </c>
      <c r="R1137" s="203">
        <f>Q1137*H1137</f>
        <v>0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288</v>
      </c>
      <c r="AT1137" s="205" t="s">
        <v>284</v>
      </c>
      <c r="AU1137" s="205" t="s">
        <v>85</v>
      </c>
      <c r="AY1137" s="18" t="s">
        <v>282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288</v>
      </c>
      <c r="BM1137" s="205" t="s">
        <v>1400</v>
      </c>
    </row>
    <row r="1138" spans="1:65" s="12" customFormat="1" ht="25.9" customHeight="1">
      <c r="B1138" s="177"/>
      <c r="C1138" s="178"/>
      <c r="D1138" s="179" t="s">
        <v>75</v>
      </c>
      <c r="E1138" s="180" t="s">
        <v>1401</v>
      </c>
      <c r="F1138" s="180" t="s">
        <v>1402</v>
      </c>
      <c r="G1138" s="178"/>
      <c r="H1138" s="178"/>
      <c r="I1138" s="181"/>
      <c r="J1138" s="182">
        <f>BK1138</f>
        <v>0</v>
      </c>
      <c r="K1138" s="178"/>
      <c r="L1138" s="183"/>
      <c r="M1138" s="184"/>
      <c r="N1138" s="185"/>
      <c r="O1138" s="185"/>
      <c r="P1138" s="186">
        <f>P1139+P1197+P1365+P1666+P1681+P1684+P1689+P1824+P1915+P1987+P1993+P2156+P2393+P2488+P2579+P2610+P2636+P2657+P2676</f>
        <v>0</v>
      </c>
      <c r="Q1138" s="185"/>
      <c r="R1138" s="186">
        <f>R1139+R1197+R1365+R1666+R1681+R1684+R1689+R1824+R1915+R1987+R1993+R2156+R2393+R2488+R2579+R2610+R2636+R2657+R2676</f>
        <v>268.70546186000001</v>
      </c>
      <c r="S1138" s="185"/>
      <c r="T1138" s="187">
        <f>T1139+T1197+T1365+T1666+T1681+T1684+T1689+T1824+T1915+T1987+T1993+T2156+T2393+T2488+T2579+T2610+T2636+T2657+T2676</f>
        <v>0</v>
      </c>
      <c r="AR1138" s="188" t="s">
        <v>85</v>
      </c>
      <c r="AT1138" s="189" t="s">
        <v>75</v>
      </c>
      <c r="AU1138" s="189" t="s">
        <v>76</v>
      </c>
      <c r="AY1138" s="188" t="s">
        <v>282</v>
      </c>
      <c r="BK1138" s="190">
        <f>BK1139+BK1197+BK1365+BK1666+BK1681+BK1684+BK1689+BK1824+BK1915+BK1987+BK1993+BK2156+BK2393+BK2488+BK2579+BK2610+BK2636+BK2657+BK2676</f>
        <v>0</v>
      </c>
    </row>
    <row r="1139" spans="1:65" s="12" customFormat="1" ht="22.9" customHeight="1">
      <c r="B1139" s="177"/>
      <c r="C1139" s="178"/>
      <c r="D1139" s="179" t="s">
        <v>75</v>
      </c>
      <c r="E1139" s="191" t="s">
        <v>1403</v>
      </c>
      <c r="F1139" s="191" t="s">
        <v>1404</v>
      </c>
      <c r="G1139" s="178"/>
      <c r="H1139" s="178"/>
      <c r="I1139" s="181"/>
      <c r="J1139" s="192">
        <f>BK1139</f>
        <v>0</v>
      </c>
      <c r="K1139" s="178"/>
      <c r="L1139" s="183"/>
      <c r="M1139" s="184"/>
      <c r="N1139" s="185"/>
      <c r="O1139" s="185"/>
      <c r="P1139" s="186">
        <f>SUM(P1140:P1196)</f>
        <v>0</v>
      </c>
      <c r="Q1139" s="185"/>
      <c r="R1139" s="186">
        <f>SUM(R1140:R1196)</f>
        <v>8.8296909999999986</v>
      </c>
      <c r="S1139" s="185"/>
      <c r="T1139" s="187">
        <f>SUM(T1140:T1196)</f>
        <v>0</v>
      </c>
      <c r="AR1139" s="188" t="s">
        <v>85</v>
      </c>
      <c r="AT1139" s="189" t="s">
        <v>75</v>
      </c>
      <c r="AU1139" s="189" t="s">
        <v>83</v>
      </c>
      <c r="AY1139" s="188" t="s">
        <v>282</v>
      </c>
      <c r="BK1139" s="190">
        <f>SUM(BK1140:BK1196)</f>
        <v>0</v>
      </c>
    </row>
    <row r="1140" spans="1:65" s="2" customFormat="1" ht="24.2" customHeight="1">
      <c r="A1140" s="35"/>
      <c r="B1140" s="36"/>
      <c r="C1140" s="193" t="s">
        <v>1405</v>
      </c>
      <c r="D1140" s="193" t="s">
        <v>284</v>
      </c>
      <c r="E1140" s="194" t="s">
        <v>1406</v>
      </c>
      <c r="F1140" s="195" t="s">
        <v>1407</v>
      </c>
      <c r="G1140" s="196" t="s">
        <v>287</v>
      </c>
      <c r="H1140" s="197">
        <v>1049.4100000000001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199</v>
      </c>
      <c r="AT1140" s="205" t="s">
        <v>284</v>
      </c>
      <c r="AU1140" s="205" t="s">
        <v>85</v>
      </c>
      <c r="AY1140" s="18" t="s">
        <v>282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199</v>
      </c>
      <c r="BM1140" s="205" t="s">
        <v>1408</v>
      </c>
    </row>
    <row r="1141" spans="1:65" s="13" customFormat="1" ht="11.25">
      <c r="B1141" s="207"/>
      <c r="C1141" s="208"/>
      <c r="D1141" s="209" t="s">
        <v>290</v>
      </c>
      <c r="E1141" s="210" t="s">
        <v>1</v>
      </c>
      <c r="F1141" s="211" t="s">
        <v>1409</v>
      </c>
      <c r="G1141" s="208"/>
      <c r="H1141" s="212">
        <v>1082.4100000000001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290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282</v>
      </c>
    </row>
    <row r="1142" spans="1:65" s="13" customFormat="1" ht="11.25">
      <c r="B1142" s="207"/>
      <c r="C1142" s="208"/>
      <c r="D1142" s="209" t="s">
        <v>290</v>
      </c>
      <c r="E1142" s="210" t="s">
        <v>1</v>
      </c>
      <c r="F1142" s="211" t="s">
        <v>1410</v>
      </c>
      <c r="G1142" s="208"/>
      <c r="H1142" s="212">
        <v>-33</v>
      </c>
      <c r="I1142" s="213"/>
      <c r="J1142" s="208"/>
      <c r="K1142" s="208"/>
      <c r="L1142" s="214"/>
      <c r="M1142" s="215"/>
      <c r="N1142" s="216"/>
      <c r="O1142" s="216"/>
      <c r="P1142" s="216"/>
      <c r="Q1142" s="216"/>
      <c r="R1142" s="216"/>
      <c r="S1142" s="216"/>
      <c r="T1142" s="217"/>
      <c r="AT1142" s="218" t="s">
        <v>290</v>
      </c>
      <c r="AU1142" s="218" t="s">
        <v>85</v>
      </c>
      <c r="AV1142" s="13" t="s">
        <v>85</v>
      </c>
      <c r="AW1142" s="13" t="s">
        <v>32</v>
      </c>
      <c r="AX1142" s="13" t="s">
        <v>76</v>
      </c>
      <c r="AY1142" s="218" t="s">
        <v>282</v>
      </c>
    </row>
    <row r="1143" spans="1:65" s="15" customFormat="1" ht="11.25">
      <c r="B1143" s="230"/>
      <c r="C1143" s="231"/>
      <c r="D1143" s="209" t="s">
        <v>290</v>
      </c>
      <c r="E1143" s="232" t="s">
        <v>1</v>
      </c>
      <c r="F1143" s="233" t="s">
        <v>306</v>
      </c>
      <c r="G1143" s="231"/>
      <c r="H1143" s="234">
        <v>1049.4100000000001</v>
      </c>
      <c r="I1143" s="235"/>
      <c r="J1143" s="231"/>
      <c r="K1143" s="231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290</v>
      </c>
      <c r="AU1143" s="240" t="s">
        <v>85</v>
      </c>
      <c r="AV1143" s="15" t="s">
        <v>105</v>
      </c>
      <c r="AW1143" s="15" t="s">
        <v>32</v>
      </c>
      <c r="AX1143" s="15" t="s">
        <v>76</v>
      </c>
      <c r="AY1143" s="240" t="s">
        <v>282</v>
      </c>
    </row>
    <row r="1144" spans="1:65" s="14" customFormat="1" ht="11.25">
      <c r="B1144" s="219"/>
      <c r="C1144" s="220"/>
      <c r="D1144" s="209" t="s">
        <v>290</v>
      </c>
      <c r="E1144" s="221" t="s">
        <v>1</v>
      </c>
      <c r="F1144" s="222" t="s">
        <v>292</v>
      </c>
      <c r="G1144" s="220"/>
      <c r="H1144" s="223">
        <v>1049.4100000000001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290</v>
      </c>
      <c r="AU1144" s="229" t="s">
        <v>85</v>
      </c>
      <c r="AV1144" s="14" t="s">
        <v>288</v>
      </c>
      <c r="AW1144" s="14" t="s">
        <v>32</v>
      </c>
      <c r="AX1144" s="14" t="s">
        <v>83</v>
      </c>
      <c r="AY1144" s="229" t="s">
        <v>282</v>
      </c>
    </row>
    <row r="1145" spans="1:65" s="2" customFormat="1" ht="16.5" customHeight="1">
      <c r="A1145" s="35"/>
      <c r="B1145" s="36"/>
      <c r="C1145" s="251" t="s">
        <v>1411</v>
      </c>
      <c r="D1145" s="251" t="s">
        <v>990</v>
      </c>
      <c r="E1145" s="252" t="s">
        <v>1412</v>
      </c>
      <c r="F1145" s="253" t="s">
        <v>1413</v>
      </c>
      <c r="G1145" s="254" t="s">
        <v>418</v>
      </c>
      <c r="H1145" s="255">
        <v>0.34599999999999997</v>
      </c>
      <c r="I1145" s="256"/>
      <c r="J1145" s="257">
        <f>ROUND(I1145*H1145,2)</f>
        <v>0</v>
      </c>
      <c r="K1145" s="258"/>
      <c r="L1145" s="259"/>
      <c r="M1145" s="260" t="s">
        <v>1</v>
      </c>
      <c r="N1145" s="261" t="s">
        <v>41</v>
      </c>
      <c r="O1145" s="72"/>
      <c r="P1145" s="203">
        <f>O1145*H1145</f>
        <v>0</v>
      </c>
      <c r="Q1145" s="203">
        <v>1</v>
      </c>
      <c r="R1145" s="203">
        <f>Q1145*H1145</f>
        <v>0.34599999999999997</v>
      </c>
      <c r="S1145" s="203">
        <v>0</v>
      </c>
      <c r="T1145" s="204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05" t="s">
        <v>493</v>
      </c>
      <c r="AT1145" s="205" t="s">
        <v>990</v>
      </c>
      <c r="AU1145" s="205" t="s">
        <v>85</v>
      </c>
      <c r="AY1145" s="18" t="s">
        <v>282</v>
      </c>
      <c r="BE1145" s="206">
        <f>IF(N1145="základní",J1145,0)</f>
        <v>0</v>
      </c>
      <c r="BF1145" s="206">
        <f>IF(N1145="snížená",J1145,0)</f>
        <v>0</v>
      </c>
      <c r="BG1145" s="206">
        <f>IF(N1145="zákl. přenesená",J1145,0)</f>
        <v>0</v>
      </c>
      <c r="BH1145" s="206">
        <f>IF(N1145="sníž. přenesená",J1145,0)</f>
        <v>0</v>
      </c>
      <c r="BI1145" s="206">
        <f>IF(N1145="nulová",J1145,0)</f>
        <v>0</v>
      </c>
      <c r="BJ1145" s="18" t="s">
        <v>83</v>
      </c>
      <c r="BK1145" s="206">
        <f>ROUND(I1145*H1145,2)</f>
        <v>0</v>
      </c>
      <c r="BL1145" s="18" t="s">
        <v>199</v>
      </c>
      <c r="BM1145" s="205" t="s">
        <v>1414</v>
      </c>
    </row>
    <row r="1146" spans="1:65" s="13" customFormat="1" ht="11.25">
      <c r="B1146" s="207"/>
      <c r="C1146" s="208"/>
      <c r="D1146" s="209" t="s">
        <v>290</v>
      </c>
      <c r="E1146" s="208"/>
      <c r="F1146" s="211" t="s">
        <v>1415</v>
      </c>
      <c r="G1146" s="208"/>
      <c r="H1146" s="212">
        <v>0.34599999999999997</v>
      </c>
      <c r="I1146" s="213"/>
      <c r="J1146" s="208"/>
      <c r="K1146" s="208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290</v>
      </c>
      <c r="AU1146" s="218" t="s">
        <v>85</v>
      </c>
      <c r="AV1146" s="13" t="s">
        <v>85</v>
      </c>
      <c r="AW1146" s="13" t="s">
        <v>4</v>
      </c>
      <c r="AX1146" s="13" t="s">
        <v>83</v>
      </c>
      <c r="AY1146" s="218" t="s">
        <v>282</v>
      </c>
    </row>
    <row r="1147" spans="1:65" s="2" customFormat="1" ht="24.2" customHeight="1">
      <c r="A1147" s="35"/>
      <c r="B1147" s="36"/>
      <c r="C1147" s="193" t="s">
        <v>1416</v>
      </c>
      <c r="D1147" s="193" t="s">
        <v>284</v>
      </c>
      <c r="E1147" s="194" t="s">
        <v>1417</v>
      </c>
      <c r="F1147" s="195" t="s">
        <v>1418</v>
      </c>
      <c r="G1147" s="196" t="s">
        <v>287</v>
      </c>
      <c r="H1147" s="197">
        <v>58.31</v>
      </c>
      <c r="I1147" s="198"/>
      <c r="J1147" s="199">
        <f>ROUND(I1147*H1147,2)</f>
        <v>0</v>
      </c>
      <c r="K1147" s="200"/>
      <c r="L1147" s="40"/>
      <c r="M1147" s="201" t="s">
        <v>1</v>
      </c>
      <c r="N1147" s="202" t="s">
        <v>41</v>
      </c>
      <c r="O1147" s="72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205" t="s">
        <v>199</v>
      </c>
      <c r="AT1147" s="205" t="s">
        <v>284</v>
      </c>
      <c r="AU1147" s="205" t="s">
        <v>85</v>
      </c>
      <c r="AY1147" s="18" t="s">
        <v>282</v>
      </c>
      <c r="BE1147" s="206">
        <f>IF(N1147="základní",J1147,0)</f>
        <v>0</v>
      </c>
      <c r="BF1147" s="206">
        <f>IF(N1147="snížená",J1147,0)</f>
        <v>0</v>
      </c>
      <c r="BG1147" s="206">
        <f>IF(N1147="zákl. přenesená",J1147,0)</f>
        <v>0</v>
      </c>
      <c r="BH1147" s="206">
        <f>IF(N1147="sníž. přenesená",J1147,0)</f>
        <v>0</v>
      </c>
      <c r="BI1147" s="206">
        <f>IF(N1147="nulová",J1147,0)</f>
        <v>0</v>
      </c>
      <c r="BJ1147" s="18" t="s">
        <v>83</v>
      </c>
      <c r="BK1147" s="206">
        <f>ROUND(I1147*H1147,2)</f>
        <v>0</v>
      </c>
      <c r="BL1147" s="18" t="s">
        <v>199</v>
      </c>
      <c r="BM1147" s="205" t="s">
        <v>1419</v>
      </c>
    </row>
    <row r="1148" spans="1:65" s="13" customFormat="1" ht="11.25">
      <c r="B1148" s="207"/>
      <c r="C1148" s="208"/>
      <c r="D1148" s="209" t="s">
        <v>290</v>
      </c>
      <c r="E1148" s="210" t="s">
        <v>1</v>
      </c>
      <c r="F1148" s="211" t="s">
        <v>1420</v>
      </c>
      <c r="G1148" s="208"/>
      <c r="H1148" s="212">
        <v>46.06</v>
      </c>
      <c r="I1148" s="213"/>
      <c r="J1148" s="208"/>
      <c r="K1148" s="208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290</v>
      </c>
      <c r="AU1148" s="218" t="s">
        <v>85</v>
      </c>
      <c r="AV1148" s="13" t="s">
        <v>85</v>
      </c>
      <c r="AW1148" s="13" t="s">
        <v>32</v>
      </c>
      <c r="AX1148" s="13" t="s">
        <v>76</v>
      </c>
      <c r="AY1148" s="218" t="s">
        <v>282</v>
      </c>
    </row>
    <row r="1149" spans="1:65" s="13" customFormat="1" ht="11.25">
      <c r="B1149" s="207"/>
      <c r="C1149" s="208"/>
      <c r="D1149" s="209" t="s">
        <v>290</v>
      </c>
      <c r="E1149" s="210" t="s">
        <v>1</v>
      </c>
      <c r="F1149" s="211" t="s">
        <v>1421</v>
      </c>
      <c r="G1149" s="208"/>
      <c r="H1149" s="212">
        <v>12.25</v>
      </c>
      <c r="I1149" s="213"/>
      <c r="J1149" s="208"/>
      <c r="K1149" s="208"/>
      <c r="L1149" s="214"/>
      <c r="M1149" s="215"/>
      <c r="N1149" s="216"/>
      <c r="O1149" s="216"/>
      <c r="P1149" s="216"/>
      <c r="Q1149" s="216"/>
      <c r="R1149" s="216"/>
      <c r="S1149" s="216"/>
      <c r="T1149" s="217"/>
      <c r="AT1149" s="218" t="s">
        <v>290</v>
      </c>
      <c r="AU1149" s="218" t="s">
        <v>85</v>
      </c>
      <c r="AV1149" s="13" t="s">
        <v>85</v>
      </c>
      <c r="AW1149" s="13" t="s">
        <v>32</v>
      </c>
      <c r="AX1149" s="13" t="s">
        <v>76</v>
      </c>
      <c r="AY1149" s="218" t="s">
        <v>282</v>
      </c>
    </row>
    <row r="1150" spans="1:65" s="14" customFormat="1" ht="11.25">
      <c r="B1150" s="219"/>
      <c r="C1150" s="220"/>
      <c r="D1150" s="209" t="s">
        <v>290</v>
      </c>
      <c r="E1150" s="221" t="s">
        <v>1</v>
      </c>
      <c r="F1150" s="222" t="s">
        <v>292</v>
      </c>
      <c r="G1150" s="220"/>
      <c r="H1150" s="223">
        <v>58.31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290</v>
      </c>
      <c r="AU1150" s="229" t="s">
        <v>85</v>
      </c>
      <c r="AV1150" s="14" t="s">
        <v>288</v>
      </c>
      <c r="AW1150" s="14" t="s">
        <v>32</v>
      </c>
      <c r="AX1150" s="14" t="s">
        <v>83</v>
      </c>
      <c r="AY1150" s="229" t="s">
        <v>282</v>
      </c>
    </row>
    <row r="1151" spans="1:65" s="2" customFormat="1" ht="16.5" customHeight="1">
      <c r="A1151" s="35"/>
      <c r="B1151" s="36"/>
      <c r="C1151" s="251" t="s">
        <v>1422</v>
      </c>
      <c r="D1151" s="251" t="s">
        <v>990</v>
      </c>
      <c r="E1151" s="252" t="s">
        <v>1412</v>
      </c>
      <c r="F1151" s="253" t="s">
        <v>1413</v>
      </c>
      <c r="G1151" s="254" t="s">
        <v>418</v>
      </c>
      <c r="H1151" s="255">
        <v>0.02</v>
      </c>
      <c r="I1151" s="256"/>
      <c r="J1151" s="257">
        <f>ROUND(I1151*H1151,2)</f>
        <v>0</v>
      </c>
      <c r="K1151" s="258"/>
      <c r="L1151" s="259"/>
      <c r="M1151" s="260" t="s">
        <v>1</v>
      </c>
      <c r="N1151" s="261" t="s">
        <v>41</v>
      </c>
      <c r="O1151" s="72"/>
      <c r="P1151" s="203">
        <f>O1151*H1151</f>
        <v>0</v>
      </c>
      <c r="Q1151" s="203">
        <v>1</v>
      </c>
      <c r="R1151" s="203">
        <f>Q1151*H1151</f>
        <v>0.02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493</v>
      </c>
      <c r="AT1151" s="205" t="s">
        <v>990</v>
      </c>
      <c r="AU1151" s="205" t="s">
        <v>85</v>
      </c>
      <c r="AY1151" s="18" t="s">
        <v>282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199</v>
      </c>
      <c r="BM1151" s="205" t="s">
        <v>1423</v>
      </c>
    </row>
    <row r="1152" spans="1:65" s="13" customFormat="1" ht="11.25">
      <c r="B1152" s="207"/>
      <c r="C1152" s="208"/>
      <c r="D1152" s="209" t="s">
        <v>290</v>
      </c>
      <c r="E1152" s="208"/>
      <c r="F1152" s="211" t="s">
        <v>1424</v>
      </c>
      <c r="G1152" s="208"/>
      <c r="H1152" s="212">
        <v>0.02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290</v>
      </c>
      <c r="AU1152" s="218" t="s">
        <v>85</v>
      </c>
      <c r="AV1152" s="13" t="s">
        <v>85</v>
      </c>
      <c r="AW1152" s="13" t="s">
        <v>4</v>
      </c>
      <c r="AX1152" s="13" t="s">
        <v>83</v>
      </c>
      <c r="AY1152" s="218" t="s">
        <v>282</v>
      </c>
    </row>
    <row r="1153" spans="1:65" s="2" customFormat="1" ht="24.2" customHeight="1">
      <c r="A1153" s="35"/>
      <c r="B1153" s="36"/>
      <c r="C1153" s="193" t="s">
        <v>1425</v>
      </c>
      <c r="D1153" s="193" t="s">
        <v>284</v>
      </c>
      <c r="E1153" s="194" t="s">
        <v>1426</v>
      </c>
      <c r="F1153" s="195" t="s">
        <v>1427</v>
      </c>
      <c r="G1153" s="196" t="s">
        <v>287</v>
      </c>
      <c r="H1153" s="197">
        <v>59.186999999999998</v>
      </c>
      <c r="I1153" s="198"/>
      <c r="J1153" s="199">
        <f>ROUND(I1153*H1153,2)</f>
        <v>0</v>
      </c>
      <c r="K1153" s="200"/>
      <c r="L1153" s="40"/>
      <c r="M1153" s="201" t="s">
        <v>1</v>
      </c>
      <c r="N1153" s="202" t="s">
        <v>41</v>
      </c>
      <c r="O1153" s="72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205" t="s">
        <v>199</v>
      </c>
      <c r="AT1153" s="205" t="s">
        <v>284</v>
      </c>
      <c r="AU1153" s="205" t="s">
        <v>85</v>
      </c>
      <c r="AY1153" s="18" t="s">
        <v>282</v>
      </c>
      <c r="BE1153" s="206">
        <f>IF(N1153="základní",J1153,0)</f>
        <v>0</v>
      </c>
      <c r="BF1153" s="206">
        <f>IF(N1153="snížená",J1153,0)</f>
        <v>0</v>
      </c>
      <c r="BG1153" s="206">
        <f>IF(N1153="zákl. přenesená",J1153,0)</f>
        <v>0</v>
      </c>
      <c r="BH1153" s="206">
        <f>IF(N1153="sníž. přenesená",J1153,0)</f>
        <v>0</v>
      </c>
      <c r="BI1153" s="206">
        <f>IF(N1153="nulová",J1153,0)</f>
        <v>0</v>
      </c>
      <c r="BJ1153" s="18" t="s">
        <v>83</v>
      </c>
      <c r="BK1153" s="206">
        <f>ROUND(I1153*H1153,2)</f>
        <v>0</v>
      </c>
      <c r="BL1153" s="18" t="s">
        <v>199</v>
      </c>
      <c r="BM1153" s="205" t="s">
        <v>1428</v>
      </c>
    </row>
    <row r="1154" spans="1:65" s="16" customFormat="1" ht="11.25">
      <c r="B1154" s="241"/>
      <c r="C1154" s="242"/>
      <c r="D1154" s="209" t="s">
        <v>290</v>
      </c>
      <c r="E1154" s="243" t="s">
        <v>1</v>
      </c>
      <c r="F1154" s="244" t="s">
        <v>1429</v>
      </c>
      <c r="G1154" s="242"/>
      <c r="H1154" s="243" t="s">
        <v>1</v>
      </c>
      <c r="I1154" s="245"/>
      <c r="J1154" s="242"/>
      <c r="K1154" s="242"/>
      <c r="L1154" s="246"/>
      <c r="M1154" s="247"/>
      <c r="N1154" s="248"/>
      <c r="O1154" s="248"/>
      <c r="P1154" s="248"/>
      <c r="Q1154" s="248"/>
      <c r="R1154" s="248"/>
      <c r="S1154" s="248"/>
      <c r="T1154" s="249"/>
      <c r="AT1154" s="250" t="s">
        <v>290</v>
      </c>
      <c r="AU1154" s="250" t="s">
        <v>85</v>
      </c>
      <c r="AV1154" s="16" t="s">
        <v>83</v>
      </c>
      <c r="AW1154" s="16" t="s">
        <v>32</v>
      </c>
      <c r="AX1154" s="16" t="s">
        <v>76</v>
      </c>
      <c r="AY1154" s="250" t="s">
        <v>282</v>
      </c>
    </row>
    <row r="1155" spans="1:65" s="13" customFormat="1" ht="11.25">
      <c r="B1155" s="207"/>
      <c r="C1155" s="208"/>
      <c r="D1155" s="209" t="s">
        <v>290</v>
      </c>
      <c r="E1155" s="210" t="s">
        <v>1</v>
      </c>
      <c r="F1155" s="211" t="s">
        <v>1430</v>
      </c>
      <c r="G1155" s="208"/>
      <c r="H1155" s="212">
        <v>59.186999999999998</v>
      </c>
      <c r="I1155" s="213"/>
      <c r="J1155" s="208"/>
      <c r="K1155" s="208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290</v>
      </c>
      <c r="AU1155" s="218" t="s">
        <v>85</v>
      </c>
      <c r="AV1155" s="13" t="s">
        <v>85</v>
      </c>
      <c r="AW1155" s="13" t="s">
        <v>32</v>
      </c>
      <c r="AX1155" s="13" t="s">
        <v>76</v>
      </c>
      <c r="AY1155" s="218" t="s">
        <v>282</v>
      </c>
    </row>
    <row r="1156" spans="1:65" s="14" customFormat="1" ht="11.25">
      <c r="B1156" s="219"/>
      <c r="C1156" s="220"/>
      <c r="D1156" s="209" t="s">
        <v>290</v>
      </c>
      <c r="E1156" s="221" t="s">
        <v>1</v>
      </c>
      <c r="F1156" s="222" t="s">
        <v>292</v>
      </c>
      <c r="G1156" s="220"/>
      <c r="H1156" s="223">
        <v>59.186999999999998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290</v>
      </c>
      <c r="AU1156" s="229" t="s">
        <v>85</v>
      </c>
      <c r="AV1156" s="14" t="s">
        <v>288</v>
      </c>
      <c r="AW1156" s="14" t="s">
        <v>32</v>
      </c>
      <c r="AX1156" s="14" t="s">
        <v>83</v>
      </c>
      <c r="AY1156" s="229" t="s">
        <v>282</v>
      </c>
    </row>
    <row r="1157" spans="1:65" s="2" customFormat="1" ht="16.5" customHeight="1">
      <c r="A1157" s="35"/>
      <c r="B1157" s="36"/>
      <c r="C1157" s="251" t="s">
        <v>1431</v>
      </c>
      <c r="D1157" s="251" t="s">
        <v>990</v>
      </c>
      <c r="E1157" s="252" t="s">
        <v>1432</v>
      </c>
      <c r="F1157" s="253" t="s">
        <v>1433</v>
      </c>
      <c r="G1157" s="254" t="s">
        <v>287</v>
      </c>
      <c r="H1157" s="255">
        <v>68.981999999999999</v>
      </c>
      <c r="I1157" s="256"/>
      <c r="J1157" s="257">
        <f>ROUND(I1157*H1157,2)</f>
        <v>0</v>
      </c>
      <c r="K1157" s="258"/>
      <c r="L1157" s="259"/>
      <c r="M1157" s="260" t="s">
        <v>1</v>
      </c>
      <c r="N1157" s="261" t="s">
        <v>41</v>
      </c>
      <c r="O1157" s="72"/>
      <c r="P1157" s="203">
        <f>O1157*H1157</f>
        <v>0</v>
      </c>
      <c r="Q1157" s="203">
        <v>1.6999999999999999E-3</v>
      </c>
      <c r="R1157" s="203">
        <f>Q1157*H1157</f>
        <v>0.1172694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493</v>
      </c>
      <c r="AT1157" s="205" t="s">
        <v>990</v>
      </c>
      <c r="AU1157" s="205" t="s">
        <v>85</v>
      </c>
      <c r="AY1157" s="18" t="s">
        <v>282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199</v>
      </c>
      <c r="BM1157" s="205" t="s">
        <v>1434</v>
      </c>
    </row>
    <row r="1158" spans="1:65" s="13" customFormat="1" ht="11.25">
      <c r="B1158" s="207"/>
      <c r="C1158" s="208"/>
      <c r="D1158" s="209" t="s">
        <v>290</v>
      </c>
      <c r="E1158" s="208"/>
      <c r="F1158" s="211" t="s">
        <v>1435</v>
      </c>
      <c r="G1158" s="208"/>
      <c r="H1158" s="212">
        <v>68.981999999999999</v>
      </c>
      <c r="I1158" s="213"/>
      <c r="J1158" s="208"/>
      <c r="K1158" s="208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290</v>
      </c>
      <c r="AU1158" s="218" t="s">
        <v>85</v>
      </c>
      <c r="AV1158" s="13" t="s">
        <v>85</v>
      </c>
      <c r="AW1158" s="13" t="s">
        <v>4</v>
      </c>
      <c r="AX1158" s="13" t="s">
        <v>83</v>
      </c>
      <c r="AY1158" s="218" t="s">
        <v>282</v>
      </c>
    </row>
    <row r="1159" spans="1:65" s="2" customFormat="1" ht="24.2" customHeight="1">
      <c r="A1159" s="35"/>
      <c r="B1159" s="36"/>
      <c r="C1159" s="193" t="s">
        <v>1436</v>
      </c>
      <c r="D1159" s="193" t="s">
        <v>284</v>
      </c>
      <c r="E1159" s="194" t="s">
        <v>1437</v>
      </c>
      <c r="F1159" s="195" t="s">
        <v>1438</v>
      </c>
      <c r="G1159" s="196" t="s">
        <v>287</v>
      </c>
      <c r="H1159" s="197">
        <v>1049.4100000000001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4.0000000000000002E-4</v>
      </c>
      <c r="R1159" s="203">
        <f>Q1159*H1159</f>
        <v>0.41976400000000003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199</v>
      </c>
      <c r="AT1159" s="205" t="s">
        <v>284</v>
      </c>
      <c r="AU1159" s="205" t="s">
        <v>85</v>
      </c>
      <c r="AY1159" s="18" t="s">
        <v>282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199</v>
      </c>
      <c r="BM1159" s="205" t="s">
        <v>1439</v>
      </c>
    </row>
    <row r="1160" spans="1:65" s="13" customFormat="1" ht="11.25">
      <c r="B1160" s="207"/>
      <c r="C1160" s="208"/>
      <c r="D1160" s="209" t="s">
        <v>290</v>
      </c>
      <c r="E1160" s="210" t="s">
        <v>1</v>
      </c>
      <c r="F1160" s="211" t="s">
        <v>1409</v>
      </c>
      <c r="G1160" s="208"/>
      <c r="H1160" s="212">
        <v>1082.4100000000001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290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282</v>
      </c>
    </row>
    <row r="1161" spans="1:65" s="13" customFormat="1" ht="11.25">
      <c r="B1161" s="207"/>
      <c r="C1161" s="208"/>
      <c r="D1161" s="209" t="s">
        <v>290</v>
      </c>
      <c r="E1161" s="210" t="s">
        <v>1</v>
      </c>
      <c r="F1161" s="211" t="s">
        <v>1410</v>
      </c>
      <c r="G1161" s="208"/>
      <c r="H1161" s="212">
        <v>-33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290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282</v>
      </c>
    </row>
    <row r="1162" spans="1:65" s="15" customFormat="1" ht="11.25">
      <c r="B1162" s="230"/>
      <c r="C1162" s="231"/>
      <c r="D1162" s="209" t="s">
        <v>290</v>
      </c>
      <c r="E1162" s="232" t="s">
        <v>1</v>
      </c>
      <c r="F1162" s="233" t="s">
        <v>306</v>
      </c>
      <c r="G1162" s="231"/>
      <c r="H1162" s="234">
        <v>1049.4100000000001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AT1162" s="240" t="s">
        <v>290</v>
      </c>
      <c r="AU1162" s="240" t="s">
        <v>85</v>
      </c>
      <c r="AV1162" s="15" t="s">
        <v>105</v>
      </c>
      <c r="AW1162" s="15" t="s">
        <v>32</v>
      </c>
      <c r="AX1162" s="15" t="s">
        <v>76</v>
      </c>
      <c r="AY1162" s="240" t="s">
        <v>282</v>
      </c>
    </row>
    <row r="1163" spans="1:65" s="14" customFormat="1" ht="11.25">
      <c r="B1163" s="219"/>
      <c r="C1163" s="220"/>
      <c r="D1163" s="209" t="s">
        <v>290</v>
      </c>
      <c r="E1163" s="221" t="s">
        <v>1</v>
      </c>
      <c r="F1163" s="222" t="s">
        <v>292</v>
      </c>
      <c r="G1163" s="220"/>
      <c r="H1163" s="223">
        <v>1049.4100000000001</v>
      </c>
      <c r="I1163" s="224"/>
      <c r="J1163" s="220"/>
      <c r="K1163" s="220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290</v>
      </c>
      <c r="AU1163" s="229" t="s">
        <v>85</v>
      </c>
      <c r="AV1163" s="14" t="s">
        <v>288</v>
      </c>
      <c r="AW1163" s="14" t="s">
        <v>32</v>
      </c>
      <c r="AX1163" s="14" t="s">
        <v>83</v>
      </c>
      <c r="AY1163" s="229" t="s">
        <v>282</v>
      </c>
    </row>
    <row r="1164" spans="1:65" s="2" customFormat="1" ht="76.349999999999994" customHeight="1">
      <c r="A1164" s="35"/>
      <c r="B1164" s="36"/>
      <c r="C1164" s="251" t="s">
        <v>1440</v>
      </c>
      <c r="D1164" s="251" t="s">
        <v>990</v>
      </c>
      <c r="E1164" s="252" t="s">
        <v>1441</v>
      </c>
      <c r="F1164" s="253" t="s">
        <v>1442</v>
      </c>
      <c r="G1164" s="254" t="s">
        <v>287</v>
      </c>
      <c r="H1164" s="255">
        <v>1223.087</v>
      </c>
      <c r="I1164" s="256"/>
      <c r="J1164" s="257">
        <f>ROUND(I1164*H1164,2)</f>
        <v>0</v>
      </c>
      <c r="K1164" s="258"/>
      <c r="L1164" s="259"/>
      <c r="M1164" s="260" t="s">
        <v>1</v>
      </c>
      <c r="N1164" s="261" t="s">
        <v>41</v>
      </c>
      <c r="O1164" s="72"/>
      <c r="P1164" s="203">
        <f>O1164*H1164</f>
        <v>0</v>
      </c>
      <c r="Q1164" s="203">
        <v>5.4000000000000003E-3</v>
      </c>
      <c r="R1164" s="203">
        <f>Q1164*H1164</f>
        <v>6.6046697999999999</v>
      </c>
      <c r="S1164" s="203">
        <v>0</v>
      </c>
      <c r="T1164" s="204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05" t="s">
        <v>493</v>
      </c>
      <c r="AT1164" s="205" t="s">
        <v>990</v>
      </c>
      <c r="AU1164" s="205" t="s">
        <v>85</v>
      </c>
      <c r="AY1164" s="18" t="s">
        <v>282</v>
      </c>
      <c r="BE1164" s="206">
        <f>IF(N1164="základní",J1164,0)</f>
        <v>0</v>
      </c>
      <c r="BF1164" s="206">
        <f>IF(N1164="snížená",J1164,0)</f>
        <v>0</v>
      </c>
      <c r="BG1164" s="206">
        <f>IF(N1164="zákl. přenesená",J1164,0)</f>
        <v>0</v>
      </c>
      <c r="BH1164" s="206">
        <f>IF(N1164="sníž. přenesená",J1164,0)</f>
        <v>0</v>
      </c>
      <c r="BI1164" s="206">
        <f>IF(N1164="nulová",J1164,0)</f>
        <v>0</v>
      </c>
      <c r="BJ1164" s="18" t="s">
        <v>83</v>
      </c>
      <c r="BK1164" s="206">
        <f>ROUND(I1164*H1164,2)</f>
        <v>0</v>
      </c>
      <c r="BL1164" s="18" t="s">
        <v>199</v>
      </c>
      <c r="BM1164" s="205" t="s">
        <v>1443</v>
      </c>
    </row>
    <row r="1165" spans="1:65" s="13" customFormat="1" ht="11.25">
      <c r="B1165" s="207"/>
      <c r="C1165" s="208"/>
      <c r="D1165" s="209" t="s">
        <v>290</v>
      </c>
      <c r="E1165" s="208"/>
      <c r="F1165" s="211" t="s">
        <v>1444</v>
      </c>
      <c r="G1165" s="208"/>
      <c r="H1165" s="212">
        <v>1223.087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290</v>
      </c>
      <c r="AU1165" s="218" t="s">
        <v>85</v>
      </c>
      <c r="AV1165" s="13" t="s">
        <v>85</v>
      </c>
      <c r="AW1165" s="13" t="s">
        <v>4</v>
      </c>
      <c r="AX1165" s="13" t="s">
        <v>83</v>
      </c>
      <c r="AY1165" s="218" t="s">
        <v>282</v>
      </c>
    </row>
    <row r="1166" spans="1:65" s="2" customFormat="1" ht="24.2" customHeight="1">
      <c r="A1166" s="35"/>
      <c r="B1166" s="36"/>
      <c r="C1166" s="193" t="s">
        <v>1445</v>
      </c>
      <c r="D1166" s="193" t="s">
        <v>284</v>
      </c>
      <c r="E1166" s="194" t="s">
        <v>1446</v>
      </c>
      <c r="F1166" s="195" t="s">
        <v>1447</v>
      </c>
      <c r="G1166" s="196" t="s">
        <v>287</v>
      </c>
      <c r="H1166" s="197">
        <v>58.31</v>
      </c>
      <c r="I1166" s="198"/>
      <c r="J1166" s="199">
        <f>ROUND(I1166*H1166,2)</f>
        <v>0</v>
      </c>
      <c r="K1166" s="200"/>
      <c r="L1166" s="40"/>
      <c r="M1166" s="201" t="s">
        <v>1</v>
      </c>
      <c r="N1166" s="202" t="s">
        <v>41</v>
      </c>
      <c r="O1166" s="72"/>
      <c r="P1166" s="203">
        <f>O1166*H1166</f>
        <v>0</v>
      </c>
      <c r="Q1166" s="203">
        <v>4.0000000000000002E-4</v>
      </c>
      <c r="R1166" s="203">
        <f>Q1166*H1166</f>
        <v>2.3324000000000001E-2</v>
      </c>
      <c r="S1166" s="203">
        <v>0</v>
      </c>
      <c r="T1166" s="204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205" t="s">
        <v>199</v>
      </c>
      <c r="AT1166" s="205" t="s">
        <v>284</v>
      </c>
      <c r="AU1166" s="205" t="s">
        <v>85</v>
      </c>
      <c r="AY1166" s="18" t="s">
        <v>282</v>
      </c>
      <c r="BE1166" s="206">
        <f>IF(N1166="základní",J1166,0)</f>
        <v>0</v>
      </c>
      <c r="BF1166" s="206">
        <f>IF(N1166="snížená",J1166,0)</f>
        <v>0</v>
      </c>
      <c r="BG1166" s="206">
        <f>IF(N1166="zákl. přenesená",J1166,0)</f>
        <v>0</v>
      </c>
      <c r="BH1166" s="206">
        <f>IF(N1166="sníž. přenesená",J1166,0)</f>
        <v>0</v>
      </c>
      <c r="BI1166" s="206">
        <f>IF(N1166="nulová",J1166,0)</f>
        <v>0</v>
      </c>
      <c r="BJ1166" s="18" t="s">
        <v>83</v>
      </c>
      <c r="BK1166" s="206">
        <f>ROUND(I1166*H1166,2)</f>
        <v>0</v>
      </c>
      <c r="BL1166" s="18" t="s">
        <v>199</v>
      </c>
      <c r="BM1166" s="205" t="s">
        <v>1448</v>
      </c>
    </row>
    <row r="1167" spans="1:65" s="13" customFormat="1" ht="11.25">
      <c r="B1167" s="207"/>
      <c r="C1167" s="208"/>
      <c r="D1167" s="209" t="s">
        <v>290</v>
      </c>
      <c r="E1167" s="210" t="s">
        <v>1</v>
      </c>
      <c r="F1167" s="211" t="s">
        <v>1420</v>
      </c>
      <c r="G1167" s="208"/>
      <c r="H1167" s="212">
        <v>46.06</v>
      </c>
      <c r="I1167" s="213"/>
      <c r="J1167" s="208"/>
      <c r="K1167" s="208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290</v>
      </c>
      <c r="AU1167" s="218" t="s">
        <v>85</v>
      </c>
      <c r="AV1167" s="13" t="s">
        <v>85</v>
      </c>
      <c r="AW1167" s="13" t="s">
        <v>32</v>
      </c>
      <c r="AX1167" s="13" t="s">
        <v>76</v>
      </c>
      <c r="AY1167" s="218" t="s">
        <v>282</v>
      </c>
    </row>
    <row r="1168" spans="1:65" s="13" customFormat="1" ht="11.25">
      <c r="B1168" s="207"/>
      <c r="C1168" s="208"/>
      <c r="D1168" s="209" t="s">
        <v>290</v>
      </c>
      <c r="E1168" s="210" t="s">
        <v>1</v>
      </c>
      <c r="F1168" s="211" t="s">
        <v>1421</v>
      </c>
      <c r="G1168" s="208"/>
      <c r="H1168" s="212">
        <v>12.25</v>
      </c>
      <c r="I1168" s="213"/>
      <c r="J1168" s="208"/>
      <c r="K1168" s="208"/>
      <c r="L1168" s="214"/>
      <c r="M1168" s="215"/>
      <c r="N1168" s="216"/>
      <c r="O1168" s="216"/>
      <c r="P1168" s="216"/>
      <c r="Q1168" s="216"/>
      <c r="R1168" s="216"/>
      <c r="S1168" s="216"/>
      <c r="T1168" s="217"/>
      <c r="AT1168" s="218" t="s">
        <v>290</v>
      </c>
      <c r="AU1168" s="218" t="s">
        <v>85</v>
      </c>
      <c r="AV1168" s="13" t="s">
        <v>85</v>
      </c>
      <c r="AW1168" s="13" t="s">
        <v>32</v>
      </c>
      <c r="AX1168" s="13" t="s">
        <v>76</v>
      </c>
      <c r="AY1168" s="218" t="s">
        <v>282</v>
      </c>
    </row>
    <row r="1169" spans="1:65" s="14" customFormat="1" ht="11.25">
      <c r="B1169" s="219"/>
      <c r="C1169" s="220"/>
      <c r="D1169" s="209" t="s">
        <v>290</v>
      </c>
      <c r="E1169" s="221" t="s">
        <v>1</v>
      </c>
      <c r="F1169" s="222" t="s">
        <v>292</v>
      </c>
      <c r="G1169" s="220"/>
      <c r="H1169" s="223">
        <v>58.31</v>
      </c>
      <c r="I1169" s="224"/>
      <c r="J1169" s="220"/>
      <c r="K1169" s="220"/>
      <c r="L1169" s="225"/>
      <c r="M1169" s="226"/>
      <c r="N1169" s="227"/>
      <c r="O1169" s="227"/>
      <c r="P1169" s="227"/>
      <c r="Q1169" s="227"/>
      <c r="R1169" s="227"/>
      <c r="S1169" s="227"/>
      <c r="T1169" s="228"/>
      <c r="AT1169" s="229" t="s">
        <v>290</v>
      </c>
      <c r="AU1169" s="229" t="s">
        <v>85</v>
      </c>
      <c r="AV1169" s="14" t="s">
        <v>288</v>
      </c>
      <c r="AW1169" s="14" t="s">
        <v>32</v>
      </c>
      <c r="AX1169" s="14" t="s">
        <v>83</v>
      </c>
      <c r="AY1169" s="229" t="s">
        <v>282</v>
      </c>
    </row>
    <row r="1170" spans="1:65" s="2" customFormat="1" ht="76.349999999999994" customHeight="1">
      <c r="A1170" s="35"/>
      <c r="B1170" s="36"/>
      <c r="C1170" s="251" t="s">
        <v>1449</v>
      </c>
      <c r="D1170" s="251" t="s">
        <v>990</v>
      </c>
      <c r="E1170" s="252" t="s">
        <v>1441</v>
      </c>
      <c r="F1170" s="253" t="s">
        <v>1442</v>
      </c>
      <c r="G1170" s="254" t="s">
        <v>287</v>
      </c>
      <c r="H1170" s="255">
        <v>71.197000000000003</v>
      </c>
      <c r="I1170" s="256"/>
      <c r="J1170" s="257">
        <f>ROUND(I1170*H1170,2)</f>
        <v>0</v>
      </c>
      <c r="K1170" s="258"/>
      <c r="L1170" s="259"/>
      <c r="M1170" s="260" t="s">
        <v>1</v>
      </c>
      <c r="N1170" s="261" t="s">
        <v>41</v>
      </c>
      <c r="O1170" s="72"/>
      <c r="P1170" s="203">
        <f>O1170*H1170</f>
        <v>0</v>
      </c>
      <c r="Q1170" s="203">
        <v>5.4000000000000003E-3</v>
      </c>
      <c r="R1170" s="203">
        <f>Q1170*H1170</f>
        <v>0.38446380000000002</v>
      </c>
      <c r="S1170" s="203">
        <v>0</v>
      </c>
      <c r="T1170" s="204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493</v>
      </c>
      <c r="AT1170" s="205" t="s">
        <v>990</v>
      </c>
      <c r="AU1170" s="205" t="s">
        <v>85</v>
      </c>
      <c r="AY1170" s="18" t="s">
        <v>282</v>
      </c>
      <c r="BE1170" s="206">
        <f>IF(N1170="základní",J1170,0)</f>
        <v>0</v>
      </c>
      <c r="BF1170" s="206">
        <f>IF(N1170="snížená",J1170,0)</f>
        <v>0</v>
      </c>
      <c r="BG1170" s="206">
        <f>IF(N1170="zákl. přenesená",J1170,0)</f>
        <v>0</v>
      </c>
      <c r="BH1170" s="206">
        <f>IF(N1170="sníž. přenesená",J1170,0)</f>
        <v>0</v>
      </c>
      <c r="BI1170" s="206">
        <f>IF(N1170="nulová",J1170,0)</f>
        <v>0</v>
      </c>
      <c r="BJ1170" s="18" t="s">
        <v>83</v>
      </c>
      <c r="BK1170" s="206">
        <f>ROUND(I1170*H1170,2)</f>
        <v>0</v>
      </c>
      <c r="BL1170" s="18" t="s">
        <v>199</v>
      </c>
      <c r="BM1170" s="205" t="s">
        <v>1450</v>
      </c>
    </row>
    <row r="1171" spans="1:65" s="13" customFormat="1" ht="11.25">
      <c r="B1171" s="207"/>
      <c r="C1171" s="208"/>
      <c r="D1171" s="209" t="s">
        <v>290</v>
      </c>
      <c r="E1171" s="208"/>
      <c r="F1171" s="211" t="s">
        <v>1451</v>
      </c>
      <c r="G1171" s="208"/>
      <c r="H1171" s="212">
        <v>71.197000000000003</v>
      </c>
      <c r="I1171" s="213"/>
      <c r="J1171" s="208"/>
      <c r="K1171" s="208"/>
      <c r="L1171" s="214"/>
      <c r="M1171" s="215"/>
      <c r="N1171" s="216"/>
      <c r="O1171" s="216"/>
      <c r="P1171" s="216"/>
      <c r="Q1171" s="216"/>
      <c r="R1171" s="216"/>
      <c r="S1171" s="216"/>
      <c r="T1171" s="217"/>
      <c r="AT1171" s="218" t="s">
        <v>290</v>
      </c>
      <c r="AU1171" s="218" t="s">
        <v>85</v>
      </c>
      <c r="AV1171" s="13" t="s">
        <v>85</v>
      </c>
      <c r="AW1171" s="13" t="s">
        <v>4</v>
      </c>
      <c r="AX1171" s="13" t="s">
        <v>83</v>
      </c>
      <c r="AY1171" s="218" t="s">
        <v>282</v>
      </c>
    </row>
    <row r="1172" spans="1:65" s="2" customFormat="1" ht="24.2" customHeight="1">
      <c r="A1172" s="35"/>
      <c r="B1172" s="36"/>
      <c r="C1172" s="193" t="s">
        <v>1452</v>
      </c>
      <c r="D1172" s="193" t="s">
        <v>284</v>
      </c>
      <c r="E1172" s="194" t="s">
        <v>1453</v>
      </c>
      <c r="F1172" s="195" t="s">
        <v>1454</v>
      </c>
      <c r="G1172" s="196" t="s">
        <v>287</v>
      </c>
      <c r="H1172" s="197">
        <v>278.95</v>
      </c>
      <c r="I1172" s="198"/>
      <c r="J1172" s="199">
        <f>ROUND(I1172*H1172,2)</f>
        <v>0</v>
      </c>
      <c r="K1172" s="200"/>
      <c r="L1172" s="40"/>
      <c r="M1172" s="201" t="s">
        <v>1</v>
      </c>
      <c r="N1172" s="202" t="s">
        <v>41</v>
      </c>
      <c r="O1172" s="72"/>
      <c r="P1172" s="203">
        <f>O1172*H1172</f>
        <v>0</v>
      </c>
      <c r="Q1172" s="203">
        <v>4.0000000000000002E-4</v>
      </c>
      <c r="R1172" s="203">
        <f>Q1172*H1172</f>
        <v>0.11158</v>
      </c>
      <c r="S1172" s="203">
        <v>0</v>
      </c>
      <c r="T1172" s="204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199</v>
      </c>
      <c r="AT1172" s="205" t="s">
        <v>284</v>
      </c>
      <c r="AU1172" s="205" t="s">
        <v>85</v>
      </c>
      <c r="AY1172" s="18" t="s">
        <v>282</v>
      </c>
      <c r="BE1172" s="206">
        <f>IF(N1172="základní",J1172,0)</f>
        <v>0</v>
      </c>
      <c r="BF1172" s="206">
        <f>IF(N1172="snížená",J1172,0)</f>
        <v>0</v>
      </c>
      <c r="BG1172" s="206">
        <f>IF(N1172="zákl. přenesená",J1172,0)</f>
        <v>0</v>
      </c>
      <c r="BH1172" s="206">
        <f>IF(N1172="sníž. přenesená",J1172,0)</f>
        <v>0</v>
      </c>
      <c r="BI1172" s="206">
        <f>IF(N1172="nulová",J1172,0)</f>
        <v>0</v>
      </c>
      <c r="BJ1172" s="18" t="s">
        <v>83</v>
      </c>
      <c r="BK1172" s="206">
        <f>ROUND(I1172*H1172,2)</f>
        <v>0</v>
      </c>
      <c r="BL1172" s="18" t="s">
        <v>199</v>
      </c>
      <c r="BM1172" s="205" t="s">
        <v>1455</v>
      </c>
    </row>
    <row r="1173" spans="1:65" s="16" customFormat="1" ht="11.25">
      <c r="B1173" s="241"/>
      <c r="C1173" s="242"/>
      <c r="D1173" s="209" t="s">
        <v>290</v>
      </c>
      <c r="E1173" s="243" t="s">
        <v>1</v>
      </c>
      <c r="F1173" s="244" t="s">
        <v>367</v>
      </c>
      <c r="G1173" s="242"/>
      <c r="H1173" s="243" t="s">
        <v>1</v>
      </c>
      <c r="I1173" s="245"/>
      <c r="J1173" s="242"/>
      <c r="K1173" s="242"/>
      <c r="L1173" s="246"/>
      <c r="M1173" s="247"/>
      <c r="N1173" s="248"/>
      <c r="O1173" s="248"/>
      <c r="P1173" s="248"/>
      <c r="Q1173" s="248"/>
      <c r="R1173" s="248"/>
      <c r="S1173" s="248"/>
      <c r="T1173" s="249"/>
      <c r="AT1173" s="250" t="s">
        <v>290</v>
      </c>
      <c r="AU1173" s="250" t="s">
        <v>85</v>
      </c>
      <c r="AV1173" s="16" t="s">
        <v>83</v>
      </c>
      <c r="AW1173" s="16" t="s">
        <v>32</v>
      </c>
      <c r="AX1173" s="16" t="s">
        <v>76</v>
      </c>
      <c r="AY1173" s="250" t="s">
        <v>282</v>
      </c>
    </row>
    <row r="1174" spans="1:65" s="13" customFormat="1" ht="11.25">
      <c r="B1174" s="207"/>
      <c r="C1174" s="208"/>
      <c r="D1174" s="209" t="s">
        <v>290</v>
      </c>
      <c r="E1174" s="210" t="s">
        <v>1</v>
      </c>
      <c r="F1174" s="211" t="s">
        <v>1456</v>
      </c>
      <c r="G1174" s="208"/>
      <c r="H1174" s="212">
        <v>219.45</v>
      </c>
      <c r="I1174" s="213"/>
      <c r="J1174" s="208"/>
      <c r="K1174" s="208"/>
      <c r="L1174" s="214"/>
      <c r="M1174" s="215"/>
      <c r="N1174" s="216"/>
      <c r="O1174" s="216"/>
      <c r="P1174" s="216"/>
      <c r="Q1174" s="216"/>
      <c r="R1174" s="216"/>
      <c r="S1174" s="216"/>
      <c r="T1174" s="217"/>
      <c r="AT1174" s="218" t="s">
        <v>290</v>
      </c>
      <c r="AU1174" s="218" t="s">
        <v>85</v>
      </c>
      <c r="AV1174" s="13" t="s">
        <v>85</v>
      </c>
      <c r="AW1174" s="13" t="s">
        <v>32</v>
      </c>
      <c r="AX1174" s="13" t="s">
        <v>76</v>
      </c>
      <c r="AY1174" s="218" t="s">
        <v>282</v>
      </c>
    </row>
    <row r="1175" spans="1:65" s="13" customFormat="1" ht="11.25">
      <c r="B1175" s="207"/>
      <c r="C1175" s="208"/>
      <c r="D1175" s="209" t="s">
        <v>290</v>
      </c>
      <c r="E1175" s="210" t="s">
        <v>1</v>
      </c>
      <c r="F1175" s="211" t="s">
        <v>1457</v>
      </c>
      <c r="G1175" s="208"/>
      <c r="H1175" s="212">
        <v>59.5</v>
      </c>
      <c r="I1175" s="213"/>
      <c r="J1175" s="208"/>
      <c r="K1175" s="208"/>
      <c r="L1175" s="214"/>
      <c r="M1175" s="215"/>
      <c r="N1175" s="216"/>
      <c r="O1175" s="216"/>
      <c r="P1175" s="216"/>
      <c r="Q1175" s="216"/>
      <c r="R1175" s="216"/>
      <c r="S1175" s="216"/>
      <c r="T1175" s="217"/>
      <c r="AT1175" s="218" t="s">
        <v>290</v>
      </c>
      <c r="AU1175" s="218" t="s">
        <v>85</v>
      </c>
      <c r="AV1175" s="13" t="s">
        <v>85</v>
      </c>
      <c r="AW1175" s="13" t="s">
        <v>32</v>
      </c>
      <c r="AX1175" s="13" t="s">
        <v>76</v>
      </c>
      <c r="AY1175" s="218" t="s">
        <v>282</v>
      </c>
    </row>
    <row r="1176" spans="1:65" s="15" customFormat="1" ht="11.25">
      <c r="B1176" s="230"/>
      <c r="C1176" s="231"/>
      <c r="D1176" s="209" t="s">
        <v>290</v>
      </c>
      <c r="E1176" s="232" t="s">
        <v>1</v>
      </c>
      <c r="F1176" s="233" t="s">
        <v>306</v>
      </c>
      <c r="G1176" s="231"/>
      <c r="H1176" s="234">
        <v>278.95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290</v>
      </c>
      <c r="AU1176" s="240" t="s">
        <v>85</v>
      </c>
      <c r="AV1176" s="15" t="s">
        <v>105</v>
      </c>
      <c r="AW1176" s="15" t="s">
        <v>32</v>
      </c>
      <c r="AX1176" s="15" t="s">
        <v>76</v>
      </c>
      <c r="AY1176" s="240" t="s">
        <v>282</v>
      </c>
    </row>
    <row r="1177" spans="1:65" s="14" customFormat="1" ht="11.25">
      <c r="B1177" s="219"/>
      <c r="C1177" s="220"/>
      <c r="D1177" s="209" t="s">
        <v>290</v>
      </c>
      <c r="E1177" s="221" t="s">
        <v>1</v>
      </c>
      <c r="F1177" s="222" t="s">
        <v>292</v>
      </c>
      <c r="G1177" s="220"/>
      <c r="H1177" s="223">
        <v>278.95</v>
      </c>
      <c r="I1177" s="224"/>
      <c r="J1177" s="220"/>
      <c r="K1177" s="220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290</v>
      </c>
      <c r="AU1177" s="229" t="s">
        <v>85</v>
      </c>
      <c r="AV1177" s="14" t="s">
        <v>288</v>
      </c>
      <c r="AW1177" s="14" t="s">
        <v>32</v>
      </c>
      <c r="AX1177" s="14" t="s">
        <v>83</v>
      </c>
      <c r="AY1177" s="229" t="s">
        <v>282</v>
      </c>
    </row>
    <row r="1178" spans="1:65" s="2" customFormat="1" ht="24.2" customHeight="1">
      <c r="A1178" s="35"/>
      <c r="B1178" s="36"/>
      <c r="C1178" s="193" t="s">
        <v>1458</v>
      </c>
      <c r="D1178" s="193" t="s">
        <v>284</v>
      </c>
      <c r="E1178" s="194" t="s">
        <v>1459</v>
      </c>
      <c r="F1178" s="195" t="s">
        <v>1460</v>
      </c>
      <c r="G1178" s="196" t="s">
        <v>287</v>
      </c>
      <c r="H1178" s="197">
        <v>176.4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3.5000000000000001E-3</v>
      </c>
      <c r="R1178" s="203">
        <f>Q1178*H1178</f>
        <v>0.61740000000000006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284</v>
      </c>
      <c r="AU1178" s="205" t="s">
        <v>85</v>
      </c>
      <c r="AY1178" s="18" t="s">
        <v>282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1461</v>
      </c>
    </row>
    <row r="1179" spans="1:65" s="16" customFormat="1" ht="11.25">
      <c r="B1179" s="241"/>
      <c r="C1179" s="242"/>
      <c r="D1179" s="209" t="s">
        <v>290</v>
      </c>
      <c r="E1179" s="243" t="s">
        <v>1</v>
      </c>
      <c r="F1179" s="244" t="s">
        <v>1143</v>
      </c>
      <c r="G1179" s="242"/>
      <c r="H1179" s="243" t="s">
        <v>1</v>
      </c>
      <c r="I1179" s="245"/>
      <c r="J1179" s="242"/>
      <c r="K1179" s="242"/>
      <c r="L1179" s="246"/>
      <c r="M1179" s="247"/>
      <c r="N1179" s="248"/>
      <c r="O1179" s="248"/>
      <c r="P1179" s="248"/>
      <c r="Q1179" s="248"/>
      <c r="R1179" s="248"/>
      <c r="S1179" s="248"/>
      <c r="T1179" s="249"/>
      <c r="AT1179" s="250" t="s">
        <v>290</v>
      </c>
      <c r="AU1179" s="250" t="s">
        <v>85</v>
      </c>
      <c r="AV1179" s="16" t="s">
        <v>83</v>
      </c>
      <c r="AW1179" s="16" t="s">
        <v>32</v>
      </c>
      <c r="AX1179" s="16" t="s">
        <v>76</v>
      </c>
      <c r="AY1179" s="250" t="s">
        <v>282</v>
      </c>
    </row>
    <row r="1180" spans="1:65" s="13" customFormat="1" ht="22.5">
      <c r="B1180" s="207"/>
      <c r="C1180" s="208"/>
      <c r="D1180" s="209" t="s">
        <v>290</v>
      </c>
      <c r="E1180" s="210" t="s">
        <v>1</v>
      </c>
      <c r="F1180" s="211" t="s">
        <v>1201</v>
      </c>
      <c r="G1180" s="208"/>
      <c r="H1180" s="212">
        <v>52.82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290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282</v>
      </c>
    </row>
    <row r="1181" spans="1:65" s="15" customFormat="1" ht="11.25">
      <c r="B1181" s="230"/>
      <c r="C1181" s="231"/>
      <c r="D1181" s="209" t="s">
        <v>290</v>
      </c>
      <c r="E1181" s="232" t="s">
        <v>1</v>
      </c>
      <c r="F1181" s="233" t="s">
        <v>306</v>
      </c>
      <c r="G1181" s="231"/>
      <c r="H1181" s="234">
        <v>52.82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290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282</v>
      </c>
    </row>
    <row r="1182" spans="1:65" s="16" customFormat="1" ht="11.25">
      <c r="B1182" s="241"/>
      <c r="C1182" s="242"/>
      <c r="D1182" s="209" t="s">
        <v>290</v>
      </c>
      <c r="E1182" s="243" t="s">
        <v>1</v>
      </c>
      <c r="F1182" s="244" t="s">
        <v>1153</v>
      </c>
      <c r="G1182" s="242"/>
      <c r="H1182" s="243" t="s">
        <v>1</v>
      </c>
      <c r="I1182" s="245"/>
      <c r="J1182" s="242"/>
      <c r="K1182" s="242"/>
      <c r="L1182" s="246"/>
      <c r="M1182" s="247"/>
      <c r="N1182" s="248"/>
      <c r="O1182" s="248"/>
      <c r="P1182" s="248"/>
      <c r="Q1182" s="248"/>
      <c r="R1182" s="248"/>
      <c r="S1182" s="248"/>
      <c r="T1182" s="249"/>
      <c r="AT1182" s="250" t="s">
        <v>290</v>
      </c>
      <c r="AU1182" s="250" t="s">
        <v>85</v>
      </c>
      <c r="AV1182" s="16" t="s">
        <v>83</v>
      </c>
      <c r="AW1182" s="16" t="s">
        <v>32</v>
      </c>
      <c r="AX1182" s="16" t="s">
        <v>76</v>
      </c>
      <c r="AY1182" s="250" t="s">
        <v>282</v>
      </c>
    </row>
    <row r="1183" spans="1:65" s="13" customFormat="1" ht="22.5">
      <c r="B1183" s="207"/>
      <c r="C1183" s="208"/>
      <c r="D1183" s="209" t="s">
        <v>290</v>
      </c>
      <c r="E1183" s="210" t="s">
        <v>1</v>
      </c>
      <c r="F1183" s="211" t="s">
        <v>1202</v>
      </c>
      <c r="G1183" s="208"/>
      <c r="H1183" s="212">
        <v>22.21</v>
      </c>
      <c r="I1183" s="213"/>
      <c r="J1183" s="208"/>
      <c r="K1183" s="208"/>
      <c r="L1183" s="214"/>
      <c r="M1183" s="215"/>
      <c r="N1183" s="216"/>
      <c r="O1183" s="216"/>
      <c r="P1183" s="216"/>
      <c r="Q1183" s="216"/>
      <c r="R1183" s="216"/>
      <c r="S1183" s="216"/>
      <c r="T1183" s="217"/>
      <c r="AT1183" s="218" t="s">
        <v>290</v>
      </c>
      <c r="AU1183" s="218" t="s">
        <v>85</v>
      </c>
      <c r="AV1183" s="13" t="s">
        <v>85</v>
      </c>
      <c r="AW1183" s="13" t="s">
        <v>32</v>
      </c>
      <c r="AX1183" s="13" t="s">
        <v>76</v>
      </c>
      <c r="AY1183" s="218" t="s">
        <v>282</v>
      </c>
    </row>
    <row r="1184" spans="1:65" s="15" customFormat="1" ht="11.25">
      <c r="B1184" s="230"/>
      <c r="C1184" s="231"/>
      <c r="D1184" s="209" t="s">
        <v>290</v>
      </c>
      <c r="E1184" s="232" t="s">
        <v>1</v>
      </c>
      <c r="F1184" s="233" t="s">
        <v>306</v>
      </c>
      <c r="G1184" s="231"/>
      <c r="H1184" s="234">
        <v>22.21</v>
      </c>
      <c r="I1184" s="235"/>
      <c r="J1184" s="231"/>
      <c r="K1184" s="231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290</v>
      </c>
      <c r="AU1184" s="240" t="s">
        <v>85</v>
      </c>
      <c r="AV1184" s="15" t="s">
        <v>105</v>
      </c>
      <c r="AW1184" s="15" t="s">
        <v>32</v>
      </c>
      <c r="AX1184" s="15" t="s">
        <v>76</v>
      </c>
      <c r="AY1184" s="240" t="s">
        <v>282</v>
      </c>
    </row>
    <row r="1185" spans="1:65" s="16" customFormat="1" ht="11.25">
      <c r="B1185" s="241"/>
      <c r="C1185" s="242"/>
      <c r="D1185" s="209" t="s">
        <v>290</v>
      </c>
      <c r="E1185" s="243" t="s">
        <v>1</v>
      </c>
      <c r="F1185" s="244" t="s">
        <v>1145</v>
      </c>
      <c r="G1185" s="242"/>
      <c r="H1185" s="243" t="s">
        <v>1</v>
      </c>
      <c r="I1185" s="245"/>
      <c r="J1185" s="242"/>
      <c r="K1185" s="242"/>
      <c r="L1185" s="246"/>
      <c r="M1185" s="247"/>
      <c r="N1185" s="248"/>
      <c r="O1185" s="248"/>
      <c r="P1185" s="248"/>
      <c r="Q1185" s="248"/>
      <c r="R1185" s="248"/>
      <c r="S1185" s="248"/>
      <c r="T1185" s="249"/>
      <c r="AT1185" s="250" t="s">
        <v>290</v>
      </c>
      <c r="AU1185" s="250" t="s">
        <v>85</v>
      </c>
      <c r="AV1185" s="16" t="s">
        <v>83</v>
      </c>
      <c r="AW1185" s="16" t="s">
        <v>32</v>
      </c>
      <c r="AX1185" s="16" t="s">
        <v>76</v>
      </c>
      <c r="AY1185" s="250" t="s">
        <v>282</v>
      </c>
    </row>
    <row r="1186" spans="1:65" s="13" customFormat="1" ht="11.25">
      <c r="B1186" s="207"/>
      <c r="C1186" s="208"/>
      <c r="D1186" s="209" t="s">
        <v>290</v>
      </c>
      <c r="E1186" s="210" t="s">
        <v>1</v>
      </c>
      <c r="F1186" s="211" t="s">
        <v>1204</v>
      </c>
      <c r="G1186" s="208"/>
      <c r="H1186" s="212">
        <v>48.73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290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282</v>
      </c>
    </row>
    <row r="1187" spans="1:65" s="15" customFormat="1" ht="11.25">
      <c r="B1187" s="230"/>
      <c r="C1187" s="231"/>
      <c r="D1187" s="209" t="s">
        <v>290</v>
      </c>
      <c r="E1187" s="232" t="s">
        <v>1</v>
      </c>
      <c r="F1187" s="233" t="s">
        <v>306</v>
      </c>
      <c r="G1187" s="231"/>
      <c r="H1187" s="234">
        <v>48.73</v>
      </c>
      <c r="I1187" s="235"/>
      <c r="J1187" s="231"/>
      <c r="K1187" s="231"/>
      <c r="L1187" s="236"/>
      <c r="M1187" s="237"/>
      <c r="N1187" s="238"/>
      <c r="O1187" s="238"/>
      <c r="P1187" s="238"/>
      <c r="Q1187" s="238"/>
      <c r="R1187" s="238"/>
      <c r="S1187" s="238"/>
      <c r="T1187" s="239"/>
      <c r="AT1187" s="240" t="s">
        <v>290</v>
      </c>
      <c r="AU1187" s="240" t="s">
        <v>85</v>
      </c>
      <c r="AV1187" s="15" t="s">
        <v>105</v>
      </c>
      <c r="AW1187" s="15" t="s">
        <v>32</v>
      </c>
      <c r="AX1187" s="15" t="s">
        <v>76</v>
      </c>
      <c r="AY1187" s="240" t="s">
        <v>282</v>
      </c>
    </row>
    <row r="1188" spans="1:65" s="16" customFormat="1" ht="11.25">
      <c r="B1188" s="241"/>
      <c r="C1188" s="242"/>
      <c r="D1188" s="209" t="s">
        <v>290</v>
      </c>
      <c r="E1188" s="243" t="s">
        <v>1</v>
      </c>
      <c r="F1188" s="244" t="s">
        <v>1159</v>
      </c>
      <c r="G1188" s="242"/>
      <c r="H1188" s="243" t="s">
        <v>1</v>
      </c>
      <c r="I1188" s="245"/>
      <c r="J1188" s="242"/>
      <c r="K1188" s="242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290</v>
      </c>
      <c r="AU1188" s="250" t="s">
        <v>85</v>
      </c>
      <c r="AV1188" s="16" t="s">
        <v>83</v>
      </c>
      <c r="AW1188" s="16" t="s">
        <v>32</v>
      </c>
      <c r="AX1188" s="16" t="s">
        <v>76</v>
      </c>
      <c r="AY1188" s="250" t="s">
        <v>282</v>
      </c>
    </row>
    <row r="1189" spans="1:65" s="13" customFormat="1" ht="11.25">
      <c r="B1189" s="207"/>
      <c r="C1189" s="208"/>
      <c r="D1189" s="209" t="s">
        <v>290</v>
      </c>
      <c r="E1189" s="210" t="s">
        <v>1</v>
      </c>
      <c r="F1189" s="211" t="s">
        <v>1206</v>
      </c>
      <c r="G1189" s="208"/>
      <c r="H1189" s="212">
        <v>52.64</v>
      </c>
      <c r="I1189" s="213"/>
      <c r="J1189" s="208"/>
      <c r="K1189" s="208"/>
      <c r="L1189" s="214"/>
      <c r="M1189" s="215"/>
      <c r="N1189" s="216"/>
      <c r="O1189" s="216"/>
      <c r="P1189" s="216"/>
      <c r="Q1189" s="216"/>
      <c r="R1189" s="216"/>
      <c r="S1189" s="216"/>
      <c r="T1189" s="217"/>
      <c r="AT1189" s="218" t="s">
        <v>290</v>
      </c>
      <c r="AU1189" s="218" t="s">
        <v>85</v>
      </c>
      <c r="AV1189" s="13" t="s">
        <v>85</v>
      </c>
      <c r="AW1189" s="13" t="s">
        <v>32</v>
      </c>
      <c r="AX1189" s="13" t="s">
        <v>76</v>
      </c>
      <c r="AY1189" s="218" t="s">
        <v>282</v>
      </c>
    </row>
    <row r="1190" spans="1:65" s="15" customFormat="1" ht="11.25">
      <c r="B1190" s="230"/>
      <c r="C1190" s="231"/>
      <c r="D1190" s="209" t="s">
        <v>290</v>
      </c>
      <c r="E1190" s="232" t="s">
        <v>1</v>
      </c>
      <c r="F1190" s="233" t="s">
        <v>306</v>
      </c>
      <c r="G1190" s="231"/>
      <c r="H1190" s="234">
        <v>52.64</v>
      </c>
      <c r="I1190" s="235"/>
      <c r="J1190" s="231"/>
      <c r="K1190" s="231"/>
      <c r="L1190" s="236"/>
      <c r="M1190" s="237"/>
      <c r="N1190" s="238"/>
      <c r="O1190" s="238"/>
      <c r="P1190" s="238"/>
      <c r="Q1190" s="238"/>
      <c r="R1190" s="238"/>
      <c r="S1190" s="238"/>
      <c r="T1190" s="239"/>
      <c r="AT1190" s="240" t="s">
        <v>290</v>
      </c>
      <c r="AU1190" s="240" t="s">
        <v>85</v>
      </c>
      <c r="AV1190" s="15" t="s">
        <v>105</v>
      </c>
      <c r="AW1190" s="15" t="s">
        <v>32</v>
      </c>
      <c r="AX1190" s="15" t="s">
        <v>76</v>
      </c>
      <c r="AY1190" s="240" t="s">
        <v>282</v>
      </c>
    </row>
    <row r="1191" spans="1:65" s="14" customFormat="1" ht="11.25">
      <c r="B1191" s="219"/>
      <c r="C1191" s="220"/>
      <c r="D1191" s="209" t="s">
        <v>290</v>
      </c>
      <c r="E1191" s="221" t="s">
        <v>1</v>
      </c>
      <c r="F1191" s="222" t="s">
        <v>292</v>
      </c>
      <c r="G1191" s="220"/>
      <c r="H1191" s="223">
        <v>176.39999999999998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290</v>
      </c>
      <c r="AU1191" s="229" t="s">
        <v>85</v>
      </c>
      <c r="AV1191" s="14" t="s">
        <v>288</v>
      </c>
      <c r="AW1191" s="14" t="s">
        <v>32</v>
      </c>
      <c r="AX1191" s="14" t="s">
        <v>83</v>
      </c>
      <c r="AY1191" s="229" t="s">
        <v>282</v>
      </c>
    </row>
    <row r="1192" spans="1:65" s="2" customFormat="1" ht="24.2" customHeight="1">
      <c r="A1192" s="35"/>
      <c r="B1192" s="36"/>
      <c r="C1192" s="193" t="s">
        <v>1462</v>
      </c>
      <c r="D1192" s="193" t="s">
        <v>284</v>
      </c>
      <c r="E1192" s="194" t="s">
        <v>1463</v>
      </c>
      <c r="F1192" s="195" t="s">
        <v>1464</v>
      </c>
      <c r="G1192" s="196" t="s">
        <v>287</v>
      </c>
      <c r="H1192" s="197">
        <v>52.92</v>
      </c>
      <c r="I1192" s="198"/>
      <c r="J1192" s="199">
        <f>ROUND(I1192*H1192,2)</f>
        <v>0</v>
      </c>
      <c r="K1192" s="200"/>
      <c r="L1192" s="40"/>
      <c r="M1192" s="201" t="s">
        <v>1</v>
      </c>
      <c r="N1192" s="202" t="s">
        <v>41</v>
      </c>
      <c r="O1192" s="72"/>
      <c r="P1192" s="203">
        <f>O1192*H1192</f>
        <v>0</v>
      </c>
      <c r="Q1192" s="203">
        <v>3.5000000000000001E-3</v>
      </c>
      <c r="R1192" s="203">
        <f>Q1192*H1192</f>
        <v>0.18522000000000002</v>
      </c>
      <c r="S1192" s="203">
        <v>0</v>
      </c>
      <c r="T1192" s="204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205" t="s">
        <v>199</v>
      </c>
      <c r="AT1192" s="205" t="s">
        <v>284</v>
      </c>
      <c r="AU1192" s="205" t="s">
        <v>85</v>
      </c>
      <c r="AY1192" s="18" t="s">
        <v>282</v>
      </c>
      <c r="BE1192" s="206">
        <f>IF(N1192="základní",J1192,0)</f>
        <v>0</v>
      </c>
      <c r="BF1192" s="206">
        <f>IF(N1192="snížená",J1192,0)</f>
        <v>0</v>
      </c>
      <c r="BG1192" s="206">
        <f>IF(N1192="zákl. přenesená",J1192,0)</f>
        <v>0</v>
      </c>
      <c r="BH1192" s="206">
        <f>IF(N1192="sníž. přenesená",J1192,0)</f>
        <v>0</v>
      </c>
      <c r="BI1192" s="206">
        <f>IF(N1192="nulová",J1192,0)</f>
        <v>0</v>
      </c>
      <c r="BJ1192" s="18" t="s">
        <v>83</v>
      </c>
      <c r="BK1192" s="206">
        <f>ROUND(I1192*H1192,2)</f>
        <v>0</v>
      </c>
      <c r="BL1192" s="18" t="s">
        <v>199</v>
      </c>
      <c r="BM1192" s="205" t="s">
        <v>1465</v>
      </c>
    </row>
    <row r="1193" spans="1:65" s="16" customFormat="1" ht="11.25">
      <c r="B1193" s="241"/>
      <c r="C1193" s="242"/>
      <c r="D1193" s="209" t="s">
        <v>290</v>
      </c>
      <c r="E1193" s="243" t="s">
        <v>1</v>
      </c>
      <c r="F1193" s="244" t="s">
        <v>1466</v>
      </c>
      <c r="G1193" s="242"/>
      <c r="H1193" s="243" t="s">
        <v>1</v>
      </c>
      <c r="I1193" s="245"/>
      <c r="J1193" s="242"/>
      <c r="K1193" s="242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290</v>
      </c>
      <c r="AU1193" s="250" t="s">
        <v>85</v>
      </c>
      <c r="AV1193" s="16" t="s">
        <v>83</v>
      </c>
      <c r="AW1193" s="16" t="s">
        <v>32</v>
      </c>
      <c r="AX1193" s="16" t="s">
        <v>76</v>
      </c>
      <c r="AY1193" s="250" t="s">
        <v>282</v>
      </c>
    </row>
    <row r="1194" spans="1:65" s="13" customFormat="1" ht="11.25">
      <c r="B1194" s="207"/>
      <c r="C1194" s="208"/>
      <c r="D1194" s="209" t="s">
        <v>290</v>
      </c>
      <c r="E1194" s="210" t="s">
        <v>1</v>
      </c>
      <c r="F1194" s="211" t="s">
        <v>1467</v>
      </c>
      <c r="G1194" s="208"/>
      <c r="H1194" s="212">
        <v>52.92</v>
      </c>
      <c r="I1194" s="213"/>
      <c r="J1194" s="208"/>
      <c r="K1194" s="208"/>
      <c r="L1194" s="214"/>
      <c r="M1194" s="215"/>
      <c r="N1194" s="216"/>
      <c r="O1194" s="216"/>
      <c r="P1194" s="216"/>
      <c r="Q1194" s="216"/>
      <c r="R1194" s="216"/>
      <c r="S1194" s="216"/>
      <c r="T1194" s="217"/>
      <c r="AT1194" s="218" t="s">
        <v>290</v>
      </c>
      <c r="AU1194" s="218" t="s">
        <v>85</v>
      </c>
      <c r="AV1194" s="13" t="s">
        <v>85</v>
      </c>
      <c r="AW1194" s="13" t="s">
        <v>32</v>
      </c>
      <c r="AX1194" s="13" t="s">
        <v>76</v>
      </c>
      <c r="AY1194" s="218" t="s">
        <v>282</v>
      </c>
    </row>
    <row r="1195" spans="1:65" s="14" customFormat="1" ht="11.25">
      <c r="B1195" s="219"/>
      <c r="C1195" s="220"/>
      <c r="D1195" s="209" t="s">
        <v>290</v>
      </c>
      <c r="E1195" s="221" t="s">
        <v>1</v>
      </c>
      <c r="F1195" s="222" t="s">
        <v>292</v>
      </c>
      <c r="G1195" s="220"/>
      <c r="H1195" s="223">
        <v>52.92</v>
      </c>
      <c r="I1195" s="224"/>
      <c r="J1195" s="220"/>
      <c r="K1195" s="220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290</v>
      </c>
      <c r="AU1195" s="229" t="s">
        <v>85</v>
      </c>
      <c r="AV1195" s="14" t="s">
        <v>288</v>
      </c>
      <c r="AW1195" s="14" t="s">
        <v>32</v>
      </c>
      <c r="AX1195" s="14" t="s">
        <v>83</v>
      </c>
      <c r="AY1195" s="229" t="s">
        <v>282</v>
      </c>
    </row>
    <row r="1196" spans="1:65" s="2" customFormat="1" ht="33" customHeight="1">
      <c r="A1196" s="35"/>
      <c r="B1196" s="36"/>
      <c r="C1196" s="193" t="s">
        <v>1468</v>
      </c>
      <c r="D1196" s="193" t="s">
        <v>284</v>
      </c>
      <c r="E1196" s="194" t="s">
        <v>1469</v>
      </c>
      <c r="F1196" s="195" t="s">
        <v>1470</v>
      </c>
      <c r="G1196" s="196" t="s">
        <v>418</v>
      </c>
      <c r="H1196" s="197">
        <v>8.83</v>
      </c>
      <c r="I1196" s="198"/>
      <c r="J1196" s="199">
        <f>ROUND(I1196*H1196,2)</f>
        <v>0</v>
      </c>
      <c r="K1196" s="200"/>
      <c r="L1196" s="40"/>
      <c r="M1196" s="201" t="s">
        <v>1</v>
      </c>
      <c r="N1196" s="202" t="s">
        <v>41</v>
      </c>
      <c r="O1196" s="72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205" t="s">
        <v>199</v>
      </c>
      <c r="AT1196" s="205" t="s">
        <v>284</v>
      </c>
      <c r="AU1196" s="205" t="s">
        <v>85</v>
      </c>
      <c r="AY1196" s="18" t="s">
        <v>282</v>
      </c>
      <c r="BE1196" s="206">
        <f>IF(N1196="základní",J1196,0)</f>
        <v>0</v>
      </c>
      <c r="BF1196" s="206">
        <f>IF(N1196="snížená",J1196,0)</f>
        <v>0</v>
      </c>
      <c r="BG1196" s="206">
        <f>IF(N1196="zákl. přenesená",J1196,0)</f>
        <v>0</v>
      </c>
      <c r="BH1196" s="206">
        <f>IF(N1196="sníž. přenesená",J1196,0)</f>
        <v>0</v>
      </c>
      <c r="BI1196" s="206">
        <f>IF(N1196="nulová",J1196,0)</f>
        <v>0</v>
      </c>
      <c r="BJ1196" s="18" t="s">
        <v>83</v>
      </c>
      <c r="BK1196" s="206">
        <f>ROUND(I1196*H1196,2)</f>
        <v>0</v>
      </c>
      <c r="BL1196" s="18" t="s">
        <v>199</v>
      </c>
      <c r="BM1196" s="205" t="s">
        <v>1471</v>
      </c>
    </row>
    <row r="1197" spans="1:65" s="12" customFormat="1" ht="22.9" customHeight="1">
      <c r="B1197" s="177"/>
      <c r="C1197" s="178"/>
      <c r="D1197" s="179" t="s">
        <v>75</v>
      </c>
      <c r="E1197" s="191" t="s">
        <v>1472</v>
      </c>
      <c r="F1197" s="191" t="s">
        <v>1473</v>
      </c>
      <c r="G1197" s="178"/>
      <c r="H1197" s="178"/>
      <c r="I1197" s="181"/>
      <c r="J1197" s="192">
        <f>BK1197</f>
        <v>0</v>
      </c>
      <c r="K1197" s="178"/>
      <c r="L1197" s="183"/>
      <c r="M1197" s="184"/>
      <c r="N1197" s="185"/>
      <c r="O1197" s="185"/>
      <c r="P1197" s="186">
        <f>SUM(P1198:P1364)</f>
        <v>0</v>
      </c>
      <c r="Q1197" s="185"/>
      <c r="R1197" s="186">
        <f>SUM(R1198:R1364)</f>
        <v>30.138239040000002</v>
      </c>
      <c r="S1197" s="185"/>
      <c r="T1197" s="187">
        <f>SUM(T1198:T1364)</f>
        <v>0</v>
      </c>
      <c r="AR1197" s="188" t="s">
        <v>85</v>
      </c>
      <c r="AT1197" s="189" t="s">
        <v>75</v>
      </c>
      <c r="AU1197" s="189" t="s">
        <v>83</v>
      </c>
      <c r="AY1197" s="188" t="s">
        <v>282</v>
      </c>
      <c r="BK1197" s="190">
        <f>SUM(BK1198:BK1364)</f>
        <v>0</v>
      </c>
    </row>
    <row r="1198" spans="1:65" s="2" customFormat="1" ht="24.2" customHeight="1">
      <c r="A1198" s="35"/>
      <c r="B1198" s="36"/>
      <c r="C1198" s="193" t="s">
        <v>1474</v>
      </c>
      <c r="D1198" s="193" t="s">
        <v>284</v>
      </c>
      <c r="E1198" s="194" t="s">
        <v>1475</v>
      </c>
      <c r="F1198" s="195" t="s">
        <v>1476</v>
      </c>
      <c r="G1198" s="196" t="s">
        <v>287</v>
      </c>
      <c r="H1198" s="197">
        <v>246.52</v>
      </c>
      <c r="I1198" s="198"/>
      <c r="J1198" s="199">
        <f>ROUND(I1198*H1198,2)</f>
        <v>0</v>
      </c>
      <c r="K1198" s="200"/>
      <c r="L1198" s="40"/>
      <c r="M1198" s="201" t="s">
        <v>1</v>
      </c>
      <c r="N1198" s="202" t="s">
        <v>41</v>
      </c>
      <c r="O1198" s="72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05" t="s">
        <v>199</v>
      </c>
      <c r="AT1198" s="205" t="s">
        <v>284</v>
      </c>
      <c r="AU1198" s="205" t="s">
        <v>85</v>
      </c>
      <c r="AY1198" s="18" t="s">
        <v>282</v>
      </c>
      <c r="BE1198" s="206">
        <f>IF(N1198="základní",J1198,0)</f>
        <v>0</v>
      </c>
      <c r="BF1198" s="206">
        <f>IF(N1198="snížená",J1198,0)</f>
        <v>0</v>
      </c>
      <c r="BG1198" s="206">
        <f>IF(N1198="zákl. přenesená",J1198,0)</f>
        <v>0</v>
      </c>
      <c r="BH1198" s="206">
        <f>IF(N1198="sníž. přenesená",J1198,0)</f>
        <v>0</v>
      </c>
      <c r="BI1198" s="206">
        <f>IF(N1198="nulová",J1198,0)</f>
        <v>0</v>
      </c>
      <c r="BJ1198" s="18" t="s">
        <v>83</v>
      </c>
      <c r="BK1198" s="206">
        <f>ROUND(I1198*H1198,2)</f>
        <v>0</v>
      </c>
      <c r="BL1198" s="18" t="s">
        <v>199</v>
      </c>
      <c r="BM1198" s="205" t="s">
        <v>1477</v>
      </c>
    </row>
    <row r="1199" spans="1:65" s="16" customFormat="1" ht="11.25">
      <c r="B1199" s="241"/>
      <c r="C1199" s="242"/>
      <c r="D1199" s="209" t="s">
        <v>290</v>
      </c>
      <c r="E1199" s="243" t="s">
        <v>1</v>
      </c>
      <c r="F1199" s="244" t="s">
        <v>1478</v>
      </c>
      <c r="G1199" s="242"/>
      <c r="H1199" s="243" t="s">
        <v>1</v>
      </c>
      <c r="I1199" s="245"/>
      <c r="J1199" s="242"/>
      <c r="K1199" s="242"/>
      <c r="L1199" s="246"/>
      <c r="M1199" s="247"/>
      <c r="N1199" s="248"/>
      <c r="O1199" s="248"/>
      <c r="P1199" s="248"/>
      <c r="Q1199" s="248"/>
      <c r="R1199" s="248"/>
      <c r="S1199" s="248"/>
      <c r="T1199" s="249"/>
      <c r="AT1199" s="250" t="s">
        <v>290</v>
      </c>
      <c r="AU1199" s="250" t="s">
        <v>85</v>
      </c>
      <c r="AV1199" s="16" t="s">
        <v>83</v>
      </c>
      <c r="AW1199" s="16" t="s">
        <v>32</v>
      </c>
      <c r="AX1199" s="16" t="s">
        <v>76</v>
      </c>
      <c r="AY1199" s="250" t="s">
        <v>282</v>
      </c>
    </row>
    <row r="1200" spans="1:65" s="13" customFormat="1" ht="11.25">
      <c r="B1200" s="207"/>
      <c r="C1200" s="208"/>
      <c r="D1200" s="209" t="s">
        <v>290</v>
      </c>
      <c r="E1200" s="210" t="s">
        <v>1</v>
      </c>
      <c r="F1200" s="211" t="s">
        <v>1479</v>
      </c>
      <c r="G1200" s="208"/>
      <c r="H1200" s="212">
        <v>45.563000000000002</v>
      </c>
      <c r="I1200" s="213"/>
      <c r="J1200" s="208"/>
      <c r="K1200" s="208"/>
      <c r="L1200" s="214"/>
      <c r="M1200" s="215"/>
      <c r="N1200" s="216"/>
      <c r="O1200" s="216"/>
      <c r="P1200" s="216"/>
      <c r="Q1200" s="216"/>
      <c r="R1200" s="216"/>
      <c r="S1200" s="216"/>
      <c r="T1200" s="217"/>
      <c r="AT1200" s="218" t="s">
        <v>290</v>
      </c>
      <c r="AU1200" s="218" t="s">
        <v>85</v>
      </c>
      <c r="AV1200" s="13" t="s">
        <v>85</v>
      </c>
      <c r="AW1200" s="13" t="s">
        <v>32</v>
      </c>
      <c r="AX1200" s="13" t="s">
        <v>76</v>
      </c>
      <c r="AY1200" s="218" t="s">
        <v>282</v>
      </c>
    </row>
    <row r="1201" spans="1:65" s="13" customFormat="1" ht="11.25">
      <c r="B1201" s="207"/>
      <c r="C1201" s="208"/>
      <c r="D1201" s="209" t="s">
        <v>290</v>
      </c>
      <c r="E1201" s="210" t="s">
        <v>1</v>
      </c>
      <c r="F1201" s="211" t="s">
        <v>1480</v>
      </c>
      <c r="G1201" s="208"/>
      <c r="H1201" s="212">
        <v>8.1</v>
      </c>
      <c r="I1201" s="213"/>
      <c r="J1201" s="208"/>
      <c r="K1201" s="208"/>
      <c r="L1201" s="214"/>
      <c r="M1201" s="215"/>
      <c r="N1201" s="216"/>
      <c r="O1201" s="216"/>
      <c r="P1201" s="216"/>
      <c r="Q1201" s="216"/>
      <c r="R1201" s="216"/>
      <c r="S1201" s="216"/>
      <c r="T1201" s="217"/>
      <c r="AT1201" s="218" t="s">
        <v>290</v>
      </c>
      <c r="AU1201" s="218" t="s">
        <v>85</v>
      </c>
      <c r="AV1201" s="13" t="s">
        <v>85</v>
      </c>
      <c r="AW1201" s="13" t="s">
        <v>32</v>
      </c>
      <c r="AX1201" s="13" t="s">
        <v>76</v>
      </c>
      <c r="AY1201" s="218" t="s">
        <v>282</v>
      </c>
    </row>
    <row r="1202" spans="1:65" s="15" customFormat="1" ht="11.25">
      <c r="B1202" s="230"/>
      <c r="C1202" s="231"/>
      <c r="D1202" s="209" t="s">
        <v>290</v>
      </c>
      <c r="E1202" s="232" t="s">
        <v>1</v>
      </c>
      <c r="F1202" s="233" t="s">
        <v>306</v>
      </c>
      <c r="G1202" s="231"/>
      <c r="H1202" s="234">
        <v>53.663000000000004</v>
      </c>
      <c r="I1202" s="235"/>
      <c r="J1202" s="231"/>
      <c r="K1202" s="231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290</v>
      </c>
      <c r="AU1202" s="240" t="s">
        <v>85</v>
      </c>
      <c r="AV1202" s="15" t="s">
        <v>105</v>
      </c>
      <c r="AW1202" s="15" t="s">
        <v>32</v>
      </c>
      <c r="AX1202" s="15" t="s">
        <v>76</v>
      </c>
      <c r="AY1202" s="240" t="s">
        <v>282</v>
      </c>
    </row>
    <row r="1203" spans="1:65" s="16" customFormat="1" ht="11.25">
      <c r="B1203" s="241"/>
      <c r="C1203" s="242"/>
      <c r="D1203" s="209" t="s">
        <v>290</v>
      </c>
      <c r="E1203" s="243" t="s">
        <v>1</v>
      </c>
      <c r="F1203" s="244" t="s">
        <v>1215</v>
      </c>
      <c r="G1203" s="242"/>
      <c r="H1203" s="243" t="s">
        <v>1</v>
      </c>
      <c r="I1203" s="245"/>
      <c r="J1203" s="242"/>
      <c r="K1203" s="242"/>
      <c r="L1203" s="246"/>
      <c r="M1203" s="247"/>
      <c r="N1203" s="248"/>
      <c r="O1203" s="248"/>
      <c r="P1203" s="248"/>
      <c r="Q1203" s="248"/>
      <c r="R1203" s="248"/>
      <c r="S1203" s="248"/>
      <c r="T1203" s="249"/>
      <c r="AT1203" s="250" t="s">
        <v>290</v>
      </c>
      <c r="AU1203" s="250" t="s">
        <v>85</v>
      </c>
      <c r="AV1203" s="16" t="s">
        <v>83</v>
      </c>
      <c r="AW1203" s="16" t="s">
        <v>32</v>
      </c>
      <c r="AX1203" s="16" t="s">
        <v>76</v>
      </c>
      <c r="AY1203" s="250" t="s">
        <v>282</v>
      </c>
    </row>
    <row r="1204" spans="1:65" s="13" customFormat="1" ht="11.25">
      <c r="B1204" s="207"/>
      <c r="C1204" s="208"/>
      <c r="D1204" s="209" t="s">
        <v>290</v>
      </c>
      <c r="E1204" s="210" t="s">
        <v>1</v>
      </c>
      <c r="F1204" s="211" t="s">
        <v>1481</v>
      </c>
      <c r="G1204" s="208"/>
      <c r="H1204" s="212">
        <v>172.316</v>
      </c>
      <c r="I1204" s="213"/>
      <c r="J1204" s="208"/>
      <c r="K1204" s="208"/>
      <c r="L1204" s="214"/>
      <c r="M1204" s="215"/>
      <c r="N1204" s="216"/>
      <c r="O1204" s="216"/>
      <c r="P1204" s="216"/>
      <c r="Q1204" s="216"/>
      <c r="R1204" s="216"/>
      <c r="S1204" s="216"/>
      <c r="T1204" s="217"/>
      <c r="AT1204" s="218" t="s">
        <v>290</v>
      </c>
      <c r="AU1204" s="218" t="s">
        <v>85</v>
      </c>
      <c r="AV1204" s="13" t="s">
        <v>85</v>
      </c>
      <c r="AW1204" s="13" t="s">
        <v>32</v>
      </c>
      <c r="AX1204" s="13" t="s">
        <v>76</v>
      </c>
      <c r="AY1204" s="218" t="s">
        <v>282</v>
      </c>
    </row>
    <row r="1205" spans="1:65" s="13" customFormat="1" ht="11.25">
      <c r="B1205" s="207"/>
      <c r="C1205" s="208"/>
      <c r="D1205" s="209" t="s">
        <v>290</v>
      </c>
      <c r="E1205" s="210" t="s">
        <v>1</v>
      </c>
      <c r="F1205" s="211" t="s">
        <v>1482</v>
      </c>
      <c r="G1205" s="208"/>
      <c r="H1205" s="212">
        <v>20.541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290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282</v>
      </c>
    </row>
    <row r="1206" spans="1:65" s="15" customFormat="1" ht="11.25">
      <c r="B1206" s="230"/>
      <c r="C1206" s="231"/>
      <c r="D1206" s="209" t="s">
        <v>290</v>
      </c>
      <c r="E1206" s="232" t="s">
        <v>1</v>
      </c>
      <c r="F1206" s="233" t="s">
        <v>306</v>
      </c>
      <c r="G1206" s="231"/>
      <c r="H1206" s="234">
        <v>192.857</v>
      </c>
      <c r="I1206" s="235"/>
      <c r="J1206" s="231"/>
      <c r="K1206" s="231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290</v>
      </c>
      <c r="AU1206" s="240" t="s">
        <v>85</v>
      </c>
      <c r="AV1206" s="15" t="s">
        <v>105</v>
      </c>
      <c r="AW1206" s="15" t="s">
        <v>32</v>
      </c>
      <c r="AX1206" s="15" t="s">
        <v>76</v>
      </c>
      <c r="AY1206" s="240" t="s">
        <v>282</v>
      </c>
    </row>
    <row r="1207" spans="1:65" s="14" customFormat="1" ht="11.25">
      <c r="B1207" s="219"/>
      <c r="C1207" s="220"/>
      <c r="D1207" s="209" t="s">
        <v>290</v>
      </c>
      <c r="E1207" s="221" t="s">
        <v>1</v>
      </c>
      <c r="F1207" s="222" t="s">
        <v>292</v>
      </c>
      <c r="G1207" s="220"/>
      <c r="H1207" s="223">
        <v>246.52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290</v>
      </c>
      <c r="AU1207" s="229" t="s">
        <v>85</v>
      </c>
      <c r="AV1207" s="14" t="s">
        <v>288</v>
      </c>
      <c r="AW1207" s="14" t="s">
        <v>32</v>
      </c>
      <c r="AX1207" s="14" t="s">
        <v>83</v>
      </c>
      <c r="AY1207" s="229" t="s">
        <v>282</v>
      </c>
    </row>
    <row r="1208" spans="1:65" s="2" customFormat="1" ht="16.5" customHeight="1">
      <c r="A1208" s="35"/>
      <c r="B1208" s="36"/>
      <c r="C1208" s="251" t="s">
        <v>1483</v>
      </c>
      <c r="D1208" s="251" t="s">
        <v>990</v>
      </c>
      <c r="E1208" s="252" t="s">
        <v>1484</v>
      </c>
      <c r="F1208" s="253" t="s">
        <v>1485</v>
      </c>
      <c r="G1208" s="254" t="s">
        <v>1486</v>
      </c>
      <c r="H1208" s="255">
        <v>7.9000000000000001E-2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1E-3</v>
      </c>
      <c r="R1208" s="203">
        <f>Q1208*H1208</f>
        <v>7.8999999999999996E-5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493</v>
      </c>
      <c r="AT1208" s="205" t="s">
        <v>990</v>
      </c>
      <c r="AU1208" s="205" t="s">
        <v>85</v>
      </c>
      <c r="AY1208" s="18" t="s">
        <v>282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1487</v>
      </c>
    </row>
    <row r="1209" spans="1:65" s="13" customFormat="1" ht="11.25">
      <c r="B1209" s="207"/>
      <c r="C1209" s="208"/>
      <c r="D1209" s="209" t="s">
        <v>290</v>
      </c>
      <c r="E1209" s="208"/>
      <c r="F1209" s="211" t="s">
        <v>1488</v>
      </c>
      <c r="G1209" s="208"/>
      <c r="H1209" s="212">
        <v>7.9000000000000001E-2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290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282</v>
      </c>
    </row>
    <row r="1210" spans="1:65" s="2" customFormat="1" ht="24.2" customHeight="1">
      <c r="A1210" s="35"/>
      <c r="B1210" s="36"/>
      <c r="C1210" s="193" t="s">
        <v>1489</v>
      </c>
      <c r="D1210" s="193" t="s">
        <v>284</v>
      </c>
      <c r="E1210" s="194" t="s">
        <v>1490</v>
      </c>
      <c r="F1210" s="195" t="s">
        <v>1491</v>
      </c>
      <c r="G1210" s="196" t="s">
        <v>287</v>
      </c>
      <c r="H1210" s="197">
        <v>59.365000000000002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284</v>
      </c>
      <c r="AU1210" s="205" t="s">
        <v>85</v>
      </c>
      <c r="AY1210" s="18" t="s">
        <v>282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1492</v>
      </c>
    </row>
    <row r="1211" spans="1:65" s="16" customFormat="1" ht="11.25">
      <c r="B1211" s="241"/>
      <c r="C1211" s="242"/>
      <c r="D1211" s="209" t="s">
        <v>290</v>
      </c>
      <c r="E1211" s="243" t="s">
        <v>1</v>
      </c>
      <c r="F1211" s="244" t="s">
        <v>1493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290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282</v>
      </c>
    </row>
    <row r="1212" spans="1:65" s="13" customFormat="1" ht="11.25">
      <c r="B1212" s="207"/>
      <c r="C1212" s="208"/>
      <c r="D1212" s="209" t="s">
        <v>290</v>
      </c>
      <c r="E1212" s="210" t="s">
        <v>1</v>
      </c>
      <c r="F1212" s="211" t="s">
        <v>1494</v>
      </c>
      <c r="G1212" s="208"/>
      <c r="H1212" s="212">
        <v>49.28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290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282</v>
      </c>
    </row>
    <row r="1213" spans="1:65" s="16" customFormat="1" ht="11.25">
      <c r="B1213" s="241"/>
      <c r="C1213" s="242"/>
      <c r="D1213" s="209" t="s">
        <v>290</v>
      </c>
      <c r="E1213" s="243" t="s">
        <v>1</v>
      </c>
      <c r="F1213" s="244" t="s">
        <v>657</v>
      </c>
      <c r="G1213" s="242"/>
      <c r="H1213" s="243" t="s">
        <v>1</v>
      </c>
      <c r="I1213" s="245"/>
      <c r="J1213" s="242"/>
      <c r="K1213" s="242"/>
      <c r="L1213" s="246"/>
      <c r="M1213" s="247"/>
      <c r="N1213" s="248"/>
      <c r="O1213" s="248"/>
      <c r="P1213" s="248"/>
      <c r="Q1213" s="248"/>
      <c r="R1213" s="248"/>
      <c r="S1213" s="248"/>
      <c r="T1213" s="249"/>
      <c r="AT1213" s="250" t="s">
        <v>290</v>
      </c>
      <c r="AU1213" s="250" t="s">
        <v>85</v>
      </c>
      <c r="AV1213" s="16" t="s">
        <v>83</v>
      </c>
      <c r="AW1213" s="16" t="s">
        <v>32</v>
      </c>
      <c r="AX1213" s="16" t="s">
        <v>76</v>
      </c>
      <c r="AY1213" s="250" t="s">
        <v>282</v>
      </c>
    </row>
    <row r="1214" spans="1:65" s="13" customFormat="1" ht="11.25">
      <c r="B1214" s="207"/>
      <c r="C1214" s="208"/>
      <c r="D1214" s="209" t="s">
        <v>290</v>
      </c>
      <c r="E1214" s="210" t="s">
        <v>1</v>
      </c>
      <c r="F1214" s="211" t="s">
        <v>1495</v>
      </c>
      <c r="G1214" s="208"/>
      <c r="H1214" s="212">
        <v>10.085000000000001</v>
      </c>
      <c r="I1214" s="213"/>
      <c r="J1214" s="208"/>
      <c r="K1214" s="208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290</v>
      </c>
      <c r="AU1214" s="218" t="s">
        <v>85</v>
      </c>
      <c r="AV1214" s="13" t="s">
        <v>85</v>
      </c>
      <c r="AW1214" s="13" t="s">
        <v>32</v>
      </c>
      <c r="AX1214" s="13" t="s">
        <v>76</v>
      </c>
      <c r="AY1214" s="218" t="s">
        <v>282</v>
      </c>
    </row>
    <row r="1215" spans="1:65" s="14" customFormat="1" ht="11.25">
      <c r="B1215" s="219"/>
      <c r="C1215" s="220"/>
      <c r="D1215" s="209" t="s">
        <v>290</v>
      </c>
      <c r="E1215" s="221" t="s">
        <v>1</v>
      </c>
      <c r="F1215" s="222" t="s">
        <v>292</v>
      </c>
      <c r="G1215" s="220"/>
      <c r="H1215" s="223">
        <v>59.365000000000002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290</v>
      </c>
      <c r="AU1215" s="229" t="s">
        <v>85</v>
      </c>
      <c r="AV1215" s="14" t="s">
        <v>288</v>
      </c>
      <c r="AW1215" s="14" t="s">
        <v>32</v>
      </c>
      <c r="AX1215" s="14" t="s">
        <v>83</v>
      </c>
      <c r="AY1215" s="229" t="s">
        <v>282</v>
      </c>
    </row>
    <row r="1216" spans="1:65" s="2" customFormat="1" ht="21.75" customHeight="1">
      <c r="A1216" s="35"/>
      <c r="B1216" s="36"/>
      <c r="C1216" s="251" t="s">
        <v>1496</v>
      </c>
      <c r="D1216" s="251" t="s">
        <v>990</v>
      </c>
      <c r="E1216" s="252" t="s">
        <v>1497</v>
      </c>
      <c r="F1216" s="253" t="s">
        <v>1498</v>
      </c>
      <c r="G1216" s="254" t="s">
        <v>287</v>
      </c>
      <c r="H1216" s="255">
        <v>69.19</v>
      </c>
      <c r="I1216" s="256"/>
      <c r="J1216" s="257">
        <f>ROUND(I1216*H1216,2)</f>
        <v>0</v>
      </c>
      <c r="K1216" s="258"/>
      <c r="L1216" s="259"/>
      <c r="M1216" s="260" t="s">
        <v>1</v>
      </c>
      <c r="N1216" s="261" t="s">
        <v>41</v>
      </c>
      <c r="O1216" s="72"/>
      <c r="P1216" s="203">
        <f>O1216*H1216</f>
        <v>0</v>
      </c>
      <c r="Q1216" s="203">
        <v>4.0000000000000001E-3</v>
      </c>
      <c r="R1216" s="203">
        <f>Q1216*H1216</f>
        <v>0.27676000000000001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493</v>
      </c>
      <c r="AT1216" s="205" t="s">
        <v>990</v>
      </c>
      <c r="AU1216" s="205" t="s">
        <v>85</v>
      </c>
      <c r="AY1216" s="18" t="s">
        <v>282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1499</v>
      </c>
    </row>
    <row r="1217" spans="1:65" s="13" customFormat="1" ht="11.25">
      <c r="B1217" s="207"/>
      <c r="C1217" s="208"/>
      <c r="D1217" s="209" t="s">
        <v>290</v>
      </c>
      <c r="E1217" s="208"/>
      <c r="F1217" s="211" t="s">
        <v>1500</v>
      </c>
      <c r="G1217" s="208"/>
      <c r="H1217" s="212">
        <v>69.19</v>
      </c>
      <c r="I1217" s="213"/>
      <c r="J1217" s="208"/>
      <c r="K1217" s="208"/>
      <c r="L1217" s="214"/>
      <c r="M1217" s="215"/>
      <c r="N1217" s="216"/>
      <c r="O1217" s="216"/>
      <c r="P1217" s="216"/>
      <c r="Q1217" s="216"/>
      <c r="R1217" s="216"/>
      <c r="S1217" s="216"/>
      <c r="T1217" s="217"/>
      <c r="AT1217" s="218" t="s">
        <v>290</v>
      </c>
      <c r="AU1217" s="218" t="s">
        <v>85</v>
      </c>
      <c r="AV1217" s="13" t="s">
        <v>85</v>
      </c>
      <c r="AW1217" s="13" t="s">
        <v>4</v>
      </c>
      <c r="AX1217" s="13" t="s">
        <v>83</v>
      </c>
      <c r="AY1217" s="218" t="s">
        <v>282</v>
      </c>
    </row>
    <row r="1218" spans="1:65" s="2" customFormat="1" ht="24.2" customHeight="1">
      <c r="A1218" s="35"/>
      <c r="B1218" s="36"/>
      <c r="C1218" s="193" t="s">
        <v>1501</v>
      </c>
      <c r="D1218" s="193" t="s">
        <v>284</v>
      </c>
      <c r="E1218" s="194" t="s">
        <v>1502</v>
      </c>
      <c r="F1218" s="195" t="s">
        <v>1503</v>
      </c>
      <c r="G1218" s="196" t="s">
        <v>287</v>
      </c>
      <c r="H1218" s="197">
        <v>246.52</v>
      </c>
      <c r="I1218" s="198"/>
      <c r="J1218" s="199">
        <f>ROUND(I1218*H1218,2)</f>
        <v>0</v>
      </c>
      <c r="K1218" s="200"/>
      <c r="L1218" s="40"/>
      <c r="M1218" s="201" t="s">
        <v>1</v>
      </c>
      <c r="N1218" s="202" t="s">
        <v>41</v>
      </c>
      <c r="O1218" s="72"/>
      <c r="P1218" s="203">
        <f>O1218*H1218</f>
        <v>0</v>
      </c>
      <c r="Q1218" s="203">
        <v>3.6000000000000002E-4</v>
      </c>
      <c r="R1218" s="203">
        <f>Q1218*H1218</f>
        <v>8.8747200000000012E-2</v>
      </c>
      <c r="S1218" s="203">
        <v>0</v>
      </c>
      <c r="T1218" s="204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205" t="s">
        <v>199</v>
      </c>
      <c r="AT1218" s="205" t="s">
        <v>284</v>
      </c>
      <c r="AU1218" s="205" t="s">
        <v>85</v>
      </c>
      <c r="AY1218" s="18" t="s">
        <v>282</v>
      </c>
      <c r="BE1218" s="206">
        <f>IF(N1218="základní",J1218,0)</f>
        <v>0</v>
      </c>
      <c r="BF1218" s="206">
        <f>IF(N1218="snížená",J1218,0)</f>
        <v>0</v>
      </c>
      <c r="BG1218" s="206">
        <f>IF(N1218="zákl. přenesená",J1218,0)</f>
        <v>0</v>
      </c>
      <c r="BH1218" s="206">
        <f>IF(N1218="sníž. přenesená",J1218,0)</f>
        <v>0</v>
      </c>
      <c r="BI1218" s="206">
        <f>IF(N1218="nulová",J1218,0)</f>
        <v>0</v>
      </c>
      <c r="BJ1218" s="18" t="s">
        <v>83</v>
      </c>
      <c r="BK1218" s="206">
        <f>ROUND(I1218*H1218,2)</f>
        <v>0</v>
      </c>
      <c r="BL1218" s="18" t="s">
        <v>199</v>
      </c>
      <c r="BM1218" s="205" t="s">
        <v>1504</v>
      </c>
    </row>
    <row r="1219" spans="1:65" s="16" customFormat="1" ht="11.25">
      <c r="B1219" s="241"/>
      <c r="C1219" s="242"/>
      <c r="D1219" s="209" t="s">
        <v>290</v>
      </c>
      <c r="E1219" s="243" t="s">
        <v>1</v>
      </c>
      <c r="F1219" s="244" t="s">
        <v>1478</v>
      </c>
      <c r="G1219" s="242"/>
      <c r="H1219" s="243" t="s">
        <v>1</v>
      </c>
      <c r="I1219" s="245"/>
      <c r="J1219" s="242"/>
      <c r="K1219" s="242"/>
      <c r="L1219" s="246"/>
      <c r="M1219" s="247"/>
      <c r="N1219" s="248"/>
      <c r="O1219" s="248"/>
      <c r="P1219" s="248"/>
      <c r="Q1219" s="248"/>
      <c r="R1219" s="248"/>
      <c r="S1219" s="248"/>
      <c r="T1219" s="249"/>
      <c r="AT1219" s="250" t="s">
        <v>290</v>
      </c>
      <c r="AU1219" s="250" t="s">
        <v>85</v>
      </c>
      <c r="AV1219" s="16" t="s">
        <v>83</v>
      </c>
      <c r="AW1219" s="16" t="s">
        <v>32</v>
      </c>
      <c r="AX1219" s="16" t="s">
        <v>76</v>
      </c>
      <c r="AY1219" s="250" t="s">
        <v>282</v>
      </c>
    </row>
    <row r="1220" spans="1:65" s="13" customFormat="1" ht="11.25">
      <c r="B1220" s="207"/>
      <c r="C1220" s="208"/>
      <c r="D1220" s="209" t="s">
        <v>290</v>
      </c>
      <c r="E1220" s="210" t="s">
        <v>1</v>
      </c>
      <c r="F1220" s="211" t="s">
        <v>1479</v>
      </c>
      <c r="G1220" s="208"/>
      <c r="H1220" s="212">
        <v>45.563000000000002</v>
      </c>
      <c r="I1220" s="213"/>
      <c r="J1220" s="208"/>
      <c r="K1220" s="208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290</v>
      </c>
      <c r="AU1220" s="218" t="s">
        <v>85</v>
      </c>
      <c r="AV1220" s="13" t="s">
        <v>85</v>
      </c>
      <c r="AW1220" s="13" t="s">
        <v>32</v>
      </c>
      <c r="AX1220" s="13" t="s">
        <v>76</v>
      </c>
      <c r="AY1220" s="218" t="s">
        <v>282</v>
      </c>
    </row>
    <row r="1221" spans="1:65" s="13" customFormat="1" ht="11.25">
      <c r="B1221" s="207"/>
      <c r="C1221" s="208"/>
      <c r="D1221" s="209" t="s">
        <v>290</v>
      </c>
      <c r="E1221" s="210" t="s">
        <v>1</v>
      </c>
      <c r="F1221" s="211" t="s">
        <v>1480</v>
      </c>
      <c r="G1221" s="208"/>
      <c r="H1221" s="212">
        <v>8.1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290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282</v>
      </c>
    </row>
    <row r="1222" spans="1:65" s="15" customFormat="1" ht="11.25">
      <c r="B1222" s="230"/>
      <c r="C1222" s="231"/>
      <c r="D1222" s="209" t="s">
        <v>290</v>
      </c>
      <c r="E1222" s="232" t="s">
        <v>1</v>
      </c>
      <c r="F1222" s="233" t="s">
        <v>306</v>
      </c>
      <c r="G1222" s="231"/>
      <c r="H1222" s="234">
        <v>53.663000000000004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290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282</v>
      </c>
    </row>
    <row r="1223" spans="1:65" s="16" customFormat="1" ht="11.25">
      <c r="B1223" s="241"/>
      <c r="C1223" s="242"/>
      <c r="D1223" s="209" t="s">
        <v>290</v>
      </c>
      <c r="E1223" s="243" t="s">
        <v>1</v>
      </c>
      <c r="F1223" s="244" t="s">
        <v>1215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290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282</v>
      </c>
    </row>
    <row r="1224" spans="1:65" s="13" customFormat="1" ht="11.25">
      <c r="B1224" s="207"/>
      <c r="C1224" s="208"/>
      <c r="D1224" s="209" t="s">
        <v>290</v>
      </c>
      <c r="E1224" s="210" t="s">
        <v>1</v>
      </c>
      <c r="F1224" s="211" t="s">
        <v>1481</v>
      </c>
      <c r="G1224" s="208"/>
      <c r="H1224" s="212">
        <v>172.316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290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282</v>
      </c>
    </row>
    <row r="1225" spans="1:65" s="13" customFormat="1" ht="11.25">
      <c r="B1225" s="207"/>
      <c r="C1225" s="208"/>
      <c r="D1225" s="209" t="s">
        <v>290</v>
      </c>
      <c r="E1225" s="210" t="s">
        <v>1</v>
      </c>
      <c r="F1225" s="211" t="s">
        <v>1482</v>
      </c>
      <c r="G1225" s="208"/>
      <c r="H1225" s="212">
        <v>20.541</v>
      </c>
      <c r="I1225" s="213"/>
      <c r="J1225" s="208"/>
      <c r="K1225" s="208"/>
      <c r="L1225" s="214"/>
      <c r="M1225" s="215"/>
      <c r="N1225" s="216"/>
      <c r="O1225" s="216"/>
      <c r="P1225" s="216"/>
      <c r="Q1225" s="216"/>
      <c r="R1225" s="216"/>
      <c r="S1225" s="216"/>
      <c r="T1225" s="217"/>
      <c r="AT1225" s="218" t="s">
        <v>290</v>
      </c>
      <c r="AU1225" s="218" t="s">
        <v>85</v>
      </c>
      <c r="AV1225" s="13" t="s">
        <v>85</v>
      </c>
      <c r="AW1225" s="13" t="s">
        <v>32</v>
      </c>
      <c r="AX1225" s="13" t="s">
        <v>76</v>
      </c>
      <c r="AY1225" s="218" t="s">
        <v>282</v>
      </c>
    </row>
    <row r="1226" spans="1:65" s="15" customFormat="1" ht="11.25">
      <c r="B1226" s="230"/>
      <c r="C1226" s="231"/>
      <c r="D1226" s="209" t="s">
        <v>290</v>
      </c>
      <c r="E1226" s="232" t="s">
        <v>1</v>
      </c>
      <c r="F1226" s="233" t="s">
        <v>306</v>
      </c>
      <c r="G1226" s="231"/>
      <c r="H1226" s="234">
        <v>192.857</v>
      </c>
      <c r="I1226" s="235"/>
      <c r="J1226" s="231"/>
      <c r="K1226" s="231"/>
      <c r="L1226" s="236"/>
      <c r="M1226" s="237"/>
      <c r="N1226" s="238"/>
      <c r="O1226" s="238"/>
      <c r="P1226" s="238"/>
      <c r="Q1226" s="238"/>
      <c r="R1226" s="238"/>
      <c r="S1226" s="238"/>
      <c r="T1226" s="239"/>
      <c r="AT1226" s="240" t="s">
        <v>290</v>
      </c>
      <c r="AU1226" s="240" t="s">
        <v>85</v>
      </c>
      <c r="AV1226" s="15" t="s">
        <v>105</v>
      </c>
      <c r="AW1226" s="15" t="s">
        <v>32</v>
      </c>
      <c r="AX1226" s="15" t="s">
        <v>76</v>
      </c>
      <c r="AY1226" s="240" t="s">
        <v>282</v>
      </c>
    </row>
    <row r="1227" spans="1:65" s="14" customFormat="1" ht="11.25">
      <c r="B1227" s="219"/>
      <c r="C1227" s="220"/>
      <c r="D1227" s="209" t="s">
        <v>290</v>
      </c>
      <c r="E1227" s="221" t="s">
        <v>1</v>
      </c>
      <c r="F1227" s="222" t="s">
        <v>292</v>
      </c>
      <c r="G1227" s="220"/>
      <c r="H1227" s="223">
        <v>246.52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290</v>
      </c>
      <c r="AU1227" s="229" t="s">
        <v>85</v>
      </c>
      <c r="AV1227" s="14" t="s">
        <v>288</v>
      </c>
      <c r="AW1227" s="14" t="s">
        <v>32</v>
      </c>
      <c r="AX1227" s="14" t="s">
        <v>83</v>
      </c>
      <c r="AY1227" s="229" t="s">
        <v>282</v>
      </c>
    </row>
    <row r="1228" spans="1:65" s="2" customFormat="1" ht="55.5" customHeight="1">
      <c r="A1228" s="35"/>
      <c r="B1228" s="36"/>
      <c r="C1228" s="251" t="s">
        <v>1505</v>
      </c>
      <c r="D1228" s="251" t="s">
        <v>990</v>
      </c>
      <c r="E1228" s="252" t="s">
        <v>1506</v>
      </c>
      <c r="F1228" s="253" t="s">
        <v>1507</v>
      </c>
      <c r="G1228" s="254" t="s">
        <v>287</v>
      </c>
      <c r="H1228" s="255">
        <v>287.31900000000002</v>
      </c>
      <c r="I1228" s="256"/>
      <c r="J1228" s="257">
        <f>ROUND(I1228*H1228,2)</f>
        <v>0</v>
      </c>
      <c r="K1228" s="258"/>
      <c r="L1228" s="259"/>
      <c r="M1228" s="260" t="s">
        <v>1</v>
      </c>
      <c r="N1228" s="261" t="s">
        <v>41</v>
      </c>
      <c r="O1228" s="72"/>
      <c r="P1228" s="203">
        <f>O1228*H1228</f>
        <v>0</v>
      </c>
      <c r="Q1228" s="203">
        <v>5.4000000000000003E-3</v>
      </c>
      <c r="R1228" s="203">
        <f>Q1228*H1228</f>
        <v>1.5515226000000002</v>
      </c>
      <c r="S1228" s="203">
        <v>0</v>
      </c>
      <c r="T1228" s="204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205" t="s">
        <v>493</v>
      </c>
      <c r="AT1228" s="205" t="s">
        <v>990</v>
      </c>
      <c r="AU1228" s="205" t="s">
        <v>85</v>
      </c>
      <c r="AY1228" s="18" t="s">
        <v>282</v>
      </c>
      <c r="BE1228" s="206">
        <f>IF(N1228="základní",J1228,0)</f>
        <v>0</v>
      </c>
      <c r="BF1228" s="206">
        <f>IF(N1228="snížená",J1228,0)</f>
        <v>0</v>
      </c>
      <c r="BG1228" s="206">
        <f>IF(N1228="zákl. přenesená",J1228,0)</f>
        <v>0</v>
      </c>
      <c r="BH1228" s="206">
        <f>IF(N1228="sníž. přenesená",J1228,0)</f>
        <v>0</v>
      </c>
      <c r="BI1228" s="206">
        <f>IF(N1228="nulová",J1228,0)</f>
        <v>0</v>
      </c>
      <c r="BJ1228" s="18" t="s">
        <v>83</v>
      </c>
      <c r="BK1228" s="206">
        <f>ROUND(I1228*H1228,2)</f>
        <v>0</v>
      </c>
      <c r="BL1228" s="18" t="s">
        <v>199</v>
      </c>
      <c r="BM1228" s="205" t="s">
        <v>1508</v>
      </c>
    </row>
    <row r="1229" spans="1:65" s="13" customFormat="1" ht="11.25">
      <c r="B1229" s="207"/>
      <c r="C1229" s="208"/>
      <c r="D1229" s="209" t="s">
        <v>290</v>
      </c>
      <c r="E1229" s="208"/>
      <c r="F1229" s="211" t="s">
        <v>1509</v>
      </c>
      <c r="G1229" s="208"/>
      <c r="H1229" s="212">
        <v>287.31900000000002</v>
      </c>
      <c r="I1229" s="213"/>
      <c r="J1229" s="208"/>
      <c r="K1229" s="208"/>
      <c r="L1229" s="214"/>
      <c r="M1229" s="215"/>
      <c r="N1229" s="216"/>
      <c r="O1229" s="216"/>
      <c r="P1229" s="216"/>
      <c r="Q1229" s="216"/>
      <c r="R1229" s="216"/>
      <c r="S1229" s="216"/>
      <c r="T1229" s="217"/>
      <c r="AT1229" s="218" t="s">
        <v>290</v>
      </c>
      <c r="AU1229" s="218" t="s">
        <v>85</v>
      </c>
      <c r="AV1229" s="13" t="s">
        <v>85</v>
      </c>
      <c r="AW1229" s="13" t="s">
        <v>4</v>
      </c>
      <c r="AX1229" s="13" t="s">
        <v>83</v>
      </c>
      <c r="AY1229" s="218" t="s">
        <v>282</v>
      </c>
    </row>
    <row r="1230" spans="1:65" s="2" customFormat="1" ht="24.2" customHeight="1">
      <c r="A1230" s="35"/>
      <c r="B1230" s="36"/>
      <c r="C1230" s="193" t="s">
        <v>1510</v>
      </c>
      <c r="D1230" s="193" t="s">
        <v>284</v>
      </c>
      <c r="E1230" s="194" t="s">
        <v>1511</v>
      </c>
      <c r="F1230" s="195" t="s">
        <v>1512</v>
      </c>
      <c r="G1230" s="196" t="s">
        <v>287</v>
      </c>
      <c r="H1230" s="197">
        <v>246.52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1.9000000000000001E-4</v>
      </c>
      <c r="R1230" s="203">
        <f>Q1230*H1230</f>
        <v>4.6838800000000007E-2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284</v>
      </c>
      <c r="AU1230" s="205" t="s">
        <v>85</v>
      </c>
      <c r="AY1230" s="18" t="s">
        <v>282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1513</v>
      </c>
    </row>
    <row r="1231" spans="1:65" s="16" customFormat="1" ht="11.25">
      <c r="B1231" s="241"/>
      <c r="C1231" s="242"/>
      <c r="D1231" s="209" t="s">
        <v>290</v>
      </c>
      <c r="E1231" s="243" t="s">
        <v>1</v>
      </c>
      <c r="F1231" s="244" t="s">
        <v>1478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290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282</v>
      </c>
    </row>
    <row r="1232" spans="1:65" s="13" customFormat="1" ht="11.25">
      <c r="B1232" s="207"/>
      <c r="C1232" s="208"/>
      <c r="D1232" s="209" t="s">
        <v>290</v>
      </c>
      <c r="E1232" s="210" t="s">
        <v>1</v>
      </c>
      <c r="F1232" s="211" t="s">
        <v>1479</v>
      </c>
      <c r="G1232" s="208"/>
      <c r="H1232" s="212">
        <v>45.563000000000002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290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282</v>
      </c>
    </row>
    <row r="1233" spans="1:65" s="13" customFormat="1" ht="11.25">
      <c r="B1233" s="207"/>
      <c r="C1233" s="208"/>
      <c r="D1233" s="209" t="s">
        <v>290</v>
      </c>
      <c r="E1233" s="210" t="s">
        <v>1</v>
      </c>
      <c r="F1233" s="211" t="s">
        <v>1480</v>
      </c>
      <c r="G1233" s="208"/>
      <c r="H1233" s="212">
        <v>8.1</v>
      </c>
      <c r="I1233" s="213"/>
      <c r="J1233" s="208"/>
      <c r="K1233" s="208"/>
      <c r="L1233" s="214"/>
      <c r="M1233" s="215"/>
      <c r="N1233" s="216"/>
      <c r="O1233" s="216"/>
      <c r="P1233" s="216"/>
      <c r="Q1233" s="216"/>
      <c r="R1233" s="216"/>
      <c r="S1233" s="216"/>
      <c r="T1233" s="217"/>
      <c r="AT1233" s="218" t="s">
        <v>290</v>
      </c>
      <c r="AU1233" s="218" t="s">
        <v>85</v>
      </c>
      <c r="AV1233" s="13" t="s">
        <v>85</v>
      </c>
      <c r="AW1233" s="13" t="s">
        <v>32</v>
      </c>
      <c r="AX1233" s="13" t="s">
        <v>76</v>
      </c>
      <c r="AY1233" s="218" t="s">
        <v>282</v>
      </c>
    </row>
    <row r="1234" spans="1:65" s="15" customFormat="1" ht="11.25">
      <c r="B1234" s="230"/>
      <c r="C1234" s="231"/>
      <c r="D1234" s="209" t="s">
        <v>290</v>
      </c>
      <c r="E1234" s="232" t="s">
        <v>1</v>
      </c>
      <c r="F1234" s="233" t="s">
        <v>306</v>
      </c>
      <c r="G1234" s="231"/>
      <c r="H1234" s="234">
        <v>53.663000000000004</v>
      </c>
      <c r="I1234" s="235"/>
      <c r="J1234" s="231"/>
      <c r="K1234" s="231"/>
      <c r="L1234" s="236"/>
      <c r="M1234" s="237"/>
      <c r="N1234" s="238"/>
      <c r="O1234" s="238"/>
      <c r="P1234" s="238"/>
      <c r="Q1234" s="238"/>
      <c r="R1234" s="238"/>
      <c r="S1234" s="238"/>
      <c r="T1234" s="239"/>
      <c r="AT1234" s="240" t="s">
        <v>290</v>
      </c>
      <c r="AU1234" s="240" t="s">
        <v>85</v>
      </c>
      <c r="AV1234" s="15" t="s">
        <v>105</v>
      </c>
      <c r="AW1234" s="15" t="s">
        <v>32</v>
      </c>
      <c r="AX1234" s="15" t="s">
        <v>76</v>
      </c>
      <c r="AY1234" s="240" t="s">
        <v>282</v>
      </c>
    </row>
    <row r="1235" spans="1:65" s="16" customFormat="1" ht="11.25">
      <c r="B1235" s="241"/>
      <c r="C1235" s="242"/>
      <c r="D1235" s="209" t="s">
        <v>290</v>
      </c>
      <c r="E1235" s="243" t="s">
        <v>1</v>
      </c>
      <c r="F1235" s="244" t="s">
        <v>1215</v>
      </c>
      <c r="G1235" s="242"/>
      <c r="H1235" s="243" t="s">
        <v>1</v>
      </c>
      <c r="I1235" s="245"/>
      <c r="J1235" s="242"/>
      <c r="K1235" s="242"/>
      <c r="L1235" s="246"/>
      <c r="M1235" s="247"/>
      <c r="N1235" s="248"/>
      <c r="O1235" s="248"/>
      <c r="P1235" s="248"/>
      <c r="Q1235" s="248"/>
      <c r="R1235" s="248"/>
      <c r="S1235" s="248"/>
      <c r="T1235" s="249"/>
      <c r="AT1235" s="250" t="s">
        <v>290</v>
      </c>
      <c r="AU1235" s="250" t="s">
        <v>85</v>
      </c>
      <c r="AV1235" s="16" t="s">
        <v>83</v>
      </c>
      <c r="AW1235" s="16" t="s">
        <v>32</v>
      </c>
      <c r="AX1235" s="16" t="s">
        <v>76</v>
      </c>
      <c r="AY1235" s="250" t="s">
        <v>282</v>
      </c>
    </row>
    <row r="1236" spans="1:65" s="13" customFormat="1" ht="11.25">
      <c r="B1236" s="207"/>
      <c r="C1236" s="208"/>
      <c r="D1236" s="209" t="s">
        <v>290</v>
      </c>
      <c r="E1236" s="210" t="s">
        <v>1</v>
      </c>
      <c r="F1236" s="211" t="s">
        <v>1481</v>
      </c>
      <c r="G1236" s="208"/>
      <c r="H1236" s="212">
        <v>172.316</v>
      </c>
      <c r="I1236" s="213"/>
      <c r="J1236" s="208"/>
      <c r="K1236" s="208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290</v>
      </c>
      <c r="AU1236" s="218" t="s">
        <v>85</v>
      </c>
      <c r="AV1236" s="13" t="s">
        <v>85</v>
      </c>
      <c r="AW1236" s="13" t="s">
        <v>32</v>
      </c>
      <c r="AX1236" s="13" t="s">
        <v>76</v>
      </c>
      <c r="AY1236" s="218" t="s">
        <v>282</v>
      </c>
    </row>
    <row r="1237" spans="1:65" s="13" customFormat="1" ht="11.25">
      <c r="B1237" s="207"/>
      <c r="C1237" s="208"/>
      <c r="D1237" s="209" t="s">
        <v>290</v>
      </c>
      <c r="E1237" s="210" t="s">
        <v>1</v>
      </c>
      <c r="F1237" s="211" t="s">
        <v>1482</v>
      </c>
      <c r="G1237" s="208"/>
      <c r="H1237" s="212">
        <v>20.541</v>
      </c>
      <c r="I1237" s="213"/>
      <c r="J1237" s="208"/>
      <c r="K1237" s="208"/>
      <c r="L1237" s="214"/>
      <c r="M1237" s="215"/>
      <c r="N1237" s="216"/>
      <c r="O1237" s="216"/>
      <c r="P1237" s="216"/>
      <c r="Q1237" s="216"/>
      <c r="R1237" s="216"/>
      <c r="S1237" s="216"/>
      <c r="T1237" s="217"/>
      <c r="AT1237" s="218" t="s">
        <v>290</v>
      </c>
      <c r="AU1237" s="218" t="s">
        <v>85</v>
      </c>
      <c r="AV1237" s="13" t="s">
        <v>85</v>
      </c>
      <c r="AW1237" s="13" t="s">
        <v>32</v>
      </c>
      <c r="AX1237" s="13" t="s">
        <v>76</v>
      </c>
      <c r="AY1237" s="218" t="s">
        <v>282</v>
      </c>
    </row>
    <row r="1238" spans="1:65" s="15" customFormat="1" ht="11.25">
      <c r="B1238" s="230"/>
      <c r="C1238" s="231"/>
      <c r="D1238" s="209" t="s">
        <v>290</v>
      </c>
      <c r="E1238" s="232" t="s">
        <v>1</v>
      </c>
      <c r="F1238" s="233" t="s">
        <v>306</v>
      </c>
      <c r="G1238" s="231"/>
      <c r="H1238" s="234">
        <v>192.857</v>
      </c>
      <c r="I1238" s="235"/>
      <c r="J1238" s="231"/>
      <c r="K1238" s="231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290</v>
      </c>
      <c r="AU1238" s="240" t="s">
        <v>85</v>
      </c>
      <c r="AV1238" s="15" t="s">
        <v>105</v>
      </c>
      <c r="AW1238" s="15" t="s">
        <v>32</v>
      </c>
      <c r="AX1238" s="15" t="s">
        <v>76</v>
      </c>
      <c r="AY1238" s="240" t="s">
        <v>282</v>
      </c>
    </row>
    <row r="1239" spans="1:65" s="14" customFormat="1" ht="11.25">
      <c r="B1239" s="219"/>
      <c r="C1239" s="220"/>
      <c r="D1239" s="209" t="s">
        <v>290</v>
      </c>
      <c r="E1239" s="221" t="s">
        <v>1</v>
      </c>
      <c r="F1239" s="222" t="s">
        <v>292</v>
      </c>
      <c r="G1239" s="220"/>
      <c r="H1239" s="223">
        <v>246.52</v>
      </c>
      <c r="I1239" s="224"/>
      <c r="J1239" s="220"/>
      <c r="K1239" s="220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290</v>
      </c>
      <c r="AU1239" s="229" t="s">
        <v>85</v>
      </c>
      <c r="AV1239" s="14" t="s">
        <v>288</v>
      </c>
      <c r="AW1239" s="14" t="s">
        <v>32</v>
      </c>
      <c r="AX1239" s="14" t="s">
        <v>83</v>
      </c>
      <c r="AY1239" s="229" t="s">
        <v>282</v>
      </c>
    </row>
    <row r="1240" spans="1:65" s="2" customFormat="1" ht="33" customHeight="1">
      <c r="A1240" s="35"/>
      <c r="B1240" s="36"/>
      <c r="C1240" s="251" t="s">
        <v>1514</v>
      </c>
      <c r="D1240" s="251" t="s">
        <v>990</v>
      </c>
      <c r="E1240" s="252" t="s">
        <v>1515</v>
      </c>
      <c r="F1240" s="253" t="s">
        <v>1516</v>
      </c>
      <c r="G1240" s="254" t="s">
        <v>287</v>
      </c>
      <c r="H1240" s="255">
        <v>287.31900000000002</v>
      </c>
      <c r="I1240" s="256"/>
      <c r="J1240" s="257">
        <f>ROUND(I1240*H1240,2)</f>
        <v>0</v>
      </c>
      <c r="K1240" s="258"/>
      <c r="L1240" s="259"/>
      <c r="M1240" s="260" t="s">
        <v>1</v>
      </c>
      <c r="N1240" s="261" t="s">
        <v>41</v>
      </c>
      <c r="O1240" s="72"/>
      <c r="P1240" s="203">
        <f>O1240*H1240</f>
        <v>0</v>
      </c>
      <c r="Q1240" s="203">
        <v>1.9E-3</v>
      </c>
      <c r="R1240" s="203">
        <f>Q1240*H1240</f>
        <v>0.54590610000000006</v>
      </c>
      <c r="S1240" s="203">
        <v>0</v>
      </c>
      <c r="T1240" s="204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205" t="s">
        <v>493</v>
      </c>
      <c r="AT1240" s="205" t="s">
        <v>990</v>
      </c>
      <c r="AU1240" s="205" t="s">
        <v>85</v>
      </c>
      <c r="AY1240" s="18" t="s">
        <v>282</v>
      </c>
      <c r="BE1240" s="206">
        <f>IF(N1240="základní",J1240,0)</f>
        <v>0</v>
      </c>
      <c r="BF1240" s="206">
        <f>IF(N1240="snížená",J1240,0)</f>
        <v>0</v>
      </c>
      <c r="BG1240" s="206">
        <f>IF(N1240="zákl. přenesená",J1240,0)</f>
        <v>0</v>
      </c>
      <c r="BH1240" s="206">
        <f>IF(N1240="sníž. přenesená",J1240,0)</f>
        <v>0</v>
      </c>
      <c r="BI1240" s="206">
        <f>IF(N1240="nulová",J1240,0)</f>
        <v>0</v>
      </c>
      <c r="BJ1240" s="18" t="s">
        <v>83</v>
      </c>
      <c r="BK1240" s="206">
        <f>ROUND(I1240*H1240,2)</f>
        <v>0</v>
      </c>
      <c r="BL1240" s="18" t="s">
        <v>199</v>
      </c>
      <c r="BM1240" s="205" t="s">
        <v>1517</v>
      </c>
    </row>
    <row r="1241" spans="1:65" s="13" customFormat="1" ht="11.25">
      <c r="B1241" s="207"/>
      <c r="C1241" s="208"/>
      <c r="D1241" s="209" t="s">
        <v>290</v>
      </c>
      <c r="E1241" s="208"/>
      <c r="F1241" s="211" t="s">
        <v>1509</v>
      </c>
      <c r="G1241" s="208"/>
      <c r="H1241" s="212">
        <v>287.31900000000002</v>
      </c>
      <c r="I1241" s="213"/>
      <c r="J1241" s="208"/>
      <c r="K1241" s="208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290</v>
      </c>
      <c r="AU1241" s="218" t="s">
        <v>85</v>
      </c>
      <c r="AV1241" s="13" t="s">
        <v>85</v>
      </c>
      <c r="AW1241" s="13" t="s">
        <v>4</v>
      </c>
      <c r="AX1241" s="13" t="s">
        <v>83</v>
      </c>
      <c r="AY1241" s="218" t="s">
        <v>282</v>
      </c>
    </row>
    <row r="1242" spans="1:65" s="2" customFormat="1" ht="24.2" customHeight="1">
      <c r="A1242" s="35"/>
      <c r="B1242" s="36"/>
      <c r="C1242" s="193" t="s">
        <v>1518</v>
      </c>
      <c r="D1242" s="193" t="s">
        <v>284</v>
      </c>
      <c r="E1242" s="194" t="s">
        <v>1519</v>
      </c>
      <c r="F1242" s="195" t="s">
        <v>1520</v>
      </c>
      <c r="G1242" s="196" t="s">
        <v>287</v>
      </c>
      <c r="H1242" s="197">
        <v>140.822</v>
      </c>
      <c r="I1242" s="198"/>
      <c r="J1242" s="199">
        <f>ROUND(I1242*H1242,2)</f>
        <v>0</v>
      </c>
      <c r="K1242" s="200"/>
      <c r="L1242" s="40"/>
      <c r="M1242" s="201" t="s">
        <v>1</v>
      </c>
      <c r="N1242" s="202" t="s">
        <v>41</v>
      </c>
      <c r="O1242" s="72"/>
      <c r="P1242" s="203">
        <f>O1242*H1242</f>
        <v>0</v>
      </c>
      <c r="Q1242" s="203">
        <v>7.2000000000000005E-4</v>
      </c>
      <c r="R1242" s="203">
        <f>Q1242*H1242</f>
        <v>0.10139184000000001</v>
      </c>
      <c r="S1242" s="203">
        <v>0</v>
      </c>
      <c r="T1242" s="204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205" t="s">
        <v>199</v>
      </c>
      <c r="AT1242" s="205" t="s">
        <v>284</v>
      </c>
      <c r="AU1242" s="205" t="s">
        <v>85</v>
      </c>
      <c r="AY1242" s="18" t="s">
        <v>282</v>
      </c>
      <c r="BE1242" s="206">
        <f>IF(N1242="základní",J1242,0)</f>
        <v>0</v>
      </c>
      <c r="BF1242" s="206">
        <f>IF(N1242="snížená",J1242,0)</f>
        <v>0</v>
      </c>
      <c r="BG1242" s="206">
        <f>IF(N1242="zákl. přenesená",J1242,0)</f>
        <v>0</v>
      </c>
      <c r="BH1242" s="206">
        <f>IF(N1242="sníž. přenesená",J1242,0)</f>
        <v>0</v>
      </c>
      <c r="BI1242" s="206">
        <f>IF(N1242="nulová",J1242,0)</f>
        <v>0</v>
      </c>
      <c r="BJ1242" s="18" t="s">
        <v>83</v>
      </c>
      <c r="BK1242" s="206">
        <f>ROUND(I1242*H1242,2)</f>
        <v>0</v>
      </c>
      <c r="BL1242" s="18" t="s">
        <v>199</v>
      </c>
      <c r="BM1242" s="205" t="s">
        <v>1521</v>
      </c>
    </row>
    <row r="1243" spans="1:65" s="16" customFormat="1" ht="11.25">
      <c r="B1243" s="241"/>
      <c r="C1243" s="242"/>
      <c r="D1243" s="209" t="s">
        <v>290</v>
      </c>
      <c r="E1243" s="243" t="s">
        <v>1</v>
      </c>
      <c r="F1243" s="244" t="s">
        <v>1522</v>
      </c>
      <c r="G1243" s="242"/>
      <c r="H1243" s="243" t="s">
        <v>1</v>
      </c>
      <c r="I1243" s="245"/>
      <c r="J1243" s="242"/>
      <c r="K1243" s="242"/>
      <c r="L1243" s="246"/>
      <c r="M1243" s="247"/>
      <c r="N1243" s="248"/>
      <c r="O1243" s="248"/>
      <c r="P1243" s="248"/>
      <c r="Q1243" s="248"/>
      <c r="R1243" s="248"/>
      <c r="S1243" s="248"/>
      <c r="T1243" s="249"/>
      <c r="AT1243" s="250" t="s">
        <v>290</v>
      </c>
      <c r="AU1243" s="250" t="s">
        <v>85</v>
      </c>
      <c r="AV1243" s="16" t="s">
        <v>83</v>
      </c>
      <c r="AW1243" s="16" t="s">
        <v>32</v>
      </c>
      <c r="AX1243" s="16" t="s">
        <v>76</v>
      </c>
      <c r="AY1243" s="250" t="s">
        <v>282</v>
      </c>
    </row>
    <row r="1244" spans="1:65" s="13" customFormat="1" ht="11.25">
      <c r="B1244" s="207"/>
      <c r="C1244" s="208"/>
      <c r="D1244" s="209" t="s">
        <v>290</v>
      </c>
      <c r="E1244" s="210" t="s">
        <v>1</v>
      </c>
      <c r="F1244" s="211" t="s">
        <v>1523</v>
      </c>
      <c r="G1244" s="208"/>
      <c r="H1244" s="212">
        <v>140.822</v>
      </c>
      <c r="I1244" s="213"/>
      <c r="J1244" s="208"/>
      <c r="K1244" s="208"/>
      <c r="L1244" s="214"/>
      <c r="M1244" s="215"/>
      <c r="N1244" s="216"/>
      <c r="O1244" s="216"/>
      <c r="P1244" s="216"/>
      <c r="Q1244" s="216"/>
      <c r="R1244" s="216"/>
      <c r="S1244" s="216"/>
      <c r="T1244" s="217"/>
      <c r="AT1244" s="218" t="s">
        <v>290</v>
      </c>
      <c r="AU1244" s="218" t="s">
        <v>85</v>
      </c>
      <c r="AV1244" s="13" t="s">
        <v>85</v>
      </c>
      <c r="AW1244" s="13" t="s">
        <v>32</v>
      </c>
      <c r="AX1244" s="13" t="s">
        <v>76</v>
      </c>
      <c r="AY1244" s="218" t="s">
        <v>282</v>
      </c>
    </row>
    <row r="1245" spans="1:65" s="14" customFormat="1" ht="11.25">
      <c r="B1245" s="219"/>
      <c r="C1245" s="220"/>
      <c r="D1245" s="209" t="s">
        <v>290</v>
      </c>
      <c r="E1245" s="221" t="s">
        <v>1</v>
      </c>
      <c r="F1245" s="222" t="s">
        <v>292</v>
      </c>
      <c r="G1245" s="220"/>
      <c r="H1245" s="223">
        <v>140.822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290</v>
      </c>
      <c r="AU1245" s="229" t="s">
        <v>85</v>
      </c>
      <c r="AV1245" s="14" t="s">
        <v>288</v>
      </c>
      <c r="AW1245" s="14" t="s">
        <v>32</v>
      </c>
      <c r="AX1245" s="14" t="s">
        <v>83</v>
      </c>
      <c r="AY1245" s="229" t="s">
        <v>282</v>
      </c>
    </row>
    <row r="1246" spans="1:65" s="2" customFormat="1" ht="21.75" customHeight="1">
      <c r="A1246" s="35"/>
      <c r="B1246" s="36"/>
      <c r="C1246" s="251" t="s">
        <v>1524</v>
      </c>
      <c r="D1246" s="251" t="s">
        <v>990</v>
      </c>
      <c r="E1246" s="252" t="s">
        <v>1525</v>
      </c>
      <c r="F1246" s="253" t="s">
        <v>1526</v>
      </c>
      <c r="G1246" s="254" t="s">
        <v>287</v>
      </c>
      <c r="H1246" s="255">
        <v>154.904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1.9E-3</v>
      </c>
      <c r="R1246" s="203">
        <f>Q1246*H1246</f>
        <v>0.29431760000000001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493</v>
      </c>
      <c r="AT1246" s="205" t="s">
        <v>990</v>
      </c>
      <c r="AU1246" s="205" t="s">
        <v>85</v>
      </c>
      <c r="AY1246" s="18" t="s">
        <v>282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1527</v>
      </c>
    </row>
    <row r="1247" spans="1:65" s="16" customFormat="1" ht="11.25">
      <c r="B1247" s="241"/>
      <c r="C1247" s="242"/>
      <c r="D1247" s="209" t="s">
        <v>290</v>
      </c>
      <c r="E1247" s="243" t="s">
        <v>1</v>
      </c>
      <c r="F1247" s="244" t="s">
        <v>1522</v>
      </c>
      <c r="G1247" s="242"/>
      <c r="H1247" s="243" t="s">
        <v>1</v>
      </c>
      <c r="I1247" s="245"/>
      <c r="J1247" s="242"/>
      <c r="K1247" s="242"/>
      <c r="L1247" s="246"/>
      <c r="M1247" s="247"/>
      <c r="N1247" s="248"/>
      <c r="O1247" s="248"/>
      <c r="P1247" s="248"/>
      <c r="Q1247" s="248"/>
      <c r="R1247" s="248"/>
      <c r="S1247" s="248"/>
      <c r="T1247" s="249"/>
      <c r="AT1247" s="250" t="s">
        <v>290</v>
      </c>
      <c r="AU1247" s="250" t="s">
        <v>85</v>
      </c>
      <c r="AV1247" s="16" t="s">
        <v>83</v>
      </c>
      <c r="AW1247" s="16" t="s">
        <v>32</v>
      </c>
      <c r="AX1247" s="16" t="s">
        <v>76</v>
      </c>
      <c r="AY1247" s="250" t="s">
        <v>282</v>
      </c>
    </row>
    <row r="1248" spans="1:65" s="13" customFormat="1" ht="11.25">
      <c r="B1248" s="207"/>
      <c r="C1248" s="208"/>
      <c r="D1248" s="209" t="s">
        <v>290</v>
      </c>
      <c r="E1248" s="210" t="s">
        <v>1</v>
      </c>
      <c r="F1248" s="211" t="s">
        <v>1523</v>
      </c>
      <c r="G1248" s="208"/>
      <c r="H1248" s="212">
        <v>140.822</v>
      </c>
      <c r="I1248" s="213"/>
      <c r="J1248" s="208"/>
      <c r="K1248" s="208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290</v>
      </c>
      <c r="AU1248" s="218" t="s">
        <v>85</v>
      </c>
      <c r="AV1248" s="13" t="s">
        <v>85</v>
      </c>
      <c r="AW1248" s="13" t="s">
        <v>32</v>
      </c>
      <c r="AX1248" s="13" t="s">
        <v>76</v>
      </c>
      <c r="AY1248" s="218" t="s">
        <v>282</v>
      </c>
    </row>
    <row r="1249" spans="1:65" s="14" customFormat="1" ht="11.25">
      <c r="B1249" s="219"/>
      <c r="C1249" s="220"/>
      <c r="D1249" s="209" t="s">
        <v>290</v>
      </c>
      <c r="E1249" s="221" t="s">
        <v>1</v>
      </c>
      <c r="F1249" s="222" t="s">
        <v>292</v>
      </c>
      <c r="G1249" s="220"/>
      <c r="H1249" s="223">
        <v>140.822</v>
      </c>
      <c r="I1249" s="224"/>
      <c r="J1249" s="220"/>
      <c r="K1249" s="220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290</v>
      </c>
      <c r="AU1249" s="229" t="s">
        <v>85</v>
      </c>
      <c r="AV1249" s="14" t="s">
        <v>288</v>
      </c>
      <c r="AW1249" s="14" t="s">
        <v>32</v>
      </c>
      <c r="AX1249" s="14" t="s">
        <v>83</v>
      </c>
      <c r="AY1249" s="229" t="s">
        <v>282</v>
      </c>
    </row>
    <row r="1250" spans="1:65" s="13" customFormat="1" ht="11.25">
      <c r="B1250" s="207"/>
      <c r="C1250" s="208"/>
      <c r="D1250" s="209" t="s">
        <v>290</v>
      </c>
      <c r="E1250" s="208"/>
      <c r="F1250" s="211" t="s">
        <v>1528</v>
      </c>
      <c r="G1250" s="208"/>
      <c r="H1250" s="212">
        <v>154.904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290</v>
      </c>
      <c r="AU1250" s="218" t="s">
        <v>85</v>
      </c>
      <c r="AV1250" s="13" t="s">
        <v>85</v>
      </c>
      <c r="AW1250" s="13" t="s">
        <v>4</v>
      </c>
      <c r="AX1250" s="13" t="s">
        <v>83</v>
      </c>
      <c r="AY1250" s="218" t="s">
        <v>282</v>
      </c>
    </row>
    <row r="1251" spans="1:65" s="2" customFormat="1" ht="37.9" customHeight="1">
      <c r="A1251" s="35"/>
      <c r="B1251" s="36"/>
      <c r="C1251" s="193" t="s">
        <v>1529</v>
      </c>
      <c r="D1251" s="193" t="s">
        <v>284</v>
      </c>
      <c r="E1251" s="194" t="s">
        <v>1530</v>
      </c>
      <c r="F1251" s="195" t="s">
        <v>1531</v>
      </c>
      <c r="G1251" s="196" t="s">
        <v>441</v>
      </c>
      <c r="H1251" s="197">
        <v>136</v>
      </c>
      <c r="I1251" s="198"/>
      <c r="J1251" s="199">
        <f>ROUND(I1251*H1251,2)</f>
        <v>0</v>
      </c>
      <c r="K1251" s="200"/>
      <c r="L1251" s="40"/>
      <c r="M1251" s="201" t="s">
        <v>1</v>
      </c>
      <c r="N1251" s="202" t="s">
        <v>41</v>
      </c>
      <c r="O1251" s="72"/>
      <c r="P1251" s="203">
        <f>O1251*H1251</f>
        <v>0</v>
      </c>
      <c r="Q1251" s="203">
        <v>2.9999999999999997E-4</v>
      </c>
      <c r="R1251" s="203">
        <f>Q1251*H1251</f>
        <v>4.0799999999999996E-2</v>
      </c>
      <c r="S1251" s="203">
        <v>0</v>
      </c>
      <c r="T1251" s="204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205" t="s">
        <v>199</v>
      </c>
      <c r="AT1251" s="205" t="s">
        <v>284</v>
      </c>
      <c r="AU1251" s="205" t="s">
        <v>85</v>
      </c>
      <c r="AY1251" s="18" t="s">
        <v>282</v>
      </c>
      <c r="BE1251" s="206">
        <f>IF(N1251="základní",J1251,0)</f>
        <v>0</v>
      </c>
      <c r="BF1251" s="206">
        <f>IF(N1251="snížená",J1251,0)</f>
        <v>0</v>
      </c>
      <c r="BG1251" s="206">
        <f>IF(N1251="zákl. přenesená",J1251,0)</f>
        <v>0</v>
      </c>
      <c r="BH1251" s="206">
        <f>IF(N1251="sníž. přenesená",J1251,0)</f>
        <v>0</v>
      </c>
      <c r="BI1251" s="206">
        <f>IF(N1251="nulová",J1251,0)</f>
        <v>0</v>
      </c>
      <c r="BJ1251" s="18" t="s">
        <v>83</v>
      </c>
      <c r="BK1251" s="206">
        <f>ROUND(I1251*H1251,2)</f>
        <v>0</v>
      </c>
      <c r="BL1251" s="18" t="s">
        <v>199</v>
      </c>
      <c r="BM1251" s="205" t="s">
        <v>1532</v>
      </c>
    </row>
    <row r="1252" spans="1:65" s="2" customFormat="1" ht="37.9" customHeight="1">
      <c r="A1252" s="35"/>
      <c r="B1252" s="36"/>
      <c r="C1252" s="193" t="s">
        <v>1533</v>
      </c>
      <c r="D1252" s="193" t="s">
        <v>284</v>
      </c>
      <c r="E1252" s="194" t="s">
        <v>1534</v>
      </c>
      <c r="F1252" s="195" t="s">
        <v>1535</v>
      </c>
      <c r="G1252" s="196" t="s">
        <v>441</v>
      </c>
      <c r="H1252" s="197">
        <v>139.25399999999999</v>
      </c>
      <c r="I1252" s="198"/>
      <c r="J1252" s="199">
        <f>ROUND(I1252*H1252,2)</f>
        <v>0</v>
      </c>
      <c r="K1252" s="200"/>
      <c r="L1252" s="40"/>
      <c r="M1252" s="201" t="s">
        <v>1</v>
      </c>
      <c r="N1252" s="202" t="s">
        <v>41</v>
      </c>
      <c r="O1252" s="72"/>
      <c r="P1252" s="203">
        <f>O1252*H1252</f>
        <v>0</v>
      </c>
      <c r="Q1252" s="203">
        <v>5.9999999999999995E-4</v>
      </c>
      <c r="R1252" s="203">
        <f>Q1252*H1252</f>
        <v>8.3552399999999985E-2</v>
      </c>
      <c r="S1252" s="203">
        <v>0</v>
      </c>
      <c r="T1252" s="204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205" t="s">
        <v>199</v>
      </c>
      <c r="AT1252" s="205" t="s">
        <v>284</v>
      </c>
      <c r="AU1252" s="205" t="s">
        <v>85</v>
      </c>
      <c r="AY1252" s="18" t="s">
        <v>282</v>
      </c>
      <c r="BE1252" s="206">
        <f>IF(N1252="základní",J1252,0)</f>
        <v>0</v>
      </c>
      <c r="BF1252" s="206">
        <f>IF(N1252="snížená",J1252,0)</f>
        <v>0</v>
      </c>
      <c r="BG1252" s="206">
        <f>IF(N1252="zákl. přenesená",J1252,0)</f>
        <v>0</v>
      </c>
      <c r="BH1252" s="206">
        <f>IF(N1252="sníž. přenesená",J1252,0)</f>
        <v>0</v>
      </c>
      <c r="BI1252" s="206">
        <f>IF(N1252="nulová",J1252,0)</f>
        <v>0</v>
      </c>
      <c r="BJ1252" s="18" t="s">
        <v>83</v>
      </c>
      <c r="BK1252" s="206">
        <f>ROUND(I1252*H1252,2)</f>
        <v>0</v>
      </c>
      <c r="BL1252" s="18" t="s">
        <v>199</v>
      </c>
      <c r="BM1252" s="205" t="s">
        <v>1536</v>
      </c>
    </row>
    <row r="1253" spans="1:65" s="2" customFormat="1" ht="37.9" customHeight="1">
      <c r="A1253" s="35"/>
      <c r="B1253" s="36"/>
      <c r="C1253" s="193" t="s">
        <v>1537</v>
      </c>
      <c r="D1253" s="193" t="s">
        <v>284</v>
      </c>
      <c r="E1253" s="194" t="s">
        <v>1538</v>
      </c>
      <c r="F1253" s="195" t="s">
        <v>1539</v>
      </c>
      <c r="G1253" s="196" t="s">
        <v>441</v>
      </c>
      <c r="H1253" s="197">
        <v>22.09</v>
      </c>
      <c r="I1253" s="198"/>
      <c r="J1253" s="199">
        <f>ROUND(I1253*H1253,2)</f>
        <v>0</v>
      </c>
      <c r="K1253" s="200"/>
      <c r="L1253" s="40"/>
      <c r="M1253" s="201" t="s">
        <v>1</v>
      </c>
      <c r="N1253" s="202" t="s">
        <v>41</v>
      </c>
      <c r="O1253" s="72"/>
      <c r="P1253" s="203">
        <f>O1253*H1253</f>
        <v>0</v>
      </c>
      <c r="Q1253" s="203">
        <v>5.9999999999999995E-4</v>
      </c>
      <c r="R1253" s="203">
        <f>Q1253*H1253</f>
        <v>1.3253999999999998E-2</v>
      </c>
      <c r="S1253" s="203">
        <v>0</v>
      </c>
      <c r="T1253" s="204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205" t="s">
        <v>199</v>
      </c>
      <c r="AT1253" s="205" t="s">
        <v>284</v>
      </c>
      <c r="AU1253" s="205" t="s">
        <v>85</v>
      </c>
      <c r="AY1253" s="18" t="s">
        <v>282</v>
      </c>
      <c r="BE1253" s="206">
        <f>IF(N1253="základní",J1253,0)</f>
        <v>0</v>
      </c>
      <c r="BF1253" s="206">
        <f>IF(N1253="snížená",J1253,0)</f>
        <v>0</v>
      </c>
      <c r="BG1253" s="206">
        <f>IF(N1253="zákl. přenesená",J1253,0)</f>
        <v>0</v>
      </c>
      <c r="BH1253" s="206">
        <f>IF(N1253="sníž. přenesená",J1253,0)</f>
        <v>0</v>
      </c>
      <c r="BI1253" s="206">
        <f>IF(N1253="nulová",J1253,0)</f>
        <v>0</v>
      </c>
      <c r="BJ1253" s="18" t="s">
        <v>83</v>
      </c>
      <c r="BK1253" s="206">
        <f>ROUND(I1253*H1253,2)</f>
        <v>0</v>
      </c>
      <c r="BL1253" s="18" t="s">
        <v>199</v>
      </c>
      <c r="BM1253" s="205" t="s">
        <v>1540</v>
      </c>
    </row>
    <row r="1254" spans="1:65" s="16" customFormat="1" ht="11.25">
      <c r="B1254" s="241"/>
      <c r="C1254" s="242"/>
      <c r="D1254" s="209" t="s">
        <v>290</v>
      </c>
      <c r="E1254" s="243" t="s">
        <v>1</v>
      </c>
      <c r="F1254" s="244" t="s">
        <v>1541</v>
      </c>
      <c r="G1254" s="242"/>
      <c r="H1254" s="243" t="s">
        <v>1</v>
      </c>
      <c r="I1254" s="245"/>
      <c r="J1254" s="242"/>
      <c r="K1254" s="242"/>
      <c r="L1254" s="246"/>
      <c r="M1254" s="247"/>
      <c r="N1254" s="248"/>
      <c r="O1254" s="248"/>
      <c r="P1254" s="248"/>
      <c r="Q1254" s="248"/>
      <c r="R1254" s="248"/>
      <c r="S1254" s="248"/>
      <c r="T1254" s="249"/>
      <c r="AT1254" s="250" t="s">
        <v>290</v>
      </c>
      <c r="AU1254" s="250" t="s">
        <v>85</v>
      </c>
      <c r="AV1254" s="16" t="s">
        <v>83</v>
      </c>
      <c r="AW1254" s="16" t="s">
        <v>32</v>
      </c>
      <c r="AX1254" s="16" t="s">
        <v>76</v>
      </c>
      <c r="AY1254" s="250" t="s">
        <v>282</v>
      </c>
    </row>
    <row r="1255" spans="1:65" s="13" customFormat="1" ht="11.25">
      <c r="B1255" s="207"/>
      <c r="C1255" s="208"/>
      <c r="D1255" s="209" t="s">
        <v>290</v>
      </c>
      <c r="E1255" s="210" t="s">
        <v>1</v>
      </c>
      <c r="F1255" s="211" t="s">
        <v>1542</v>
      </c>
      <c r="G1255" s="208"/>
      <c r="H1255" s="212">
        <v>22.09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290</v>
      </c>
      <c r="AU1255" s="218" t="s">
        <v>85</v>
      </c>
      <c r="AV1255" s="13" t="s">
        <v>85</v>
      </c>
      <c r="AW1255" s="13" t="s">
        <v>32</v>
      </c>
      <c r="AX1255" s="13" t="s">
        <v>76</v>
      </c>
      <c r="AY1255" s="218" t="s">
        <v>282</v>
      </c>
    </row>
    <row r="1256" spans="1:65" s="14" customFormat="1" ht="11.25">
      <c r="B1256" s="219"/>
      <c r="C1256" s="220"/>
      <c r="D1256" s="209" t="s">
        <v>290</v>
      </c>
      <c r="E1256" s="221" t="s">
        <v>1</v>
      </c>
      <c r="F1256" s="222" t="s">
        <v>292</v>
      </c>
      <c r="G1256" s="220"/>
      <c r="H1256" s="223">
        <v>22.09</v>
      </c>
      <c r="I1256" s="224"/>
      <c r="J1256" s="220"/>
      <c r="K1256" s="220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290</v>
      </c>
      <c r="AU1256" s="229" t="s">
        <v>85</v>
      </c>
      <c r="AV1256" s="14" t="s">
        <v>288</v>
      </c>
      <c r="AW1256" s="14" t="s">
        <v>32</v>
      </c>
      <c r="AX1256" s="14" t="s">
        <v>83</v>
      </c>
      <c r="AY1256" s="229" t="s">
        <v>282</v>
      </c>
    </row>
    <row r="1257" spans="1:65" s="2" customFormat="1" ht="24.2" customHeight="1">
      <c r="A1257" s="35"/>
      <c r="B1257" s="36"/>
      <c r="C1257" s="193" t="s">
        <v>1543</v>
      </c>
      <c r="D1257" s="193" t="s">
        <v>284</v>
      </c>
      <c r="E1257" s="194" t="s">
        <v>1544</v>
      </c>
      <c r="F1257" s="195" t="s">
        <v>1545</v>
      </c>
      <c r="G1257" s="196" t="s">
        <v>287</v>
      </c>
      <c r="H1257" s="197">
        <v>432.53</v>
      </c>
      <c r="I1257" s="198"/>
      <c r="J1257" s="199">
        <f>ROUND(I1257*H1257,2)</f>
        <v>0</v>
      </c>
      <c r="K1257" s="200"/>
      <c r="L1257" s="40"/>
      <c r="M1257" s="201" t="s">
        <v>1</v>
      </c>
      <c r="N1257" s="202" t="s">
        <v>41</v>
      </c>
      <c r="O1257" s="72"/>
      <c r="P1257" s="203">
        <f>O1257*H1257</f>
        <v>0</v>
      </c>
      <c r="Q1257" s="203">
        <v>0</v>
      </c>
      <c r="R1257" s="203">
        <f>Q1257*H1257</f>
        <v>0</v>
      </c>
      <c r="S1257" s="203">
        <v>0</v>
      </c>
      <c r="T1257" s="204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205" t="s">
        <v>199</v>
      </c>
      <c r="AT1257" s="205" t="s">
        <v>284</v>
      </c>
      <c r="AU1257" s="205" t="s">
        <v>85</v>
      </c>
      <c r="AY1257" s="18" t="s">
        <v>282</v>
      </c>
      <c r="BE1257" s="206">
        <f>IF(N1257="základní",J1257,0)</f>
        <v>0</v>
      </c>
      <c r="BF1257" s="206">
        <f>IF(N1257="snížená",J1257,0)</f>
        <v>0</v>
      </c>
      <c r="BG1257" s="206">
        <f>IF(N1257="zákl. přenesená",J1257,0)</f>
        <v>0</v>
      </c>
      <c r="BH1257" s="206">
        <f>IF(N1257="sníž. přenesená",J1257,0)</f>
        <v>0</v>
      </c>
      <c r="BI1257" s="206">
        <f>IF(N1257="nulová",J1257,0)</f>
        <v>0</v>
      </c>
      <c r="BJ1257" s="18" t="s">
        <v>83</v>
      </c>
      <c r="BK1257" s="206">
        <f>ROUND(I1257*H1257,2)</f>
        <v>0</v>
      </c>
      <c r="BL1257" s="18" t="s">
        <v>199</v>
      </c>
      <c r="BM1257" s="205" t="s">
        <v>1546</v>
      </c>
    </row>
    <row r="1258" spans="1:65" s="16" customFormat="1" ht="11.25">
      <c r="B1258" s="241"/>
      <c r="C1258" s="242"/>
      <c r="D1258" s="209" t="s">
        <v>290</v>
      </c>
      <c r="E1258" s="243" t="s">
        <v>1</v>
      </c>
      <c r="F1258" s="244" t="s">
        <v>1478</v>
      </c>
      <c r="G1258" s="242"/>
      <c r="H1258" s="243" t="s">
        <v>1</v>
      </c>
      <c r="I1258" s="245"/>
      <c r="J1258" s="242"/>
      <c r="K1258" s="242"/>
      <c r="L1258" s="246"/>
      <c r="M1258" s="247"/>
      <c r="N1258" s="248"/>
      <c r="O1258" s="248"/>
      <c r="P1258" s="248"/>
      <c r="Q1258" s="248"/>
      <c r="R1258" s="248"/>
      <c r="S1258" s="248"/>
      <c r="T1258" s="249"/>
      <c r="AT1258" s="250" t="s">
        <v>290</v>
      </c>
      <c r="AU1258" s="250" t="s">
        <v>85</v>
      </c>
      <c r="AV1258" s="16" t="s">
        <v>83</v>
      </c>
      <c r="AW1258" s="16" t="s">
        <v>32</v>
      </c>
      <c r="AX1258" s="16" t="s">
        <v>76</v>
      </c>
      <c r="AY1258" s="250" t="s">
        <v>282</v>
      </c>
    </row>
    <row r="1259" spans="1:65" s="13" customFormat="1" ht="11.25">
      <c r="B1259" s="207"/>
      <c r="C1259" s="208"/>
      <c r="D1259" s="209" t="s">
        <v>290</v>
      </c>
      <c r="E1259" s="210" t="s">
        <v>1</v>
      </c>
      <c r="F1259" s="211" t="s">
        <v>1479</v>
      </c>
      <c r="G1259" s="208"/>
      <c r="H1259" s="212">
        <v>45.563000000000002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290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282</v>
      </c>
    </row>
    <row r="1260" spans="1:65" s="13" customFormat="1" ht="11.25">
      <c r="B1260" s="207"/>
      <c r="C1260" s="208"/>
      <c r="D1260" s="209" t="s">
        <v>290</v>
      </c>
      <c r="E1260" s="210" t="s">
        <v>1</v>
      </c>
      <c r="F1260" s="211" t="s">
        <v>1480</v>
      </c>
      <c r="G1260" s="208"/>
      <c r="H1260" s="212">
        <v>8.1</v>
      </c>
      <c r="I1260" s="213"/>
      <c r="J1260" s="208"/>
      <c r="K1260" s="208"/>
      <c r="L1260" s="214"/>
      <c r="M1260" s="215"/>
      <c r="N1260" s="216"/>
      <c r="O1260" s="216"/>
      <c r="P1260" s="216"/>
      <c r="Q1260" s="216"/>
      <c r="R1260" s="216"/>
      <c r="S1260" s="216"/>
      <c r="T1260" s="217"/>
      <c r="AT1260" s="218" t="s">
        <v>290</v>
      </c>
      <c r="AU1260" s="218" t="s">
        <v>85</v>
      </c>
      <c r="AV1260" s="13" t="s">
        <v>85</v>
      </c>
      <c r="AW1260" s="13" t="s">
        <v>32</v>
      </c>
      <c r="AX1260" s="13" t="s">
        <v>76</v>
      </c>
      <c r="AY1260" s="218" t="s">
        <v>282</v>
      </c>
    </row>
    <row r="1261" spans="1:65" s="15" customFormat="1" ht="11.25">
      <c r="B1261" s="230"/>
      <c r="C1261" s="231"/>
      <c r="D1261" s="209" t="s">
        <v>290</v>
      </c>
      <c r="E1261" s="232" t="s">
        <v>1</v>
      </c>
      <c r="F1261" s="233" t="s">
        <v>306</v>
      </c>
      <c r="G1261" s="231"/>
      <c r="H1261" s="234">
        <v>53.663000000000004</v>
      </c>
      <c r="I1261" s="235"/>
      <c r="J1261" s="231"/>
      <c r="K1261" s="231"/>
      <c r="L1261" s="236"/>
      <c r="M1261" s="237"/>
      <c r="N1261" s="238"/>
      <c r="O1261" s="238"/>
      <c r="P1261" s="238"/>
      <c r="Q1261" s="238"/>
      <c r="R1261" s="238"/>
      <c r="S1261" s="238"/>
      <c r="T1261" s="239"/>
      <c r="AT1261" s="240" t="s">
        <v>290</v>
      </c>
      <c r="AU1261" s="240" t="s">
        <v>85</v>
      </c>
      <c r="AV1261" s="15" t="s">
        <v>105</v>
      </c>
      <c r="AW1261" s="15" t="s">
        <v>32</v>
      </c>
      <c r="AX1261" s="15" t="s">
        <v>76</v>
      </c>
      <c r="AY1261" s="240" t="s">
        <v>282</v>
      </c>
    </row>
    <row r="1262" spans="1:65" s="16" customFormat="1" ht="11.25">
      <c r="B1262" s="241"/>
      <c r="C1262" s="242"/>
      <c r="D1262" s="209" t="s">
        <v>290</v>
      </c>
      <c r="E1262" s="243" t="s">
        <v>1</v>
      </c>
      <c r="F1262" s="244" t="s">
        <v>1215</v>
      </c>
      <c r="G1262" s="242"/>
      <c r="H1262" s="243" t="s">
        <v>1</v>
      </c>
      <c r="I1262" s="245"/>
      <c r="J1262" s="242"/>
      <c r="K1262" s="242"/>
      <c r="L1262" s="246"/>
      <c r="M1262" s="247"/>
      <c r="N1262" s="248"/>
      <c r="O1262" s="248"/>
      <c r="P1262" s="248"/>
      <c r="Q1262" s="248"/>
      <c r="R1262" s="248"/>
      <c r="S1262" s="248"/>
      <c r="T1262" s="249"/>
      <c r="AT1262" s="250" t="s">
        <v>290</v>
      </c>
      <c r="AU1262" s="250" t="s">
        <v>85</v>
      </c>
      <c r="AV1262" s="16" t="s">
        <v>83</v>
      </c>
      <c r="AW1262" s="16" t="s">
        <v>32</v>
      </c>
      <c r="AX1262" s="16" t="s">
        <v>76</v>
      </c>
      <c r="AY1262" s="250" t="s">
        <v>282</v>
      </c>
    </row>
    <row r="1263" spans="1:65" s="13" customFormat="1" ht="11.25">
      <c r="B1263" s="207"/>
      <c r="C1263" s="208"/>
      <c r="D1263" s="209" t="s">
        <v>290</v>
      </c>
      <c r="E1263" s="210" t="s">
        <v>1</v>
      </c>
      <c r="F1263" s="211" t="s">
        <v>1481</v>
      </c>
      <c r="G1263" s="208"/>
      <c r="H1263" s="212">
        <v>172.316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290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282</v>
      </c>
    </row>
    <row r="1264" spans="1:65" s="13" customFormat="1" ht="11.25">
      <c r="B1264" s="207"/>
      <c r="C1264" s="208"/>
      <c r="D1264" s="209" t="s">
        <v>290</v>
      </c>
      <c r="E1264" s="210" t="s">
        <v>1</v>
      </c>
      <c r="F1264" s="211" t="s">
        <v>1547</v>
      </c>
      <c r="G1264" s="208"/>
      <c r="H1264" s="212">
        <v>13.694000000000001</v>
      </c>
      <c r="I1264" s="213"/>
      <c r="J1264" s="208"/>
      <c r="K1264" s="208"/>
      <c r="L1264" s="214"/>
      <c r="M1264" s="215"/>
      <c r="N1264" s="216"/>
      <c r="O1264" s="216"/>
      <c r="P1264" s="216"/>
      <c r="Q1264" s="216"/>
      <c r="R1264" s="216"/>
      <c r="S1264" s="216"/>
      <c r="T1264" s="217"/>
      <c r="AT1264" s="218" t="s">
        <v>290</v>
      </c>
      <c r="AU1264" s="218" t="s">
        <v>85</v>
      </c>
      <c r="AV1264" s="13" t="s">
        <v>85</v>
      </c>
      <c r="AW1264" s="13" t="s">
        <v>32</v>
      </c>
      <c r="AX1264" s="13" t="s">
        <v>76</v>
      </c>
      <c r="AY1264" s="218" t="s">
        <v>282</v>
      </c>
    </row>
    <row r="1265" spans="1:65" s="15" customFormat="1" ht="11.25">
      <c r="B1265" s="230"/>
      <c r="C1265" s="231"/>
      <c r="D1265" s="209" t="s">
        <v>290</v>
      </c>
      <c r="E1265" s="232" t="s">
        <v>1</v>
      </c>
      <c r="F1265" s="233" t="s">
        <v>306</v>
      </c>
      <c r="G1265" s="231"/>
      <c r="H1265" s="234">
        <v>186.01</v>
      </c>
      <c r="I1265" s="235"/>
      <c r="J1265" s="231"/>
      <c r="K1265" s="231"/>
      <c r="L1265" s="236"/>
      <c r="M1265" s="237"/>
      <c r="N1265" s="238"/>
      <c r="O1265" s="238"/>
      <c r="P1265" s="238"/>
      <c r="Q1265" s="238"/>
      <c r="R1265" s="238"/>
      <c r="S1265" s="238"/>
      <c r="T1265" s="239"/>
      <c r="AT1265" s="240" t="s">
        <v>290</v>
      </c>
      <c r="AU1265" s="240" t="s">
        <v>85</v>
      </c>
      <c r="AV1265" s="15" t="s">
        <v>105</v>
      </c>
      <c r="AW1265" s="15" t="s">
        <v>32</v>
      </c>
      <c r="AX1265" s="15" t="s">
        <v>76</v>
      </c>
      <c r="AY1265" s="240" t="s">
        <v>282</v>
      </c>
    </row>
    <row r="1266" spans="1:65" s="16" customFormat="1" ht="11.25">
      <c r="B1266" s="241"/>
      <c r="C1266" s="242"/>
      <c r="D1266" s="209" t="s">
        <v>290</v>
      </c>
      <c r="E1266" s="243" t="s">
        <v>1</v>
      </c>
      <c r="F1266" s="244" t="s">
        <v>1215</v>
      </c>
      <c r="G1266" s="242"/>
      <c r="H1266" s="243" t="s">
        <v>1</v>
      </c>
      <c r="I1266" s="245"/>
      <c r="J1266" s="242"/>
      <c r="K1266" s="242"/>
      <c r="L1266" s="246"/>
      <c r="M1266" s="247"/>
      <c r="N1266" s="248"/>
      <c r="O1266" s="248"/>
      <c r="P1266" s="248"/>
      <c r="Q1266" s="248"/>
      <c r="R1266" s="248"/>
      <c r="S1266" s="248"/>
      <c r="T1266" s="249"/>
      <c r="AT1266" s="250" t="s">
        <v>290</v>
      </c>
      <c r="AU1266" s="250" t="s">
        <v>85</v>
      </c>
      <c r="AV1266" s="16" t="s">
        <v>83</v>
      </c>
      <c r="AW1266" s="16" t="s">
        <v>32</v>
      </c>
      <c r="AX1266" s="16" t="s">
        <v>76</v>
      </c>
      <c r="AY1266" s="250" t="s">
        <v>282</v>
      </c>
    </row>
    <row r="1267" spans="1:65" s="13" customFormat="1" ht="11.25">
      <c r="B1267" s="207"/>
      <c r="C1267" s="208"/>
      <c r="D1267" s="209" t="s">
        <v>290</v>
      </c>
      <c r="E1267" s="210" t="s">
        <v>1</v>
      </c>
      <c r="F1267" s="211" t="s">
        <v>1481</v>
      </c>
      <c r="G1267" s="208"/>
      <c r="H1267" s="212">
        <v>172.316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290</v>
      </c>
      <c r="AU1267" s="218" t="s">
        <v>85</v>
      </c>
      <c r="AV1267" s="13" t="s">
        <v>85</v>
      </c>
      <c r="AW1267" s="13" t="s">
        <v>32</v>
      </c>
      <c r="AX1267" s="13" t="s">
        <v>76</v>
      </c>
      <c r="AY1267" s="218" t="s">
        <v>282</v>
      </c>
    </row>
    <row r="1268" spans="1:65" s="13" customFormat="1" ht="11.25">
      <c r="B1268" s="207"/>
      <c r="C1268" s="208"/>
      <c r="D1268" s="209" t="s">
        <v>290</v>
      </c>
      <c r="E1268" s="210" t="s">
        <v>1</v>
      </c>
      <c r="F1268" s="211" t="s">
        <v>1482</v>
      </c>
      <c r="G1268" s="208"/>
      <c r="H1268" s="212">
        <v>20.541</v>
      </c>
      <c r="I1268" s="213"/>
      <c r="J1268" s="208"/>
      <c r="K1268" s="208"/>
      <c r="L1268" s="214"/>
      <c r="M1268" s="215"/>
      <c r="N1268" s="216"/>
      <c r="O1268" s="216"/>
      <c r="P1268" s="216"/>
      <c r="Q1268" s="216"/>
      <c r="R1268" s="216"/>
      <c r="S1268" s="216"/>
      <c r="T1268" s="217"/>
      <c r="AT1268" s="218" t="s">
        <v>290</v>
      </c>
      <c r="AU1268" s="218" t="s">
        <v>85</v>
      </c>
      <c r="AV1268" s="13" t="s">
        <v>85</v>
      </c>
      <c r="AW1268" s="13" t="s">
        <v>32</v>
      </c>
      <c r="AX1268" s="13" t="s">
        <v>76</v>
      </c>
      <c r="AY1268" s="218" t="s">
        <v>282</v>
      </c>
    </row>
    <row r="1269" spans="1:65" s="15" customFormat="1" ht="11.25">
      <c r="B1269" s="230"/>
      <c r="C1269" s="231"/>
      <c r="D1269" s="209" t="s">
        <v>290</v>
      </c>
      <c r="E1269" s="232" t="s">
        <v>1</v>
      </c>
      <c r="F1269" s="233" t="s">
        <v>306</v>
      </c>
      <c r="G1269" s="231"/>
      <c r="H1269" s="234">
        <v>192.857</v>
      </c>
      <c r="I1269" s="235"/>
      <c r="J1269" s="231"/>
      <c r="K1269" s="231"/>
      <c r="L1269" s="236"/>
      <c r="M1269" s="237"/>
      <c r="N1269" s="238"/>
      <c r="O1269" s="238"/>
      <c r="P1269" s="238"/>
      <c r="Q1269" s="238"/>
      <c r="R1269" s="238"/>
      <c r="S1269" s="238"/>
      <c r="T1269" s="239"/>
      <c r="AT1269" s="240" t="s">
        <v>290</v>
      </c>
      <c r="AU1269" s="240" t="s">
        <v>85</v>
      </c>
      <c r="AV1269" s="15" t="s">
        <v>105</v>
      </c>
      <c r="AW1269" s="15" t="s">
        <v>32</v>
      </c>
      <c r="AX1269" s="15" t="s">
        <v>76</v>
      </c>
      <c r="AY1269" s="240" t="s">
        <v>282</v>
      </c>
    </row>
    <row r="1270" spans="1:65" s="14" customFormat="1" ht="11.25">
      <c r="B1270" s="219"/>
      <c r="C1270" s="220"/>
      <c r="D1270" s="209" t="s">
        <v>290</v>
      </c>
      <c r="E1270" s="221" t="s">
        <v>1</v>
      </c>
      <c r="F1270" s="222" t="s">
        <v>292</v>
      </c>
      <c r="G1270" s="220"/>
      <c r="H1270" s="223">
        <v>432.53000000000003</v>
      </c>
      <c r="I1270" s="224"/>
      <c r="J1270" s="220"/>
      <c r="K1270" s="220"/>
      <c r="L1270" s="225"/>
      <c r="M1270" s="226"/>
      <c r="N1270" s="227"/>
      <c r="O1270" s="227"/>
      <c r="P1270" s="227"/>
      <c r="Q1270" s="227"/>
      <c r="R1270" s="227"/>
      <c r="S1270" s="227"/>
      <c r="T1270" s="228"/>
      <c r="AT1270" s="229" t="s">
        <v>290</v>
      </c>
      <c r="AU1270" s="229" t="s">
        <v>85</v>
      </c>
      <c r="AV1270" s="14" t="s">
        <v>288</v>
      </c>
      <c r="AW1270" s="14" t="s">
        <v>32</v>
      </c>
      <c r="AX1270" s="14" t="s">
        <v>83</v>
      </c>
      <c r="AY1270" s="229" t="s">
        <v>282</v>
      </c>
    </row>
    <row r="1271" spans="1:65" s="2" customFormat="1" ht="24.2" customHeight="1">
      <c r="A1271" s="35"/>
      <c r="B1271" s="36"/>
      <c r="C1271" s="251" t="s">
        <v>1548</v>
      </c>
      <c r="D1271" s="251" t="s">
        <v>990</v>
      </c>
      <c r="E1271" s="252" t="s">
        <v>1549</v>
      </c>
      <c r="F1271" s="253" t="s">
        <v>1550</v>
      </c>
      <c r="G1271" s="254" t="s">
        <v>287</v>
      </c>
      <c r="H1271" s="255">
        <v>284.73099999999999</v>
      </c>
      <c r="I1271" s="256"/>
      <c r="J1271" s="257">
        <f>ROUND(I1271*H1271,2)</f>
        <v>0</v>
      </c>
      <c r="K1271" s="258"/>
      <c r="L1271" s="259"/>
      <c r="M1271" s="260" t="s">
        <v>1</v>
      </c>
      <c r="N1271" s="261" t="s">
        <v>41</v>
      </c>
      <c r="O1271" s="72"/>
      <c r="P1271" s="203">
        <f>O1271*H1271</f>
        <v>0</v>
      </c>
      <c r="Q1271" s="203">
        <v>2.9999999999999997E-4</v>
      </c>
      <c r="R1271" s="203">
        <f>Q1271*H1271</f>
        <v>8.541929999999999E-2</v>
      </c>
      <c r="S1271" s="203">
        <v>0</v>
      </c>
      <c r="T1271" s="204">
        <f>S1271*H1271</f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205" t="s">
        <v>493</v>
      </c>
      <c r="AT1271" s="205" t="s">
        <v>990</v>
      </c>
      <c r="AU1271" s="205" t="s">
        <v>85</v>
      </c>
      <c r="AY1271" s="18" t="s">
        <v>282</v>
      </c>
      <c r="BE1271" s="206">
        <f>IF(N1271="základní",J1271,0)</f>
        <v>0</v>
      </c>
      <c r="BF1271" s="206">
        <f>IF(N1271="snížená",J1271,0)</f>
        <v>0</v>
      </c>
      <c r="BG1271" s="206">
        <f>IF(N1271="zákl. přenesená",J1271,0)</f>
        <v>0</v>
      </c>
      <c r="BH1271" s="206">
        <f>IF(N1271="sníž. přenesená",J1271,0)</f>
        <v>0</v>
      </c>
      <c r="BI1271" s="206">
        <f>IF(N1271="nulová",J1271,0)</f>
        <v>0</v>
      </c>
      <c r="BJ1271" s="18" t="s">
        <v>83</v>
      </c>
      <c r="BK1271" s="206">
        <f>ROUND(I1271*H1271,2)</f>
        <v>0</v>
      </c>
      <c r="BL1271" s="18" t="s">
        <v>199</v>
      </c>
      <c r="BM1271" s="205" t="s">
        <v>1551</v>
      </c>
    </row>
    <row r="1272" spans="1:65" s="16" customFormat="1" ht="11.25">
      <c r="B1272" s="241"/>
      <c r="C1272" s="242"/>
      <c r="D1272" s="209" t="s">
        <v>290</v>
      </c>
      <c r="E1272" s="243" t="s">
        <v>1</v>
      </c>
      <c r="F1272" s="244" t="s">
        <v>1478</v>
      </c>
      <c r="G1272" s="242"/>
      <c r="H1272" s="243" t="s">
        <v>1</v>
      </c>
      <c r="I1272" s="245"/>
      <c r="J1272" s="242"/>
      <c r="K1272" s="242"/>
      <c r="L1272" s="246"/>
      <c r="M1272" s="247"/>
      <c r="N1272" s="248"/>
      <c r="O1272" s="248"/>
      <c r="P1272" s="248"/>
      <c r="Q1272" s="248"/>
      <c r="R1272" s="248"/>
      <c r="S1272" s="248"/>
      <c r="T1272" s="249"/>
      <c r="AT1272" s="250" t="s">
        <v>290</v>
      </c>
      <c r="AU1272" s="250" t="s">
        <v>85</v>
      </c>
      <c r="AV1272" s="16" t="s">
        <v>83</v>
      </c>
      <c r="AW1272" s="16" t="s">
        <v>32</v>
      </c>
      <c r="AX1272" s="16" t="s">
        <v>76</v>
      </c>
      <c r="AY1272" s="250" t="s">
        <v>282</v>
      </c>
    </row>
    <row r="1273" spans="1:65" s="13" customFormat="1" ht="11.25">
      <c r="B1273" s="207"/>
      <c r="C1273" s="208"/>
      <c r="D1273" s="209" t="s">
        <v>290</v>
      </c>
      <c r="E1273" s="210" t="s">
        <v>1</v>
      </c>
      <c r="F1273" s="211" t="s">
        <v>1479</v>
      </c>
      <c r="G1273" s="208"/>
      <c r="H1273" s="212">
        <v>45.563000000000002</v>
      </c>
      <c r="I1273" s="213"/>
      <c r="J1273" s="208"/>
      <c r="K1273" s="208"/>
      <c r="L1273" s="214"/>
      <c r="M1273" s="215"/>
      <c r="N1273" s="216"/>
      <c r="O1273" s="216"/>
      <c r="P1273" s="216"/>
      <c r="Q1273" s="216"/>
      <c r="R1273" s="216"/>
      <c r="S1273" s="216"/>
      <c r="T1273" s="217"/>
      <c r="AT1273" s="218" t="s">
        <v>290</v>
      </c>
      <c r="AU1273" s="218" t="s">
        <v>85</v>
      </c>
      <c r="AV1273" s="13" t="s">
        <v>85</v>
      </c>
      <c r="AW1273" s="13" t="s">
        <v>32</v>
      </c>
      <c r="AX1273" s="13" t="s">
        <v>76</v>
      </c>
      <c r="AY1273" s="218" t="s">
        <v>282</v>
      </c>
    </row>
    <row r="1274" spans="1:65" s="13" customFormat="1" ht="11.25">
      <c r="B1274" s="207"/>
      <c r="C1274" s="208"/>
      <c r="D1274" s="209" t="s">
        <v>290</v>
      </c>
      <c r="E1274" s="210" t="s">
        <v>1</v>
      </c>
      <c r="F1274" s="211" t="s">
        <v>1480</v>
      </c>
      <c r="G1274" s="208"/>
      <c r="H1274" s="212">
        <v>8.1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290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282</v>
      </c>
    </row>
    <row r="1275" spans="1:65" s="15" customFormat="1" ht="11.25">
      <c r="B1275" s="230"/>
      <c r="C1275" s="231"/>
      <c r="D1275" s="209" t="s">
        <v>290</v>
      </c>
      <c r="E1275" s="232" t="s">
        <v>1</v>
      </c>
      <c r="F1275" s="233" t="s">
        <v>306</v>
      </c>
      <c r="G1275" s="231"/>
      <c r="H1275" s="234">
        <v>53.663000000000004</v>
      </c>
      <c r="I1275" s="235"/>
      <c r="J1275" s="231"/>
      <c r="K1275" s="231"/>
      <c r="L1275" s="236"/>
      <c r="M1275" s="237"/>
      <c r="N1275" s="238"/>
      <c r="O1275" s="238"/>
      <c r="P1275" s="238"/>
      <c r="Q1275" s="238"/>
      <c r="R1275" s="238"/>
      <c r="S1275" s="238"/>
      <c r="T1275" s="239"/>
      <c r="AT1275" s="240" t="s">
        <v>290</v>
      </c>
      <c r="AU1275" s="240" t="s">
        <v>85</v>
      </c>
      <c r="AV1275" s="15" t="s">
        <v>105</v>
      </c>
      <c r="AW1275" s="15" t="s">
        <v>32</v>
      </c>
      <c r="AX1275" s="15" t="s">
        <v>76</v>
      </c>
      <c r="AY1275" s="240" t="s">
        <v>282</v>
      </c>
    </row>
    <row r="1276" spans="1:65" s="16" customFormat="1" ht="11.25">
      <c r="B1276" s="241"/>
      <c r="C1276" s="242"/>
      <c r="D1276" s="209" t="s">
        <v>290</v>
      </c>
      <c r="E1276" s="243" t="s">
        <v>1</v>
      </c>
      <c r="F1276" s="244" t="s">
        <v>1215</v>
      </c>
      <c r="G1276" s="242"/>
      <c r="H1276" s="243" t="s">
        <v>1</v>
      </c>
      <c r="I1276" s="245"/>
      <c r="J1276" s="242"/>
      <c r="K1276" s="242"/>
      <c r="L1276" s="246"/>
      <c r="M1276" s="247"/>
      <c r="N1276" s="248"/>
      <c r="O1276" s="248"/>
      <c r="P1276" s="248"/>
      <c r="Q1276" s="248"/>
      <c r="R1276" s="248"/>
      <c r="S1276" s="248"/>
      <c r="T1276" s="249"/>
      <c r="AT1276" s="250" t="s">
        <v>290</v>
      </c>
      <c r="AU1276" s="250" t="s">
        <v>85</v>
      </c>
      <c r="AV1276" s="16" t="s">
        <v>83</v>
      </c>
      <c r="AW1276" s="16" t="s">
        <v>32</v>
      </c>
      <c r="AX1276" s="16" t="s">
        <v>76</v>
      </c>
      <c r="AY1276" s="250" t="s">
        <v>282</v>
      </c>
    </row>
    <row r="1277" spans="1:65" s="13" customFormat="1" ht="11.25">
      <c r="B1277" s="207"/>
      <c r="C1277" s="208"/>
      <c r="D1277" s="209" t="s">
        <v>290</v>
      </c>
      <c r="E1277" s="210" t="s">
        <v>1</v>
      </c>
      <c r="F1277" s="211" t="s">
        <v>1481</v>
      </c>
      <c r="G1277" s="208"/>
      <c r="H1277" s="212">
        <v>172.316</v>
      </c>
      <c r="I1277" s="213"/>
      <c r="J1277" s="208"/>
      <c r="K1277" s="208"/>
      <c r="L1277" s="214"/>
      <c r="M1277" s="215"/>
      <c r="N1277" s="216"/>
      <c r="O1277" s="216"/>
      <c r="P1277" s="216"/>
      <c r="Q1277" s="216"/>
      <c r="R1277" s="216"/>
      <c r="S1277" s="216"/>
      <c r="T1277" s="217"/>
      <c r="AT1277" s="218" t="s">
        <v>290</v>
      </c>
      <c r="AU1277" s="218" t="s">
        <v>85</v>
      </c>
      <c r="AV1277" s="13" t="s">
        <v>85</v>
      </c>
      <c r="AW1277" s="13" t="s">
        <v>32</v>
      </c>
      <c r="AX1277" s="13" t="s">
        <v>76</v>
      </c>
      <c r="AY1277" s="218" t="s">
        <v>282</v>
      </c>
    </row>
    <row r="1278" spans="1:65" s="13" customFormat="1" ht="11.25">
      <c r="B1278" s="207"/>
      <c r="C1278" s="208"/>
      <c r="D1278" s="209" t="s">
        <v>290</v>
      </c>
      <c r="E1278" s="210" t="s">
        <v>1</v>
      </c>
      <c r="F1278" s="211" t="s">
        <v>1482</v>
      </c>
      <c r="G1278" s="208"/>
      <c r="H1278" s="212">
        <v>20.541</v>
      </c>
      <c r="I1278" s="213"/>
      <c r="J1278" s="208"/>
      <c r="K1278" s="208"/>
      <c r="L1278" s="214"/>
      <c r="M1278" s="215"/>
      <c r="N1278" s="216"/>
      <c r="O1278" s="216"/>
      <c r="P1278" s="216"/>
      <c r="Q1278" s="216"/>
      <c r="R1278" s="216"/>
      <c r="S1278" s="216"/>
      <c r="T1278" s="217"/>
      <c r="AT1278" s="218" t="s">
        <v>290</v>
      </c>
      <c r="AU1278" s="218" t="s">
        <v>85</v>
      </c>
      <c r="AV1278" s="13" t="s">
        <v>85</v>
      </c>
      <c r="AW1278" s="13" t="s">
        <v>32</v>
      </c>
      <c r="AX1278" s="13" t="s">
        <v>76</v>
      </c>
      <c r="AY1278" s="218" t="s">
        <v>282</v>
      </c>
    </row>
    <row r="1279" spans="1:65" s="15" customFormat="1" ht="11.25">
      <c r="B1279" s="230"/>
      <c r="C1279" s="231"/>
      <c r="D1279" s="209" t="s">
        <v>290</v>
      </c>
      <c r="E1279" s="232" t="s">
        <v>1</v>
      </c>
      <c r="F1279" s="233" t="s">
        <v>306</v>
      </c>
      <c r="G1279" s="231"/>
      <c r="H1279" s="234">
        <v>192.857</v>
      </c>
      <c r="I1279" s="235"/>
      <c r="J1279" s="231"/>
      <c r="K1279" s="231"/>
      <c r="L1279" s="236"/>
      <c r="M1279" s="237"/>
      <c r="N1279" s="238"/>
      <c r="O1279" s="238"/>
      <c r="P1279" s="238"/>
      <c r="Q1279" s="238"/>
      <c r="R1279" s="238"/>
      <c r="S1279" s="238"/>
      <c r="T1279" s="239"/>
      <c r="AT1279" s="240" t="s">
        <v>290</v>
      </c>
      <c r="AU1279" s="240" t="s">
        <v>85</v>
      </c>
      <c r="AV1279" s="15" t="s">
        <v>105</v>
      </c>
      <c r="AW1279" s="15" t="s">
        <v>32</v>
      </c>
      <c r="AX1279" s="15" t="s">
        <v>76</v>
      </c>
      <c r="AY1279" s="240" t="s">
        <v>282</v>
      </c>
    </row>
    <row r="1280" spans="1:65" s="14" customFormat="1" ht="11.25">
      <c r="B1280" s="219"/>
      <c r="C1280" s="220"/>
      <c r="D1280" s="209" t="s">
        <v>290</v>
      </c>
      <c r="E1280" s="221" t="s">
        <v>1</v>
      </c>
      <c r="F1280" s="222" t="s">
        <v>292</v>
      </c>
      <c r="G1280" s="220"/>
      <c r="H1280" s="223">
        <v>246.52</v>
      </c>
      <c r="I1280" s="224"/>
      <c r="J1280" s="220"/>
      <c r="K1280" s="220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290</v>
      </c>
      <c r="AU1280" s="229" t="s">
        <v>85</v>
      </c>
      <c r="AV1280" s="14" t="s">
        <v>288</v>
      </c>
      <c r="AW1280" s="14" t="s">
        <v>32</v>
      </c>
      <c r="AX1280" s="14" t="s">
        <v>83</v>
      </c>
      <c r="AY1280" s="229" t="s">
        <v>282</v>
      </c>
    </row>
    <row r="1281" spans="1:65" s="13" customFormat="1" ht="11.25">
      <c r="B1281" s="207"/>
      <c r="C1281" s="208"/>
      <c r="D1281" s="209" t="s">
        <v>290</v>
      </c>
      <c r="E1281" s="208"/>
      <c r="F1281" s="211" t="s">
        <v>1552</v>
      </c>
      <c r="G1281" s="208"/>
      <c r="H1281" s="212">
        <v>284.73099999999999</v>
      </c>
      <c r="I1281" s="213"/>
      <c r="J1281" s="208"/>
      <c r="K1281" s="208"/>
      <c r="L1281" s="214"/>
      <c r="M1281" s="215"/>
      <c r="N1281" s="216"/>
      <c r="O1281" s="216"/>
      <c r="P1281" s="216"/>
      <c r="Q1281" s="216"/>
      <c r="R1281" s="216"/>
      <c r="S1281" s="216"/>
      <c r="T1281" s="217"/>
      <c r="AT1281" s="218" t="s">
        <v>290</v>
      </c>
      <c r="AU1281" s="218" t="s">
        <v>85</v>
      </c>
      <c r="AV1281" s="13" t="s">
        <v>85</v>
      </c>
      <c r="AW1281" s="13" t="s">
        <v>4</v>
      </c>
      <c r="AX1281" s="13" t="s">
        <v>83</v>
      </c>
      <c r="AY1281" s="218" t="s">
        <v>282</v>
      </c>
    </row>
    <row r="1282" spans="1:65" s="2" customFormat="1" ht="24.2" customHeight="1">
      <c r="A1282" s="35"/>
      <c r="B1282" s="36"/>
      <c r="C1282" s="251" t="s">
        <v>1553</v>
      </c>
      <c r="D1282" s="251" t="s">
        <v>990</v>
      </c>
      <c r="E1282" s="252" t="s">
        <v>1554</v>
      </c>
      <c r="F1282" s="253" t="s">
        <v>1555</v>
      </c>
      <c r="G1282" s="254" t="s">
        <v>287</v>
      </c>
      <c r="H1282" s="255">
        <v>189.73</v>
      </c>
      <c r="I1282" s="256"/>
      <c r="J1282" s="257">
        <f>ROUND(I1282*H1282,2)</f>
        <v>0</v>
      </c>
      <c r="K1282" s="258"/>
      <c r="L1282" s="259"/>
      <c r="M1282" s="260" t="s">
        <v>1</v>
      </c>
      <c r="N1282" s="261" t="s">
        <v>41</v>
      </c>
      <c r="O1282" s="72"/>
      <c r="P1282" s="203">
        <f>O1282*H1282</f>
        <v>0</v>
      </c>
      <c r="Q1282" s="203">
        <v>5.0000000000000001E-4</v>
      </c>
      <c r="R1282" s="203">
        <f>Q1282*H1282</f>
        <v>9.4864999999999991E-2</v>
      </c>
      <c r="S1282" s="203">
        <v>0</v>
      </c>
      <c r="T1282" s="204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205" t="s">
        <v>493</v>
      </c>
      <c r="AT1282" s="205" t="s">
        <v>990</v>
      </c>
      <c r="AU1282" s="205" t="s">
        <v>85</v>
      </c>
      <c r="AY1282" s="18" t="s">
        <v>282</v>
      </c>
      <c r="BE1282" s="206">
        <f>IF(N1282="základní",J1282,0)</f>
        <v>0</v>
      </c>
      <c r="BF1282" s="206">
        <f>IF(N1282="snížená",J1282,0)</f>
        <v>0</v>
      </c>
      <c r="BG1282" s="206">
        <f>IF(N1282="zákl. přenesená",J1282,0)</f>
        <v>0</v>
      </c>
      <c r="BH1282" s="206">
        <f>IF(N1282="sníž. přenesená",J1282,0)</f>
        <v>0</v>
      </c>
      <c r="BI1282" s="206">
        <f>IF(N1282="nulová",J1282,0)</f>
        <v>0</v>
      </c>
      <c r="BJ1282" s="18" t="s">
        <v>83</v>
      </c>
      <c r="BK1282" s="206">
        <f>ROUND(I1282*H1282,2)</f>
        <v>0</v>
      </c>
      <c r="BL1282" s="18" t="s">
        <v>199</v>
      </c>
      <c r="BM1282" s="205" t="s">
        <v>1556</v>
      </c>
    </row>
    <row r="1283" spans="1:65" s="16" customFormat="1" ht="11.25">
      <c r="B1283" s="241"/>
      <c r="C1283" s="242"/>
      <c r="D1283" s="209" t="s">
        <v>290</v>
      </c>
      <c r="E1283" s="243" t="s">
        <v>1</v>
      </c>
      <c r="F1283" s="244" t="s">
        <v>1215</v>
      </c>
      <c r="G1283" s="242"/>
      <c r="H1283" s="243" t="s">
        <v>1</v>
      </c>
      <c r="I1283" s="245"/>
      <c r="J1283" s="242"/>
      <c r="K1283" s="242"/>
      <c r="L1283" s="246"/>
      <c r="M1283" s="247"/>
      <c r="N1283" s="248"/>
      <c r="O1283" s="248"/>
      <c r="P1283" s="248"/>
      <c r="Q1283" s="248"/>
      <c r="R1283" s="248"/>
      <c r="S1283" s="248"/>
      <c r="T1283" s="249"/>
      <c r="AT1283" s="250" t="s">
        <v>290</v>
      </c>
      <c r="AU1283" s="250" t="s">
        <v>85</v>
      </c>
      <c r="AV1283" s="16" t="s">
        <v>83</v>
      </c>
      <c r="AW1283" s="16" t="s">
        <v>32</v>
      </c>
      <c r="AX1283" s="16" t="s">
        <v>76</v>
      </c>
      <c r="AY1283" s="250" t="s">
        <v>282</v>
      </c>
    </row>
    <row r="1284" spans="1:65" s="13" customFormat="1" ht="11.25">
      <c r="B1284" s="207"/>
      <c r="C1284" s="208"/>
      <c r="D1284" s="209" t="s">
        <v>290</v>
      </c>
      <c r="E1284" s="210" t="s">
        <v>1</v>
      </c>
      <c r="F1284" s="211" t="s">
        <v>1481</v>
      </c>
      <c r="G1284" s="208"/>
      <c r="H1284" s="212">
        <v>172.316</v>
      </c>
      <c r="I1284" s="213"/>
      <c r="J1284" s="208"/>
      <c r="K1284" s="208"/>
      <c r="L1284" s="214"/>
      <c r="M1284" s="215"/>
      <c r="N1284" s="216"/>
      <c r="O1284" s="216"/>
      <c r="P1284" s="216"/>
      <c r="Q1284" s="216"/>
      <c r="R1284" s="216"/>
      <c r="S1284" s="216"/>
      <c r="T1284" s="217"/>
      <c r="AT1284" s="218" t="s">
        <v>290</v>
      </c>
      <c r="AU1284" s="218" t="s">
        <v>85</v>
      </c>
      <c r="AV1284" s="13" t="s">
        <v>85</v>
      </c>
      <c r="AW1284" s="13" t="s">
        <v>32</v>
      </c>
      <c r="AX1284" s="13" t="s">
        <v>76</v>
      </c>
      <c r="AY1284" s="218" t="s">
        <v>282</v>
      </c>
    </row>
    <row r="1285" spans="1:65" s="13" customFormat="1" ht="11.25">
      <c r="B1285" s="207"/>
      <c r="C1285" s="208"/>
      <c r="D1285" s="209" t="s">
        <v>290</v>
      </c>
      <c r="E1285" s="210" t="s">
        <v>1</v>
      </c>
      <c r="F1285" s="211" t="s">
        <v>1547</v>
      </c>
      <c r="G1285" s="208"/>
      <c r="H1285" s="212">
        <v>13.694000000000001</v>
      </c>
      <c r="I1285" s="213"/>
      <c r="J1285" s="208"/>
      <c r="K1285" s="208"/>
      <c r="L1285" s="214"/>
      <c r="M1285" s="215"/>
      <c r="N1285" s="216"/>
      <c r="O1285" s="216"/>
      <c r="P1285" s="216"/>
      <c r="Q1285" s="216"/>
      <c r="R1285" s="216"/>
      <c r="S1285" s="216"/>
      <c r="T1285" s="217"/>
      <c r="AT1285" s="218" t="s">
        <v>290</v>
      </c>
      <c r="AU1285" s="218" t="s">
        <v>85</v>
      </c>
      <c r="AV1285" s="13" t="s">
        <v>85</v>
      </c>
      <c r="AW1285" s="13" t="s">
        <v>32</v>
      </c>
      <c r="AX1285" s="13" t="s">
        <v>76</v>
      </c>
      <c r="AY1285" s="218" t="s">
        <v>282</v>
      </c>
    </row>
    <row r="1286" spans="1:65" s="15" customFormat="1" ht="11.25">
      <c r="B1286" s="230"/>
      <c r="C1286" s="231"/>
      <c r="D1286" s="209" t="s">
        <v>290</v>
      </c>
      <c r="E1286" s="232" t="s">
        <v>1</v>
      </c>
      <c r="F1286" s="233" t="s">
        <v>306</v>
      </c>
      <c r="G1286" s="231"/>
      <c r="H1286" s="234">
        <v>186.01</v>
      </c>
      <c r="I1286" s="235"/>
      <c r="J1286" s="231"/>
      <c r="K1286" s="231"/>
      <c r="L1286" s="236"/>
      <c r="M1286" s="237"/>
      <c r="N1286" s="238"/>
      <c r="O1286" s="238"/>
      <c r="P1286" s="238"/>
      <c r="Q1286" s="238"/>
      <c r="R1286" s="238"/>
      <c r="S1286" s="238"/>
      <c r="T1286" s="239"/>
      <c r="AT1286" s="240" t="s">
        <v>290</v>
      </c>
      <c r="AU1286" s="240" t="s">
        <v>85</v>
      </c>
      <c r="AV1286" s="15" t="s">
        <v>105</v>
      </c>
      <c r="AW1286" s="15" t="s">
        <v>32</v>
      </c>
      <c r="AX1286" s="15" t="s">
        <v>76</v>
      </c>
      <c r="AY1286" s="240" t="s">
        <v>282</v>
      </c>
    </row>
    <row r="1287" spans="1:65" s="14" customFormat="1" ht="11.25">
      <c r="B1287" s="219"/>
      <c r="C1287" s="220"/>
      <c r="D1287" s="209" t="s">
        <v>290</v>
      </c>
      <c r="E1287" s="221" t="s">
        <v>1</v>
      </c>
      <c r="F1287" s="222" t="s">
        <v>292</v>
      </c>
      <c r="G1287" s="220"/>
      <c r="H1287" s="223">
        <v>186.01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290</v>
      </c>
      <c r="AU1287" s="229" t="s">
        <v>85</v>
      </c>
      <c r="AV1287" s="14" t="s">
        <v>288</v>
      </c>
      <c r="AW1287" s="14" t="s">
        <v>32</v>
      </c>
      <c r="AX1287" s="14" t="s">
        <v>83</v>
      </c>
      <c r="AY1287" s="229" t="s">
        <v>282</v>
      </c>
    </row>
    <row r="1288" spans="1:65" s="13" customFormat="1" ht="11.25">
      <c r="B1288" s="207"/>
      <c r="C1288" s="208"/>
      <c r="D1288" s="209" t="s">
        <v>290</v>
      </c>
      <c r="E1288" s="208"/>
      <c r="F1288" s="211" t="s">
        <v>1557</v>
      </c>
      <c r="G1288" s="208"/>
      <c r="H1288" s="212">
        <v>189.73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290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282</v>
      </c>
    </row>
    <row r="1289" spans="1:65" s="2" customFormat="1" ht="24.2" customHeight="1">
      <c r="A1289" s="35"/>
      <c r="B1289" s="36"/>
      <c r="C1289" s="193" t="s">
        <v>1558</v>
      </c>
      <c r="D1289" s="193" t="s">
        <v>284</v>
      </c>
      <c r="E1289" s="194" t="s">
        <v>1559</v>
      </c>
      <c r="F1289" s="195" t="s">
        <v>1560</v>
      </c>
      <c r="G1289" s="196" t="s">
        <v>287</v>
      </c>
      <c r="H1289" s="197">
        <v>45.11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0</v>
      </c>
      <c r="R1289" s="203">
        <f>Q1289*H1289</f>
        <v>0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284</v>
      </c>
      <c r="AU1289" s="205" t="s">
        <v>85</v>
      </c>
      <c r="AY1289" s="18" t="s">
        <v>282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1561</v>
      </c>
    </row>
    <row r="1290" spans="1:65" s="16" customFormat="1" ht="11.25">
      <c r="B1290" s="241"/>
      <c r="C1290" s="242"/>
      <c r="D1290" s="209" t="s">
        <v>290</v>
      </c>
      <c r="E1290" s="243" t="s">
        <v>1</v>
      </c>
      <c r="F1290" s="244" t="s">
        <v>1478</v>
      </c>
      <c r="G1290" s="242"/>
      <c r="H1290" s="243" t="s">
        <v>1</v>
      </c>
      <c r="I1290" s="245"/>
      <c r="J1290" s="242"/>
      <c r="K1290" s="242"/>
      <c r="L1290" s="246"/>
      <c r="M1290" s="247"/>
      <c r="N1290" s="248"/>
      <c r="O1290" s="248"/>
      <c r="P1290" s="248"/>
      <c r="Q1290" s="248"/>
      <c r="R1290" s="248"/>
      <c r="S1290" s="248"/>
      <c r="T1290" s="249"/>
      <c r="AT1290" s="250" t="s">
        <v>290</v>
      </c>
      <c r="AU1290" s="250" t="s">
        <v>85</v>
      </c>
      <c r="AV1290" s="16" t="s">
        <v>83</v>
      </c>
      <c r="AW1290" s="16" t="s">
        <v>32</v>
      </c>
      <c r="AX1290" s="16" t="s">
        <v>76</v>
      </c>
      <c r="AY1290" s="250" t="s">
        <v>282</v>
      </c>
    </row>
    <row r="1291" spans="1:65" s="13" customFormat="1" ht="11.25">
      <c r="B1291" s="207"/>
      <c r="C1291" s="208"/>
      <c r="D1291" s="209" t="s">
        <v>290</v>
      </c>
      <c r="E1291" s="210" t="s">
        <v>1</v>
      </c>
      <c r="F1291" s="211" t="s">
        <v>1562</v>
      </c>
      <c r="G1291" s="208"/>
      <c r="H1291" s="212">
        <v>45.11</v>
      </c>
      <c r="I1291" s="213"/>
      <c r="J1291" s="208"/>
      <c r="K1291" s="208"/>
      <c r="L1291" s="214"/>
      <c r="M1291" s="215"/>
      <c r="N1291" s="216"/>
      <c r="O1291" s="216"/>
      <c r="P1291" s="216"/>
      <c r="Q1291" s="216"/>
      <c r="R1291" s="216"/>
      <c r="S1291" s="216"/>
      <c r="T1291" s="217"/>
      <c r="AT1291" s="218" t="s">
        <v>290</v>
      </c>
      <c r="AU1291" s="218" t="s">
        <v>85</v>
      </c>
      <c r="AV1291" s="13" t="s">
        <v>85</v>
      </c>
      <c r="AW1291" s="13" t="s">
        <v>32</v>
      </c>
      <c r="AX1291" s="13" t="s">
        <v>76</v>
      </c>
      <c r="AY1291" s="218" t="s">
        <v>282</v>
      </c>
    </row>
    <row r="1292" spans="1:65" s="15" customFormat="1" ht="11.25">
      <c r="B1292" s="230"/>
      <c r="C1292" s="231"/>
      <c r="D1292" s="209" t="s">
        <v>290</v>
      </c>
      <c r="E1292" s="232" t="s">
        <v>1</v>
      </c>
      <c r="F1292" s="233" t="s">
        <v>306</v>
      </c>
      <c r="G1292" s="231"/>
      <c r="H1292" s="234">
        <v>45.11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AT1292" s="240" t="s">
        <v>290</v>
      </c>
      <c r="AU1292" s="240" t="s">
        <v>85</v>
      </c>
      <c r="AV1292" s="15" t="s">
        <v>105</v>
      </c>
      <c r="AW1292" s="15" t="s">
        <v>32</v>
      </c>
      <c r="AX1292" s="15" t="s">
        <v>76</v>
      </c>
      <c r="AY1292" s="240" t="s">
        <v>282</v>
      </c>
    </row>
    <row r="1293" spans="1:65" s="14" customFormat="1" ht="11.25">
      <c r="B1293" s="219"/>
      <c r="C1293" s="220"/>
      <c r="D1293" s="209" t="s">
        <v>290</v>
      </c>
      <c r="E1293" s="221" t="s">
        <v>1</v>
      </c>
      <c r="F1293" s="222" t="s">
        <v>292</v>
      </c>
      <c r="G1293" s="220"/>
      <c r="H1293" s="223">
        <v>45.11</v>
      </c>
      <c r="I1293" s="224"/>
      <c r="J1293" s="220"/>
      <c r="K1293" s="220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290</v>
      </c>
      <c r="AU1293" s="229" t="s">
        <v>85</v>
      </c>
      <c r="AV1293" s="14" t="s">
        <v>288</v>
      </c>
      <c r="AW1293" s="14" t="s">
        <v>32</v>
      </c>
      <c r="AX1293" s="14" t="s">
        <v>83</v>
      </c>
      <c r="AY1293" s="229" t="s">
        <v>282</v>
      </c>
    </row>
    <row r="1294" spans="1:65" s="2" customFormat="1" ht="24.2" customHeight="1">
      <c r="A1294" s="35"/>
      <c r="B1294" s="36"/>
      <c r="C1294" s="251" t="s">
        <v>1563</v>
      </c>
      <c r="D1294" s="251" t="s">
        <v>990</v>
      </c>
      <c r="E1294" s="252" t="s">
        <v>1564</v>
      </c>
      <c r="F1294" s="253" t="s">
        <v>1565</v>
      </c>
      <c r="G1294" s="254" t="s">
        <v>287</v>
      </c>
      <c r="H1294" s="255">
        <v>52.101999999999997</v>
      </c>
      <c r="I1294" s="256"/>
      <c r="J1294" s="257">
        <f>ROUND(I1294*H1294,2)</f>
        <v>0</v>
      </c>
      <c r="K1294" s="258"/>
      <c r="L1294" s="259"/>
      <c r="M1294" s="260" t="s">
        <v>1</v>
      </c>
      <c r="N1294" s="261" t="s">
        <v>41</v>
      </c>
      <c r="O1294" s="72"/>
      <c r="P1294" s="203">
        <f>O1294*H1294</f>
        <v>0</v>
      </c>
      <c r="Q1294" s="203">
        <v>5.0000000000000001E-4</v>
      </c>
      <c r="R1294" s="203">
        <f>Q1294*H1294</f>
        <v>2.6050999999999998E-2</v>
      </c>
      <c r="S1294" s="203">
        <v>0</v>
      </c>
      <c r="T1294" s="204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205" t="s">
        <v>493</v>
      </c>
      <c r="AT1294" s="205" t="s">
        <v>990</v>
      </c>
      <c r="AU1294" s="205" t="s">
        <v>85</v>
      </c>
      <c r="AY1294" s="18" t="s">
        <v>282</v>
      </c>
      <c r="BE1294" s="206">
        <f>IF(N1294="základní",J1294,0)</f>
        <v>0</v>
      </c>
      <c r="BF1294" s="206">
        <f>IF(N1294="snížená",J1294,0)</f>
        <v>0</v>
      </c>
      <c r="BG1294" s="206">
        <f>IF(N1294="zákl. přenesená",J1294,0)</f>
        <v>0</v>
      </c>
      <c r="BH1294" s="206">
        <f>IF(N1294="sníž. přenesená",J1294,0)</f>
        <v>0</v>
      </c>
      <c r="BI1294" s="206">
        <f>IF(N1294="nulová",J1294,0)</f>
        <v>0</v>
      </c>
      <c r="BJ1294" s="18" t="s">
        <v>83</v>
      </c>
      <c r="BK1294" s="206">
        <f>ROUND(I1294*H1294,2)</f>
        <v>0</v>
      </c>
      <c r="BL1294" s="18" t="s">
        <v>199</v>
      </c>
      <c r="BM1294" s="205" t="s">
        <v>1566</v>
      </c>
    </row>
    <row r="1295" spans="1:65" s="13" customFormat="1" ht="11.25">
      <c r="B1295" s="207"/>
      <c r="C1295" s="208"/>
      <c r="D1295" s="209" t="s">
        <v>290</v>
      </c>
      <c r="E1295" s="208"/>
      <c r="F1295" s="211" t="s">
        <v>1567</v>
      </c>
      <c r="G1295" s="208"/>
      <c r="H1295" s="212">
        <v>52.101999999999997</v>
      </c>
      <c r="I1295" s="213"/>
      <c r="J1295" s="208"/>
      <c r="K1295" s="208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290</v>
      </c>
      <c r="AU1295" s="218" t="s">
        <v>85</v>
      </c>
      <c r="AV1295" s="13" t="s">
        <v>85</v>
      </c>
      <c r="AW1295" s="13" t="s">
        <v>4</v>
      </c>
      <c r="AX1295" s="13" t="s">
        <v>83</v>
      </c>
      <c r="AY1295" s="218" t="s">
        <v>282</v>
      </c>
    </row>
    <row r="1296" spans="1:65" s="2" customFormat="1" ht="24.2" customHeight="1">
      <c r="A1296" s="35"/>
      <c r="B1296" s="36"/>
      <c r="C1296" s="193" t="s">
        <v>1568</v>
      </c>
      <c r="D1296" s="193" t="s">
        <v>284</v>
      </c>
      <c r="E1296" s="194" t="s">
        <v>1569</v>
      </c>
      <c r="F1296" s="195" t="s">
        <v>1570</v>
      </c>
      <c r="G1296" s="196" t="s">
        <v>287</v>
      </c>
      <c r="H1296" s="197">
        <v>3549.174</v>
      </c>
      <c r="I1296" s="198"/>
      <c r="J1296" s="199">
        <f>ROUND(I1296*H1296,2)</f>
        <v>0</v>
      </c>
      <c r="K1296" s="200"/>
      <c r="L1296" s="40"/>
      <c r="M1296" s="201" t="s">
        <v>1</v>
      </c>
      <c r="N1296" s="202" t="s">
        <v>41</v>
      </c>
      <c r="O1296" s="72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205" t="s">
        <v>199</v>
      </c>
      <c r="AT1296" s="205" t="s">
        <v>284</v>
      </c>
      <c r="AU1296" s="205" t="s">
        <v>85</v>
      </c>
      <c r="AY1296" s="18" t="s">
        <v>282</v>
      </c>
      <c r="BE1296" s="206">
        <f>IF(N1296="základní",J1296,0)</f>
        <v>0</v>
      </c>
      <c r="BF1296" s="206">
        <f>IF(N1296="snížená",J1296,0)</f>
        <v>0</v>
      </c>
      <c r="BG1296" s="206">
        <f>IF(N1296="zákl. přenesená",J1296,0)</f>
        <v>0</v>
      </c>
      <c r="BH1296" s="206">
        <f>IF(N1296="sníž. přenesená",J1296,0)</f>
        <v>0</v>
      </c>
      <c r="BI1296" s="206">
        <f>IF(N1296="nulová",J1296,0)</f>
        <v>0</v>
      </c>
      <c r="BJ1296" s="18" t="s">
        <v>83</v>
      </c>
      <c r="BK1296" s="206">
        <f>ROUND(I1296*H1296,2)</f>
        <v>0</v>
      </c>
      <c r="BL1296" s="18" t="s">
        <v>199</v>
      </c>
      <c r="BM1296" s="205" t="s">
        <v>1571</v>
      </c>
    </row>
    <row r="1297" spans="1:65" s="16" customFormat="1" ht="11.25">
      <c r="B1297" s="241"/>
      <c r="C1297" s="242"/>
      <c r="D1297" s="209" t="s">
        <v>290</v>
      </c>
      <c r="E1297" s="243" t="s">
        <v>1</v>
      </c>
      <c r="F1297" s="244" t="s">
        <v>1572</v>
      </c>
      <c r="G1297" s="242"/>
      <c r="H1297" s="243" t="s">
        <v>1</v>
      </c>
      <c r="I1297" s="245"/>
      <c r="J1297" s="242"/>
      <c r="K1297" s="242"/>
      <c r="L1297" s="246"/>
      <c r="M1297" s="247"/>
      <c r="N1297" s="248"/>
      <c r="O1297" s="248"/>
      <c r="P1297" s="248"/>
      <c r="Q1297" s="248"/>
      <c r="R1297" s="248"/>
      <c r="S1297" s="248"/>
      <c r="T1297" s="249"/>
      <c r="AT1297" s="250" t="s">
        <v>290</v>
      </c>
      <c r="AU1297" s="250" t="s">
        <v>85</v>
      </c>
      <c r="AV1297" s="16" t="s">
        <v>83</v>
      </c>
      <c r="AW1297" s="16" t="s">
        <v>32</v>
      </c>
      <c r="AX1297" s="16" t="s">
        <v>76</v>
      </c>
      <c r="AY1297" s="250" t="s">
        <v>282</v>
      </c>
    </row>
    <row r="1298" spans="1:65" s="13" customFormat="1" ht="11.25">
      <c r="B1298" s="207"/>
      <c r="C1298" s="208"/>
      <c r="D1298" s="209" t="s">
        <v>290</v>
      </c>
      <c r="E1298" s="210" t="s">
        <v>1</v>
      </c>
      <c r="F1298" s="211" t="s">
        <v>1573</v>
      </c>
      <c r="G1298" s="208"/>
      <c r="H1298" s="212">
        <v>3877.4540000000002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290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282</v>
      </c>
    </row>
    <row r="1299" spans="1:65" s="13" customFormat="1" ht="11.25">
      <c r="B1299" s="207"/>
      <c r="C1299" s="208"/>
      <c r="D1299" s="209" t="s">
        <v>290</v>
      </c>
      <c r="E1299" s="210" t="s">
        <v>1</v>
      </c>
      <c r="F1299" s="211" t="s">
        <v>1574</v>
      </c>
      <c r="G1299" s="208"/>
      <c r="H1299" s="212">
        <v>25.78</v>
      </c>
      <c r="I1299" s="213"/>
      <c r="J1299" s="208"/>
      <c r="K1299" s="208"/>
      <c r="L1299" s="214"/>
      <c r="M1299" s="215"/>
      <c r="N1299" s="216"/>
      <c r="O1299" s="216"/>
      <c r="P1299" s="216"/>
      <c r="Q1299" s="216"/>
      <c r="R1299" s="216"/>
      <c r="S1299" s="216"/>
      <c r="T1299" s="217"/>
      <c r="AT1299" s="218" t="s">
        <v>290</v>
      </c>
      <c r="AU1299" s="218" t="s">
        <v>85</v>
      </c>
      <c r="AV1299" s="13" t="s">
        <v>85</v>
      </c>
      <c r="AW1299" s="13" t="s">
        <v>32</v>
      </c>
      <c r="AX1299" s="13" t="s">
        <v>76</v>
      </c>
      <c r="AY1299" s="218" t="s">
        <v>282</v>
      </c>
    </row>
    <row r="1300" spans="1:65" s="15" customFormat="1" ht="11.25">
      <c r="B1300" s="230"/>
      <c r="C1300" s="231"/>
      <c r="D1300" s="209" t="s">
        <v>290</v>
      </c>
      <c r="E1300" s="232" t="s">
        <v>1</v>
      </c>
      <c r="F1300" s="233" t="s">
        <v>306</v>
      </c>
      <c r="G1300" s="231"/>
      <c r="H1300" s="234">
        <v>3903.2340000000004</v>
      </c>
      <c r="I1300" s="235"/>
      <c r="J1300" s="231"/>
      <c r="K1300" s="231"/>
      <c r="L1300" s="236"/>
      <c r="M1300" s="237"/>
      <c r="N1300" s="238"/>
      <c r="O1300" s="238"/>
      <c r="P1300" s="238"/>
      <c r="Q1300" s="238"/>
      <c r="R1300" s="238"/>
      <c r="S1300" s="238"/>
      <c r="T1300" s="239"/>
      <c r="AT1300" s="240" t="s">
        <v>290</v>
      </c>
      <c r="AU1300" s="240" t="s">
        <v>85</v>
      </c>
      <c r="AV1300" s="15" t="s">
        <v>105</v>
      </c>
      <c r="AW1300" s="15" t="s">
        <v>32</v>
      </c>
      <c r="AX1300" s="15" t="s">
        <v>76</v>
      </c>
      <c r="AY1300" s="240" t="s">
        <v>282</v>
      </c>
    </row>
    <row r="1301" spans="1:65" s="13" customFormat="1" ht="11.25">
      <c r="B1301" s="207"/>
      <c r="C1301" s="208"/>
      <c r="D1301" s="209" t="s">
        <v>290</v>
      </c>
      <c r="E1301" s="210" t="s">
        <v>1</v>
      </c>
      <c r="F1301" s="211" t="s">
        <v>1575</v>
      </c>
      <c r="G1301" s="208"/>
      <c r="H1301" s="212">
        <v>-241.74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290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282</v>
      </c>
    </row>
    <row r="1302" spans="1:65" s="15" customFormat="1" ht="11.25">
      <c r="B1302" s="230"/>
      <c r="C1302" s="231"/>
      <c r="D1302" s="209" t="s">
        <v>290</v>
      </c>
      <c r="E1302" s="232" t="s">
        <v>1</v>
      </c>
      <c r="F1302" s="233" t="s">
        <v>306</v>
      </c>
      <c r="G1302" s="231"/>
      <c r="H1302" s="234">
        <v>-241.74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AT1302" s="240" t="s">
        <v>290</v>
      </c>
      <c r="AU1302" s="240" t="s">
        <v>85</v>
      </c>
      <c r="AV1302" s="15" t="s">
        <v>105</v>
      </c>
      <c r="AW1302" s="15" t="s">
        <v>32</v>
      </c>
      <c r="AX1302" s="15" t="s">
        <v>76</v>
      </c>
      <c r="AY1302" s="240" t="s">
        <v>282</v>
      </c>
    </row>
    <row r="1303" spans="1:65" s="13" customFormat="1" ht="11.25">
      <c r="B1303" s="207"/>
      <c r="C1303" s="208"/>
      <c r="D1303" s="209" t="s">
        <v>290</v>
      </c>
      <c r="E1303" s="210" t="s">
        <v>1</v>
      </c>
      <c r="F1303" s="211" t="s">
        <v>1576</v>
      </c>
      <c r="G1303" s="208"/>
      <c r="H1303" s="212">
        <v>-112.32</v>
      </c>
      <c r="I1303" s="213"/>
      <c r="J1303" s="208"/>
      <c r="K1303" s="208"/>
      <c r="L1303" s="214"/>
      <c r="M1303" s="215"/>
      <c r="N1303" s="216"/>
      <c r="O1303" s="216"/>
      <c r="P1303" s="216"/>
      <c r="Q1303" s="216"/>
      <c r="R1303" s="216"/>
      <c r="S1303" s="216"/>
      <c r="T1303" s="217"/>
      <c r="AT1303" s="218" t="s">
        <v>290</v>
      </c>
      <c r="AU1303" s="218" t="s">
        <v>85</v>
      </c>
      <c r="AV1303" s="13" t="s">
        <v>85</v>
      </c>
      <c r="AW1303" s="13" t="s">
        <v>32</v>
      </c>
      <c r="AX1303" s="13" t="s">
        <v>76</v>
      </c>
      <c r="AY1303" s="218" t="s">
        <v>282</v>
      </c>
    </row>
    <row r="1304" spans="1:65" s="15" customFormat="1" ht="11.25">
      <c r="B1304" s="230"/>
      <c r="C1304" s="231"/>
      <c r="D1304" s="209" t="s">
        <v>290</v>
      </c>
      <c r="E1304" s="232" t="s">
        <v>1</v>
      </c>
      <c r="F1304" s="233" t="s">
        <v>306</v>
      </c>
      <c r="G1304" s="231"/>
      <c r="H1304" s="234">
        <v>-112.32</v>
      </c>
      <c r="I1304" s="235"/>
      <c r="J1304" s="231"/>
      <c r="K1304" s="231"/>
      <c r="L1304" s="236"/>
      <c r="M1304" s="237"/>
      <c r="N1304" s="238"/>
      <c r="O1304" s="238"/>
      <c r="P1304" s="238"/>
      <c r="Q1304" s="238"/>
      <c r="R1304" s="238"/>
      <c r="S1304" s="238"/>
      <c r="T1304" s="239"/>
      <c r="AT1304" s="240" t="s">
        <v>290</v>
      </c>
      <c r="AU1304" s="240" t="s">
        <v>85</v>
      </c>
      <c r="AV1304" s="15" t="s">
        <v>105</v>
      </c>
      <c r="AW1304" s="15" t="s">
        <v>32</v>
      </c>
      <c r="AX1304" s="15" t="s">
        <v>76</v>
      </c>
      <c r="AY1304" s="240" t="s">
        <v>282</v>
      </c>
    </row>
    <row r="1305" spans="1:65" s="14" customFormat="1" ht="11.25">
      <c r="B1305" s="219"/>
      <c r="C1305" s="220"/>
      <c r="D1305" s="209" t="s">
        <v>290</v>
      </c>
      <c r="E1305" s="221" t="s">
        <v>1</v>
      </c>
      <c r="F1305" s="222" t="s">
        <v>292</v>
      </c>
      <c r="G1305" s="220"/>
      <c r="H1305" s="223">
        <v>3549.1740000000004</v>
      </c>
      <c r="I1305" s="224"/>
      <c r="J1305" s="220"/>
      <c r="K1305" s="220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290</v>
      </c>
      <c r="AU1305" s="229" t="s">
        <v>85</v>
      </c>
      <c r="AV1305" s="14" t="s">
        <v>288</v>
      </c>
      <c r="AW1305" s="14" t="s">
        <v>32</v>
      </c>
      <c r="AX1305" s="14" t="s">
        <v>83</v>
      </c>
      <c r="AY1305" s="229" t="s">
        <v>282</v>
      </c>
    </row>
    <row r="1306" spans="1:65" s="2" customFormat="1" ht="37.9" customHeight="1">
      <c r="A1306" s="35"/>
      <c r="B1306" s="36"/>
      <c r="C1306" s="251" t="s">
        <v>1577</v>
      </c>
      <c r="D1306" s="251" t="s">
        <v>990</v>
      </c>
      <c r="E1306" s="252" t="s">
        <v>1578</v>
      </c>
      <c r="F1306" s="253" t="s">
        <v>1579</v>
      </c>
      <c r="G1306" s="254" t="s">
        <v>287</v>
      </c>
      <c r="H1306" s="255">
        <v>1398.886</v>
      </c>
      <c r="I1306" s="256"/>
      <c r="J1306" s="257">
        <f>ROUND(I1306*H1306,2)</f>
        <v>0</v>
      </c>
      <c r="K1306" s="258"/>
      <c r="L1306" s="259"/>
      <c r="M1306" s="260" t="s">
        <v>1</v>
      </c>
      <c r="N1306" s="261" t="s">
        <v>41</v>
      </c>
      <c r="O1306" s="72"/>
      <c r="P1306" s="203">
        <f>O1306*H1306</f>
        <v>0</v>
      </c>
      <c r="Q1306" s="203">
        <v>5.3E-3</v>
      </c>
      <c r="R1306" s="203">
        <f>Q1306*H1306</f>
        <v>7.4140958000000001</v>
      </c>
      <c r="S1306" s="203">
        <v>0</v>
      </c>
      <c r="T1306" s="204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205" t="s">
        <v>493</v>
      </c>
      <c r="AT1306" s="205" t="s">
        <v>990</v>
      </c>
      <c r="AU1306" s="205" t="s">
        <v>85</v>
      </c>
      <c r="AY1306" s="18" t="s">
        <v>282</v>
      </c>
      <c r="BE1306" s="206">
        <f>IF(N1306="základní",J1306,0)</f>
        <v>0</v>
      </c>
      <c r="BF1306" s="206">
        <f>IF(N1306="snížená",J1306,0)</f>
        <v>0</v>
      </c>
      <c r="BG1306" s="206">
        <f>IF(N1306="zákl. přenesená",J1306,0)</f>
        <v>0</v>
      </c>
      <c r="BH1306" s="206">
        <f>IF(N1306="sníž. přenesená",J1306,0)</f>
        <v>0</v>
      </c>
      <c r="BI1306" s="206">
        <f>IF(N1306="nulová",J1306,0)</f>
        <v>0</v>
      </c>
      <c r="BJ1306" s="18" t="s">
        <v>83</v>
      </c>
      <c r="BK1306" s="206">
        <f>ROUND(I1306*H1306,2)</f>
        <v>0</v>
      </c>
      <c r="BL1306" s="18" t="s">
        <v>199</v>
      </c>
      <c r="BM1306" s="205" t="s">
        <v>1580</v>
      </c>
    </row>
    <row r="1307" spans="1:65" s="16" customFormat="1" ht="11.25">
      <c r="B1307" s="241"/>
      <c r="C1307" s="242"/>
      <c r="D1307" s="209" t="s">
        <v>290</v>
      </c>
      <c r="E1307" s="243" t="s">
        <v>1</v>
      </c>
      <c r="F1307" s="244" t="s">
        <v>1572</v>
      </c>
      <c r="G1307" s="242"/>
      <c r="H1307" s="243" t="s">
        <v>1</v>
      </c>
      <c r="I1307" s="245"/>
      <c r="J1307" s="242"/>
      <c r="K1307" s="242"/>
      <c r="L1307" s="246"/>
      <c r="M1307" s="247"/>
      <c r="N1307" s="248"/>
      <c r="O1307" s="248"/>
      <c r="P1307" s="248"/>
      <c r="Q1307" s="248"/>
      <c r="R1307" s="248"/>
      <c r="S1307" s="248"/>
      <c r="T1307" s="249"/>
      <c r="AT1307" s="250" t="s">
        <v>290</v>
      </c>
      <c r="AU1307" s="250" t="s">
        <v>85</v>
      </c>
      <c r="AV1307" s="16" t="s">
        <v>83</v>
      </c>
      <c r="AW1307" s="16" t="s">
        <v>32</v>
      </c>
      <c r="AX1307" s="16" t="s">
        <v>76</v>
      </c>
      <c r="AY1307" s="250" t="s">
        <v>282</v>
      </c>
    </row>
    <row r="1308" spans="1:65" s="13" customFormat="1" ht="11.25">
      <c r="B1308" s="207"/>
      <c r="C1308" s="208"/>
      <c r="D1308" s="209" t="s">
        <v>290</v>
      </c>
      <c r="E1308" s="210" t="s">
        <v>1</v>
      </c>
      <c r="F1308" s="211" t="s">
        <v>1581</v>
      </c>
      <c r="G1308" s="208"/>
      <c r="H1308" s="212">
        <v>1292.4849999999999</v>
      </c>
      <c r="I1308" s="213"/>
      <c r="J1308" s="208"/>
      <c r="K1308" s="208"/>
      <c r="L1308" s="214"/>
      <c r="M1308" s="215"/>
      <c r="N1308" s="216"/>
      <c r="O1308" s="216"/>
      <c r="P1308" s="216"/>
      <c r="Q1308" s="216"/>
      <c r="R1308" s="216"/>
      <c r="S1308" s="216"/>
      <c r="T1308" s="217"/>
      <c r="AT1308" s="218" t="s">
        <v>290</v>
      </c>
      <c r="AU1308" s="218" t="s">
        <v>85</v>
      </c>
      <c r="AV1308" s="13" t="s">
        <v>85</v>
      </c>
      <c r="AW1308" s="13" t="s">
        <v>32</v>
      </c>
      <c r="AX1308" s="13" t="s">
        <v>76</v>
      </c>
      <c r="AY1308" s="218" t="s">
        <v>282</v>
      </c>
    </row>
    <row r="1309" spans="1:65" s="13" customFormat="1" ht="11.25">
      <c r="B1309" s="207"/>
      <c r="C1309" s="208"/>
      <c r="D1309" s="209" t="s">
        <v>290</v>
      </c>
      <c r="E1309" s="210" t="s">
        <v>1</v>
      </c>
      <c r="F1309" s="211" t="s">
        <v>1574</v>
      </c>
      <c r="G1309" s="208"/>
      <c r="H1309" s="212">
        <v>25.78</v>
      </c>
      <c r="I1309" s="213"/>
      <c r="J1309" s="208"/>
      <c r="K1309" s="208"/>
      <c r="L1309" s="214"/>
      <c r="M1309" s="215"/>
      <c r="N1309" s="216"/>
      <c r="O1309" s="216"/>
      <c r="P1309" s="216"/>
      <c r="Q1309" s="216"/>
      <c r="R1309" s="216"/>
      <c r="S1309" s="216"/>
      <c r="T1309" s="217"/>
      <c r="AT1309" s="218" t="s">
        <v>290</v>
      </c>
      <c r="AU1309" s="218" t="s">
        <v>85</v>
      </c>
      <c r="AV1309" s="13" t="s">
        <v>85</v>
      </c>
      <c r="AW1309" s="13" t="s">
        <v>32</v>
      </c>
      <c r="AX1309" s="13" t="s">
        <v>76</v>
      </c>
      <c r="AY1309" s="218" t="s">
        <v>282</v>
      </c>
    </row>
    <row r="1310" spans="1:65" s="15" customFormat="1" ht="11.25">
      <c r="B1310" s="230"/>
      <c r="C1310" s="231"/>
      <c r="D1310" s="209" t="s">
        <v>290</v>
      </c>
      <c r="E1310" s="232" t="s">
        <v>1</v>
      </c>
      <c r="F1310" s="233" t="s">
        <v>306</v>
      </c>
      <c r="G1310" s="231"/>
      <c r="H1310" s="234">
        <v>1318.2649999999999</v>
      </c>
      <c r="I1310" s="235"/>
      <c r="J1310" s="231"/>
      <c r="K1310" s="231"/>
      <c r="L1310" s="236"/>
      <c r="M1310" s="237"/>
      <c r="N1310" s="238"/>
      <c r="O1310" s="238"/>
      <c r="P1310" s="238"/>
      <c r="Q1310" s="238"/>
      <c r="R1310" s="238"/>
      <c r="S1310" s="238"/>
      <c r="T1310" s="239"/>
      <c r="AT1310" s="240" t="s">
        <v>290</v>
      </c>
      <c r="AU1310" s="240" t="s">
        <v>85</v>
      </c>
      <c r="AV1310" s="15" t="s">
        <v>105</v>
      </c>
      <c r="AW1310" s="15" t="s">
        <v>32</v>
      </c>
      <c r="AX1310" s="15" t="s">
        <v>76</v>
      </c>
      <c r="AY1310" s="240" t="s">
        <v>282</v>
      </c>
    </row>
    <row r="1311" spans="1:65" s="13" customFormat="1" ht="11.25">
      <c r="B1311" s="207"/>
      <c r="C1311" s="208"/>
      <c r="D1311" s="209" t="s">
        <v>290</v>
      </c>
      <c r="E1311" s="210" t="s">
        <v>1</v>
      </c>
      <c r="F1311" s="211" t="s">
        <v>1582</v>
      </c>
      <c r="G1311" s="208"/>
      <c r="H1311" s="212">
        <v>-80.58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290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282</v>
      </c>
    </row>
    <row r="1312" spans="1:65" s="15" customFormat="1" ht="11.25">
      <c r="B1312" s="230"/>
      <c r="C1312" s="231"/>
      <c r="D1312" s="209" t="s">
        <v>290</v>
      </c>
      <c r="E1312" s="232" t="s">
        <v>1</v>
      </c>
      <c r="F1312" s="233" t="s">
        <v>306</v>
      </c>
      <c r="G1312" s="231"/>
      <c r="H1312" s="234">
        <v>-80.58</v>
      </c>
      <c r="I1312" s="235"/>
      <c r="J1312" s="231"/>
      <c r="K1312" s="231"/>
      <c r="L1312" s="236"/>
      <c r="M1312" s="237"/>
      <c r="N1312" s="238"/>
      <c r="O1312" s="238"/>
      <c r="P1312" s="238"/>
      <c r="Q1312" s="238"/>
      <c r="R1312" s="238"/>
      <c r="S1312" s="238"/>
      <c r="T1312" s="239"/>
      <c r="AT1312" s="240" t="s">
        <v>290</v>
      </c>
      <c r="AU1312" s="240" t="s">
        <v>85</v>
      </c>
      <c r="AV1312" s="15" t="s">
        <v>105</v>
      </c>
      <c r="AW1312" s="15" t="s">
        <v>32</v>
      </c>
      <c r="AX1312" s="15" t="s">
        <v>76</v>
      </c>
      <c r="AY1312" s="240" t="s">
        <v>282</v>
      </c>
    </row>
    <row r="1313" spans="1:65" s="13" customFormat="1" ht="11.25">
      <c r="B1313" s="207"/>
      <c r="C1313" s="208"/>
      <c r="D1313" s="209" t="s">
        <v>290</v>
      </c>
      <c r="E1313" s="210" t="s">
        <v>1</v>
      </c>
      <c r="F1313" s="211" t="s">
        <v>1583</v>
      </c>
      <c r="G1313" s="208"/>
      <c r="H1313" s="212">
        <v>-37.44</v>
      </c>
      <c r="I1313" s="213"/>
      <c r="J1313" s="208"/>
      <c r="K1313" s="208"/>
      <c r="L1313" s="214"/>
      <c r="M1313" s="215"/>
      <c r="N1313" s="216"/>
      <c r="O1313" s="216"/>
      <c r="P1313" s="216"/>
      <c r="Q1313" s="216"/>
      <c r="R1313" s="216"/>
      <c r="S1313" s="216"/>
      <c r="T1313" s="217"/>
      <c r="AT1313" s="218" t="s">
        <v>290</v>
      </c>
      <c r="AU1313" s="218" t="s">
        <v>85</v>
      </c>
      <c r="AV1313" s="13" t="s">
        <v>85</v>
      </c>
      <c r="AW1313" s="13" t="s">
        <v>32</v>
      </c>
      <c r="AX1313" s="13" t="s">
        <v>76</v>
      </c>
      <c r="AY1313" s="218" t="s">
        <v>282</v>
      </c>
    </row>
    <row r="1314" spans="1:65" s="15" customFormat="1" ht="11.25">
      <c r="B1314" s="230"/>
      <c r="C1314" s="231"/>
      <c r="D1314" s="209" t="s">
        <v>290</v>
      </c>
      <c r="E1314" s="232" t="s">
        <v>1</v>
      </c>
      <c r="F1314" s="233" t="s">
        <v>306</v>
      </c>
      <c r="G1314" s="231"/>
      <c r="H1314" s="234">
        <v>-37.44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290</v>
      </c>
      <c r="AU1314" s="240" t="s">
        <v>85</v>
      </c>
      <c r="AV1314" s="15" t="s">
        <v>105</v>
      </c>
      <c r="AW1314" s="15" t="s">
        <v>32</v>
      </c>
      <c r="AX1314" s="15" t="s">
        <v>76</v>
      </c>
      <c r="AY1314" s="240" t="s">
        <v>282</v>
      </c>
    </row>
    <row r="1315" spans="1:65" s="14" customFormat="1" ht="11.25">
      <c r="B1315" s="219"/>
      <c r="C1315" s="220"/>
      <c r="D1315" s="209" t="s">
        <v>290</v>
      </c>
      <c r="E1315" s="221" t="s">
        <v>1</v>
      </c>
      <c r="F1315" s="222" t="s">
        <v>292</v>
      </c>
      <c r="G1315" s="220"/>
      <c r="H1315" s="223">
        <v>1200.2449999999999</v>
      </c>
      <c r="I1315" s="224"/>
      <c r="J1315" s="220"/>
      <c r="K1315" s="220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290</v>
      </c>
      <c r="AU1315" s="229" t="s">
        <v>85</v>
      </c>
      <c r="AV1315" s="14" t="s">
        <v>288</v>
      </c>
      <c r="AW1315" s="14" t="s">
        <v>32</v>
      </c>
      <c r="AX1315" s="14" t="s">
        <v>83</v>
      </c>
      <c r="AY1315" s="229" t="s">
        <v>282</v>
      </c>
    </row>
    <row r="1316" spans="1:65" s="13" customFormat="1" ht="11.25">
      <c r="B1316" s="207"/>
      <c r="C1316" s="208"/>
      <c r="D1316" s="209" t="s">
        <v>290</v>
      </c>
      <c r="E1316" s="208"/>
      <c r="F1316" s="211" t="s">
        <v>1584</v>
      </c>
      <c r="G1316" s="208"/>
      <c r="H1316" s="212">
        <v>1398.886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290</v>
      </c>
      <c r="AU1316" s="218" t="s">
        <v>85</v>
      </c>
      <c r="AV1316" s="13" t="s">
        <v>85</v>
      </c>
      <c r="AW1316" s="13" t="s">
        <v>4</v>
      </c>
      <c r="AX1316" s="13" t="s">
        <v>83</v>
      </c>
      <c r="AY1316" s="218" t="s">
        <v>282</v>
      </c>
    </row>
    <row r="1317" spans="1:65" s="2" customFormat="1" ht="24.2" customHeight="1">
      <c r="A1317" s="35"/>
      <c r="B1317" s="36"/>
      <c r="C1317" s="251" t="s">
        <v>1585</v>
      </c>
      <c r="D1317" s="251" t="s">
        <v>990</v>
      </c>
      <c r="E1317" s="252" t="s">
        <v>1586</v>
      </c>
      <c r="F1317" s="253" t="s">
        <v>1587</v>
      </c>
      <c r="G1317" s="254" t="s">
        <v>287</v>
      </c>
      <c r="H1317" s="255">
        <v>1398.886</v>
      </c>
      <c r="I1317" s="256"/>
      <c r="J1317" s="257">
        <f>ROUND(I1317*H1317,2)</f>
        <v>0</v>
      </c>
      <c r="K1317" s="258"/>
      <c r="L1317" s="259"/>
      <c r="M1317" s="260" t="s">
        <v>1</v>
      </c>
      <c r="N1317" s="261" t="s">
        <v>41</v>
      </c>
      <c r="O1317" s="72"/>
      <c r="P1317" s="203">
        <f>O1317*H1317</f>
        <v>0</v>
      </c>
      <c r="Q1317" s="203">
        <v>5.3E-3</v>
      </c>
      <c r="R1317" s="203">
        <f>Q1317*H1317</f>
        <v>7.4140958000000001</v>
      </c>
      <c r="S1317" s="203">
        <v>0</v>
      </c>
      <c r="T1317" s="204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205" t="s">
        <v>493</v>
      </c>
      <c r="AT1317" s="205" t="s">
        <v>990</v>
      </c>
      <c r="AU1317" s="205" t="s">
        <v>85</v>
      </c>
      <c r="AY1317" s="18" t="s">
        <v>282</v>
      </c>
      <c r="BE1317" s="206">
        <f>IF(N1317="základní",J1317,0)</f>
        <v>0</v>
      </c>
      <c r="BF1317" s="206">
        <f>IF(N1317="snížená",J1317,0)</f>
        <v>0</v>
      </c>
      <c r="BG1317" s="206">
        <f>IF(N1317="zákl. přenesená",J1317,0)</f>
        <v>0</v>
      </c>
      <c r="BH1317" s="206">
        <f>IF(N1317="sníž. přenesená",J1317,0)</f>
        <v>0</v>
      </c>
      <c r="BI1317" s="206">
        <f>IF(N1317="nulová",J1317,0)</f>
        <v>0</v>
      </c>
      <c r="BJ1317" s="18" t="s">
        <v>83</v>
      </c>
      <c r="BK1317" s="206">
        <f>ROUND(I1317*H1317,2)</f>
        <v>0</v>
      </c>
      <c r="BL1317" s="18" t="s">
        <v>199</v>
      </c>
      <c r="BM1317" s="205" t="s">
        <v>1588</v>
      </c>
    </row>
    <row r="1318" spans="1:65" s="16" customFormat="1" ht="11.25">
      <c r="B1318" s="241"/>
      <c r="C1318" s="242"/>
      <c r="D1318" s="209" t="s">
        <v>290</v>
      </c>
      <c r="E1318" s="243" t="s">
        <v>1</v>
      </c>
      <c r="F1318" s="244" t="s">
        <v>1572</v>
      </c>
      <c r="G1318" s="242"/>
      <c r="H1318" s="243" t="s">
        <v>1</v>
      </c>
      <c r="I1318" s="245"/>
      <c r="J1318" s="242"/>
      <c r="K1318" s="242"/>
      <c r="L1318" s="246"/>
      <c r="M1318" s="247"/>
      <c r="N1318" s="248"/>
      <c r="O1318" s="248"/>
      <c r="P1318" s="248"/>
      <c r="Q1318" s="248"/>
      <c r="R1318" s="248"/>
      <c r="S1318" s="248"/>
      <c r="T1318" s="249"/>
      <c r="AT1318" s="250" t="s">
        <v>290</v>
      </c>
      <c r="AU1318" s="250" t="s">
        <v>85</v>
      </c>
      <c r="AV1318" s="16" t="s">
        <v>83</v>
      </c>
      <c r="AW1318" s="16" t="s">
        <v>32</v>
      </c>
      <c r="AX1318" s="16" t="s">
        <v>76</v>
      </c>
      <c r="AY1318" s="250" t="s">
        <v>282</v>
      </c>
    </row>
    <row r="1319" spans="1:65" s="13" customFormat="1" ht="11.25">
      <c r="B1319" s="207"/>
      <c r="C1319" s="208"/>
      <c r="D1319" s="209" t="s">
        <v>290</v>
      </c>
      <c r="E1319" s="210" t="s">
        <v>1</v>
      </c>
      <c r="F1319" s="211" t="s">
        <v>1581</v>
      </c>
      <c r="G1319" s="208"/>
      <c r="H1319" s="212">
        <v>1292.4849999999999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290</v>
      </c>
      <c r="AU1319" s="218" t="s">
        <v>85</v>
      </c>
      <c r="AV1319" s="13" t="s">
        <v>85</v>
      </c>
      <c r="AW1319" s="13" t="s">
        <v>32</v>
      </c>
      <c r="AX1319" s="13" t="s">
        <v>76</v>
      </c>
      <c r="AY1319" s="218" t="s">
        <v>282</v>
      </c>
    </row>
    <row r="1320" spans="1:65" s="13" customFormat="1" ht="11.25">
      <c r="B1320" s="207"/>
      <c r="C1320" s="208"/>
      <c r="D1320" s="209" t="s">
        <v>290</v>
      </c>
      <c r="E1320" s="210" t="s">
        <v>1</v>
      </c>
      <c r="F1320" s="211" t="s">
        <v>1574</v>
      </c>
      <c r="G1320" s="208"/>
      <c r="H1320" s="212">
        <v>25.78</v>
      </c>
      <c r="I1320" s="213"/>
      <c r="J1320" s="208"/>
      <c r="K1320" s="208"/>
      <c r="L1320" s="214"/>
      <c r="M1320" s="215"/>
      <c r="N1320" s="216"/>
      <c r="O1320" s="216"/>
      <c r="P1320" s="216"/>
      <c r="Q1320" s="216"/>
      <c r="R1320" s="216"/>
      <c r="S1320" s="216"/>
      <c r="T1320" s="217"/>
      <c r="AT1320" s="218" t="s">
        <v>290</v>
      </c>
      <c r="AU1320" s="218" t="s">
        <v>85</v>
      </c>
      <c r="AV1320" s="13" t="s">
        <v>85</v>
      </c>
      <c r="AW1320" s="13" t="s">
        <v>32</v>
      </c>
      <c r="AX1320" s="13" t="s">
        <v>76</v>
      </c>
      <c r="AY1320" s="218" t="s">
        <v>282</v>
      </c>
    </row>
    <row r="1321" spans="1:65" s="15" customFormat="1" ht="11.25">
      <c r="B1321" s="230"/>
      <c r="C1321" s="231"/>
      <c r="D1321" s="209" t="s">
        <v>290</v>
      </c>
      <c r="E1321" s="232" t="s">
        <v>1</v>
      </c>
      <c r="F1321" s="233" t="s">
        <v>306</v>
      </c>
      <c r="G1321" s="231"/>
      <c r="H1321" s="234">
        <v>1318.2649999999999</v>
      </c>
      <c r="I1321" s="235"/>
      <c r="J1321" s="231"/>
      <c r="K1321" s="231"/>
      <c r="L1321" s="236"/>
      <c r="M1321" s="237"/>
      <c r="N1321" s="238"/>
      <c r="O1321" s="238"/>
      <c r="P1321" s="238"/>
      <c r="Q1321" s="238"/>
      <c r="R1321" s="238"/>
      <c r="S1321" s="238"/>
      <c r="T1321" s="239"/>
      <c r="AT1321" s="240" t="s">
        <v>290</v>
      </c>
      <c r="AU1321" s="240" t="s">
        <v>85</v>
      </c>
      <c r="AV1321" s="15" t="s">
        <v>105</v>
      </c>
      <c r="AW1321" s="15" t="s">
        <v>32</v>
      </c>
      <c r="AX1321" s="15" t="s">
        <v>76</v>
      </c>
      <c r="AY1321" s="240" t="s">
        <v>282</v>
      </c>
    </row>
    <row r="1322" spans="1:65" s="13" customFormat="1" ht="11.25">
      <c r="B1322" s="207"/>
      <c r="C1322" s="208"/>
      <c r="D1322" s="209" t="s">
        <v>290</v>
      </c>
      <c r="E1322" s="210" t="s">
        <v>1</v>
      </c>
      <c r="F1322" s="211" t="s">
        <v>1582</v>
      </c>
      <c r="G1322" s="208"/>
      <c r="H1322" s="212">
        <v>-80.58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290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282</v>
      </c>
    </row>
    <row r="1323" spans="1:65" s="15" customFormat="1" ht="11.25">
      <c r="B1323" s="230"/>
      <c r="C1323" s="231"/>
      <c r="D1323" s="209" t="s">
        <v>290</v>
      </c>
      <c r="E1323" s="232" t="s">
        <v>1</v>
      </c>
      <c r="F1323" s="233" t="s">
        <v>306</v>
      </c>
      <c r="G1323" s="231"/>
      <c r="H1323" s="234">
        <v>-80.58</v>
      </c>
      <c r="I1323" s="235"/>
      <c r="J1323" s="231"/>
      <c r="K1323" s="231"/>
      <c r="L1323" s="236"/>
      <c r="M1323" s="237"/>
      <c r="N1323" s="238"/>
      <c r="O1323" s="238"/>
      <c r="P1323" s="238"/>
      <c r="Q1323" s="238"/>
      <c r="R1323" s="238"/>
      <c r="S1323" s="238"/>
      <c r="T1323" s="239"/>
      <c r="AT1323" s="240" t="s">
        <v>290</v>
      </c>
      <c r="AU1323" s="240" t="s">
        <v>85</v>
      </c>
      <c r="AV1323" s="15" t="s">
        <v>105</v>
      </c>
      <c r="AW1323" s="15" t="s">
        <v>32</v>
      </c>
      <c r="AX1323" s="15" t="s">
        <v>76</v>
      </c>
      <c r="AY1323" s="240" t="s">
        <v>282</v>
      </c>
    </row>
    <row r="1324" spans="1:65" s="13" customFormat="1" ht="11.25">
      <c r="B1324" s="207"/>
      <c r="C1324" s="208"/>
      <c r="D1324" s="209" t="s">
        <v>290</v>
      </c>
      <c r="E1324" s="210" t="s">
        <v>1</v>
      </c>
      <c r="F1324" s="211" t="s">
        <v>1583</v>
      </c>
      <c r="G1324" s="208"/>
      <c r="H1324" s="212">
        <v>-37.44</v>
      </c>
      <c r="I1324" s="213"/>
      <c r="J1324" s="208"/>
      <c r="K1324" s="208"/>
      <c r="L1324" s="214"/>
      <c r="M1324" s="215"/>
      <c r="N1324" s="216"/>
      <c r="O1324" s="216"/>
      <c r="P1324" s="216"/>
      <c r="Q1324" s="216"/>
      <c r="R1324" s="216"/>
      <c r="S1324" s="216"/>
      <c r="T1324" s="217"/>
      <c r="AT1324" s="218" t="s">
        <v>290</v>
      </c>
      <c r="AU1324" s="218" t="s">
        <v>85</v>
      </c>
      <c r="AV1324" s="13" t="s">
        <v>85</v>
      </c>
      <c r="AW1324" s="13" t="s">
        <v>32</v>
      </c>
      <c r="AX1324" s="13" t="s">
        <v>76</v>
      </c>
      <c r="AY1324" s="218" t="s">
        <v>282</v>
      </c>
    </row>
    <row r="1325" spans="1:65" s="15" customFormat="1" ht="11.25">
      <c r="B1325" s="230"/>
      <c r="C1325" s="231"/>
      <c r="D1325" s="209" t="s">
        <v>290</v>
      </c>
      <c r="E1325" s="232" t="s">
        <v>1</v>
      </c>
      <c r="F1325" s="233" t="s">
        <v>306</v>
      </c>
      <c r="G1325" s="231"/>
      <c r="H1325" s="234">
        <v>-37.44</v>
      </c>
      <c r="I1325" s="235"/>
      <c r="J1325" s="231"/>
      <c r="K1325" s="231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290</v>
      </c>
      <c r="AU1325" s="240" t="s">
        <v>85</v>
      </c>
      <c r="AV1325" s="15" t="s">
        <v>105</v>
      </c>
      <c r="AW1325" s="15" t="s">
        <v>32</v>
      </c>
      <c r="AX1325" s="15" t="s">
        <v>76</v>
      </c>
      <c r="AY1325" s="240" t="s">
        <v>282</v>
      </c>
    </row>
    <row r="1326" spans="1:65" s="14" customFormat="1" ht="11.25">
      <c r="B1326" s="219"/>
      <c r="C1326" s="220"/>
      <c r="D1326" s="209" t="s">
        <v>290</v>
      </c>
      <c r="E1326" s="221" t="s">
        <v>1</v>
      </c>
      <c r="F1326" s="222" t="s">
        <v>292</v>
      </c>
      <c r="G1326" s="220"/>
      <c r="H1326" s="223">
        <v>1200.2449999999999</v>
      </c>
      <c r="I1326" s="224"/>
      <c r="J1326" s="220"/>
      <c r="K1326" s="220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290</v>
      </c>
      <c r="AU1326" s="229" t="s">
        <v>85</v>
      </c>
      <c r="AV1326" s="14" t="s">
        <v>288</v>
      </c>
      <c r="AW1326" s="14" t="s">
        <v>32</v>
      </c>
      <c r="AX1326" s="14" t="s">
        <v>83</v>
      </c>
      <c r="AY1326" s="229" t="s">
        <v>282</v>
      </c>
    </row>
    <row r="1327" spans="1:65" s="13" customFormat="1" ht="11.25">
      <c r="B1327" s="207"/>
      <c r="C1327" s="208"/>
      <c r="D1327" s="209" t="s">
        <v>290</v>
      </c>
      <c r="E1327" s="208"/>
      <c r="F1327" s="211" t="s">
        <v>1584</v>
      </c>
      <c r="G1327" s="208"/>
      <c r="H1327" s="212">
        <v>1398.886</v>
      </c>
      <c r="I1327" s="213"/>
      <c r="J1327" s="208"/>
      <c r="K1327" s="208"/>
      <c r="L1327" s="214"/>
      <c r="M1327" s="215"/>
      <c r="N1327" s="216"/>
      <c r="O1327" s="216"/>
      <c r="P1327" s="216"/>
      <c r="Q1327" s="216"/>
      <c r="R1327" s="216"/>
      <c r="S1327" s="216"/>
      <c r="T1327" s="217"/>
      <c r="AT1327" s="218" t="s">
        <v>290</v>
      </c>
      <c r="AU1327" s="218" t="s">
        <v>85</v>
      </c>
      <c r="AV1327" s="13" t="s">
        <v>85</v>
      </c>
      <c r="AW1327" s="13" t="s">
        <v>4</v>
      </c>
      <c r="AX1327" s="13" t="s">
        <v>83</v>
      </c>
      <c r="AY1327" s="218" t="s">
        <v>282</v>
      </c>
    </row>
    <row r="1328" spans="1:65" s="2" customFormat="1" ht="44.25" customHeight="1">
      <c r="A1328" s="35"/>
      <c r="B1328" s="36"/>
      <c r="C1328" s="251" t="s">
        <v>1589</v>
      </c>
      <c r="D1328" s="251" t="s">
        <v>990</v>
      </c>
      <c r="E1328" s="252" t="s">
        <v>1590</v>
      </c>
      <c r="F1328" s="253" t="s">
        <v>1591</v>
      </c>
      <c r="G1328" s="254" t="s">
        <v>287</v>
      </c>
      <c r="H1328" s="255">
        <v>1398.886</v>
      </c>
      <c r="I1328" s="256"/>
      <c r="J1328" s="257">
        <f>ROUND(I1328*H1328,2)</f>
        <v>0</v>
      </c>
      <c r="K1328" s="258"/>
      <c r="L1328" s="259"/>
      <c r="M1328" s="260" t="s">
        <v>1</v>
      </c>
      <c r="N1328" s="261" t="s">
        <v>41</v>
      </c>
      <c r="O1328" s="72"/>
      <c r="P1328" s="203">
        <f>O1328*H1328</f>
        <v>0</v>
      </c>
      <c r="Q1328" s="203">
        <v>5.3E-3</v>
      </c>
      <c r="R1328" s="203">
        <f>Q1328*H1328</f>
        <v>7.4140958000000001</v>
      </c>
      <c r="S1328" s="203">
        <v>0</v>
      </c>
      <c r="T1328" s="204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205" t="s">
        <v>493</v>
      </c>
      <c r="AT1328" s="205" t="s">
        <v>990</v>
      </c>
      <c r="AU1328" s="205" t="s">
        <v>85</v>
      </c>
      <c r="AY1328" s="18" t="s">
        <v>282</v>
      </c>
      <c r="BE1328" s="206">
        <f>IF(N1328="základní",J1328,0)</f>
        <v>0</v>
      </c>
      <c r="BF1328" s="206">
        <f>IF(N1328="snížená",J1328,0)</f>
        <v>0</v>
      </c>
      <c r="BG1328" s="206">
        <f>IF(N1328="zákl. přenesená",J1328,0)</f>
        <v>0</v>
      </c>
      <c r="BH1328" s="206">
        <f>IF(N1328="sníž. přenesená",J1328,0)</f>
        <v>0</v>
      </c>
      <c r="BI1328" s="206">
        <f>IF(N1328="nulová",J1328,0)</f>
        <v>0</v>
      </c>
      <c r="BJ1328" s="18" t="s">
        <v>83</v>
      </c>
      <c r="BK1328" s="206">
        <f>ROUND(I1328*H1328,2)</f>
        <v>0</v>
      </c>
      <c r="BL1328" s="18" t="s">
        <v>199</v>
      </c>
      <c r="BM1328" s="205" t="s">
        <v>1592</v>
      </c>
    </row>
    <row r="1329" spans="1:65" s="16" customFormat="1" ht="11.25">
      <c r="B1329" s="241"/>
      <c r="C1329" s="242"/>
      <c r="D1329" s="209" t="s">
        <v>290</v>
      </c>
      <c r="E1329" s="243" t="s">
        <v>1</v>
      </c>
      <c r="F1329" s="244" t="s">
        <v>1572</v>
      </c>
      <c r="G1329" s="242"/>
      <c r="H1329" s="243" t="s">
        <v>1</v>
      </c>
      <c r="I1329" s="245"/>
      <c r="J1329" s="242"/>
      <c r="K1329" s="242"/>
      <c r="L1329" s="246"/>
      <c r="M1329" s="247"/>
      <c r="N1329" s="248"/>
      <c r="O1329" s="248"/>
      <c r="P1329" s="248"/>
      <c r="Q1329" s="248"/>
      <c r="R1329" s="248"/>
      <c r="S1329" s="248"/>
      <c r="T1329" s="249"/>
      <c r="AT1329" s="250" t="s">
        <v>290</v>
      </c>
      <c r="AU1329" s="250" t="s">
        <v>85</v>
      </c>
      <c r="AV1329" s="16" t="s">
        <v>83</v>
      </c>
      <c r="AW1329" s="16" t="s">
        <v>32</v>
      </c>
      <c r="AX1329" s="16" t="s">
        <v>76</v>
      </c>
      <c r="AY1329" s="250" t="s">
        <v>282</v>
      </c>
    </row>
    <row r="1330" spans="1:65" s="13" customFormat="1" ht="11.25">
      <c r="B1330" s="207"/>
      <c r="C1330" s="208"/>
      <c r="D1330" s="209" t="s">
        <v>290</v>
      </c>
      <c r="E1330" s="210" t="s">
        <v>1</v>
      </c>
      <c r="F1330" s="211" t="s">
        <v>1581</v>
      </c>
      <c r="G1330" s="208"/>
      <c r="H1330" s="212">
        <v>1292.4849999999999</v>
      </c>
      <c r="I1330" s="213"/>
      <c r="J1330" s="208"/>
      <c r="K1330" s="208"/>
      <c r="L1330" s="214"/>
      <c r="M1330" s="215"/>
      <c r="N1330" s="216"/>
      <c r="O1330" s="216"/>
      <c r="P1330" s="216"/>
      <c r="Q1330" s="216"/>
      <c r="R1330" s="216"/>
      <c r="S1330" s="216"/>
      <c r="T1330" s="217"/>
      <c r="AT1330" s="218" t="s">
        <v>290</v>
      </c>
      <c r="AU1330" s="218" t="s">
        <v>85</v>
      </c>
      <c r="AV1330" s="13" t="s">
        <v>85</v>
      </c>
      <c r="AW1330" s="13" t="s">
        <v>32</v>
      </c>
      <c r="AX1330" s="13" t="s">
        <v>76</v>
      </c>
      <c r="AY1330" s="218" t="s">
        <v>282</v>
      </c>
    </row>
    <row r="1331" spans="1:65" s="13" customFormat="1" ht="11.25">
      <c r="B1331" s="207"/>
      <c r="C1331" s="208"/>
      <c r="D1331" s="209" t="s">
        <v>290</v>
      </c>
      <c r="E1331" s="210" t="s">
        <v>1</v>
      </c>
      <c r="F1331" s="211" t="s">
        <v>1574</v>
      </c>
      <c r="G1331" s="208"/>
      <c r="H1331" s="212">
        <v>25.78</v>
      </c>
      <c r="I1331" s="213"/>
      <c r="J1331" s="208"/>
      <c r="K1331" s="208"/>
      <c r="L1331" s="214"/>
      <c r="M1331" s="215"/>
      <c r="N1331" s="216"/>
      <c r="O1331" s="216"/>
      <c r="P1331" s="216"/>
      <c r="Q1331" s="216"/>
      <c r="R1331" s="216"/>
      <c r="S1331" s="216"/>
      <c r="T1331" s="217"/>
      <c r="AT1331" s="218" t="s">
        <v>290</v>
      </c>
      <c r="AU1331" s="218" t="s">
        <v>85</v>
      </c>
      <c r="AV1331" s="13" t="s">
        <v>85</v>
      </c>
      <c r="AW1331" s="13" t="s">
        <v>32</v>
      </c>
      <c r="AX1331" s="13" t="s">
        <v>76</v>
      </c>
      <c r="AY1331" s="218" t="s">
        <v>282</v>
      </c>
    </row>
    <row r="1332" spans="1:65" s="15" customFormat="1" ht="11.25">
      <c r="B1332" s="230"/>
      <c r="C1332" s="231"/>
      <c r="D1332" s="209" t="s">
        <v>290</v>
      </c>
      <c r="E1332" s="232" t="s">
        <v>1</v>
      </c>
      <c r="F1332" s="233" t="s">
        <v>306</v>
      </c>
      <c r="G1332" s="231"/>
      <c r="H1332" s="234">
        <v>1318.2649999999999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290</v>
      </c>
      <c r="AU1332" s="240" t="s">
        <v>85</v>
      </c>
      <c r="AV1332" s="15" t="s">
        <v>105</v>
      </c>
      <c r="AW1332" s="15" t="s">
        <v>32</v>
      </c>
      <c r="AX1332" s="15" t="s">
        <v>76</v>
      </c>
      <c r="AY1332" s="240" t="s">
        <v>282</v>
      </c>
    </row>
    <row r="1333" spans="1:65" s="13" customFormat="1" ht="11.25">
      <c r="B1333" s="207"/>
      <c r="C1333" s="208"/>
      <c r="D1333" s="209" t="s">
        <v>290</v>
      </c>
      <c r="E1333" s="210" t="s">
        <v>1</v>
      </c>
      <c r="F1333" s="211" t="s">
        <v>1582</v>
      </c>
      <c r="G1333" s="208"/>
      <c r="H1333" s="212">
        <v>-80.58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290</v>
      </c>
      <c r="AU1333" s="218" t="s">
        <v>85</v>
      </c>
      <c r="AV1333" s="13" t="s">
        <v>85</v>
      </c>
      <c r="AW1333" s="13" t="s">
        <v>32</v>
      </c>
      <c r="AX1333" s="13" t="s">
        <v>76</v>
      </c>
      <c r="AY1333" s="218" t="s">
        <v>282</v>
      </c>
    </row>
    <row r="1334" spans="1:65" s="15" customFormat="1" ht="11.25">
      <c r="B1334" s="230"/>
      <c r="C1334" s="231"/>
      <c r="D1334" s="209" t="s">
        <v>290</v>
      </c>
      <c r="E1334" s="232" t="s">
        <v>1</v>
      </c>
      <c r="F1334" s="233" t="s">
        <v>306</v>
      </c>
      <c r="G1334" s="231"/>
      <c r="H1334" s="234">
        <v>-80.58</v>
      </c>
      <c r="I1334" s="235"/>
      <c r="J1334" s="231"/>
      <c r="K1334" s="231"/>
      <c r="L1334" s="236"/>
      <c r="M1334" s="237"/>
      <c r="N1334" s="238"/>
      <c r="O1334" s="238"/>
      <c r="P1334" s="238"/>
      <c r="Q1334" s="238"/>
      <c r="R1334" s="238"/>
      <c r="S1334" s="238"/>
      <c r="T1334" s="239"/>
      <c r="AT1334" s="240" t="s">
        <v>290</v>
      </c>
      <c r="AU1334" s="240" t="s">
        <v>85</v>
      </c>
      <c r="AV1334" s="15" t="s">
        <v>105</v>
      </c>
      <c r="AW1334" s="15" t="s">
        <v>32</v>
      </c>
      <c r="AX1334" s="15" t="s">
        <v>76</v>
      </c>
      <c r="AY1334" s="240" t="s">
        <v>282</v>
      </c>
    </row>
    <row r="1335" spans="1:65" s="13" customFormat="1" ht="11.25">
      <c r="B1335" s="207"/>
      <c r="C1335" s="208"/>
      <c r="D1335" s="209" t="s">
        <v>290</v>
      </c>
      <c r="E1335" s="210" t="s">
        <v>1</v>
      </c>
      <c r="F1335" s="211" t="s">
        <v>1583</v>
      </c>
      <c r="G1335" s="208"/>
      <c r="H1335" s="212">
        <v>-37.44</v>
      </c>
      <c r="I1335" s="213"/>
      <c r="J1335" s="208"/>
      <c r="K1335" s="208"/>
      <c r="L1335" s="214"/>
      <c r="M1335" s="215"/>
      <c r="N1335" s="216"/>
      <c r="O1335" s="216"/>
      <c r="P1335" s="216"/>
      <c r="Q1335" s="216"/>
      <c r="R1335" s="216"/>
      <c r="S1335" s="216"/>
      <c r="T1335" s="217"/>
      <c r="AT1335" s="218" t="s">
        <v>290</v>
      </c>
      <c r="AU1335" s="218" t="s">
        <v>85</v>
      </c>
      <c r="AV1335" s="13" t="s">
        <v>85</v>
      </c>
      <c r="AW1335" s="13" t="s">
        <v>32</v>
      </c>
      <c r="AX1335" s="13" t="s">
        <v>76</v>
      </c>
      <c r="AY1335" s="218" t="s">
        <v>282</v>
      </c>
    </row>
    <row r="1336" spans="1:65" s="15" customFormat="1" ht="11.25">
      <c r="B1336" s="230"/>
      <c r="C1336" s="231"/>
      <c r="D1336" s="209" t="s">
        <v>290</v>
      </c>
      <c r="E1336" s="232" t="s">
        <v>1</v>
      </c>
      <c r="F1336" s="233" t="s">
        <v>306</v>
      </c>
      <c r="G1336" s="231"/>
      <c r="H1336" s="234">
        <v>-37.44</v>
      </c>
      <c r="I1336" s="235"/>
      <c r="J1336" s="231"/>
      <c r="K1336" s="231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290</v>
      </c>
      <c r="AU1336" s="240" t="s">
        <v>85</v>
      </c>
      <c r="AV1336" s="15" t="s">
        <v>105</v>
      </c>
      <c r="AW1336" s="15" t="s">
        <v>32</v>
      </c>
      <c r="AX1336" s="15" t="s">
        <v>76</v>
      </c>
      <c r="AY1336" s="240" t="s">
        <v>282</v>
      </c>
    </row>
    <row r="1337" spans="1:65" s="14" customFormat="1" ht="11.25">
      <c r="B1337" s="219"/>
      <c r="C1337" s="220"/>
      <c r="D1337" s="209" t="s">
        <v>290</v>
      </c>
      <c r="E1337" s="221" t="s">
        <v>1</v>
      </c>
      <c r="F1337" s="222" t="s">
        <v>292</v>
      </c>
      <c r="G1337" s="220"/>
      <c r="H1337" s="223">
        <v>1200.2449999999999</v>
      </c>
      <c r="I1337" s="224"/>
      <c r="J1337" s="220"/>
      <c r="K1337" s="220"/>
      <c r="L1337" s="225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290</v>
      </c>
      <c r="AU1337" s="229" t="s">
        <v>85</v>
      </c>
      <c r="AV1337" s="14" t="s">
        <v>288</v>
      </c>
      <c r="AW1337" s="14" t="s">
        <v>32</v>
      </c>
      <c r="AX1337" s="14" t="s">
        <v>83</v>
      </c>
      <c r="AY1337" s="229" t="s">
        <v>282</v>
      </c>
    </row>
    <row r="1338" spans="1:65" s="13" customFormat="1" ht="11.25">
      <c r="B1338" s="207"/>
      <c r="C1338" s="208"/>
      <c r="D1338" s="209" t="s">
        <v>290</v>
      </c>
      <c r="E1338" s="208"/>
      <c r="F1338" s="211" t="s">
        <v>1584</v>
      </c>
      <c r="G1338" s="208"/>
      <c r="H1338" s="212">
        <v>1398.886</v>
      </c>
      <c r="I1338" s="213"/>
      <c r="J1338" s="208"/>
      <c r="K1338" s="208"/>
      <c r="L1338" s="214"/>
      <c r="M1338" s="215"/>
      <c r="N1338" s="216"/>
      <c r="O1338" s="216"/>
      <c r="P1338" s="216"/>
      <c r="Q1338" s="216"/>
      <c r="R1338" s="216"/>
      <c r="S1338" s="216"/>
      <c r="T1338" s="217"/>
      <c r="AT1338" s="218" t="s">
        <v>290</v>
      </c>
      <c r="AU1338" s="218" t="s">
        <v>85</v>
      </c>
      <c r="AV1338" s="13" t="s">
        <v>85</v>
      </c>
      <c r="AW1338" s="13" t="s">
        <v>4</v>
      </c>
      <c r="AX1338" s="13" t="s">
        <v>83</v>
      </c>
      <c r="AY1338" s="218" t="s">
        <v>282</v>
      </c>
    </row>
    <row r="1339" spans="1:65" s="2" customFormat="1" ht="24.2" customHeight="1">
      <c r="A1339" s="35"/>
      <c r="B1339" s="36"/>
      <c r="C1339" s="193" t="s">
        <v>1593</v>
      </c>
      <c r="D1339" s="193" t="s">
        <v>284</v>
      </c>
      <c r="E1339" s="194" t="s">
        <v>1594</v>
      </c>
      <c r="F1339" s="195" t="s">
        <v>1595</v>
      </c>
      <c r="G1339" s="196" t="s">
        <v>287</v>
      </c>
      <c r="H1339" s="197">
        <v>235.12200000000001</v>
      </c>
      <c r="I1339" s="198"/>
      <c r="J1339" s="199">
        <f>ROUND(I1339*H1339,2)</f>
        <v>0</v>
      </c>
      <c r="K1339" s="200"/>
      <c r="L1339" s="40"/>
      <c r="M1339" s="201" t="s">
        <v>1</v>
      </c>
      <c r="N1339" s="202" t="s">
        <v>41</v>
      </c>
      <c r="O1339" s="72"/>
      <c r="P1339" s="203">
        <f>O1339*H1339</f>
        <v>0</v>
      </c>
      <c r="Q1339" s="203">
        <v>0</v>
      </c>
      <c r="R1339" s="203">
        <f>Q1339*H1339</f>
        <v>0</v>
      </c>
      <c r="S1339" s="203">
        <v>0</v>
      </c>
      <c r="T1339" s="204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205" t="s">
        <v>199</v>
      </c>
      <c r="AT1339" s="205" t="s">
        <v>284</v>
      </c>
      <c r="AU1339" s="205" t="s">
        <v>85</v>
      </c>
      <c r="AY1339" s="18" t="s">
        <v>282</v>
      </c>
      <c r="BE1339" s="206">
        <f>IF(N1339="základní",J1339,0)</f>
        <v>0</v>
      </c>
      <c r="BF1339" s="206">
        <f>IF(N1339="snížená",J1339,0)</f>
        <v>0</v>
      </c>
      <c r="BG1339" s="206">
        <f>IF(N1339="zákl. přenesená",J1339,0)</f>
        <v>0</v>
      </c>
      <c r="BH1339" s="206">
        <f>IF(N1339="sníž. přenesená",J1339,0)</f>
        <v>0</v>
      </c>
      <c r="BI1339" s="206">
        <f>IF(N1339="nulová",J1339,0)</f>
        <v>0</v>
      </c>
      <c r="BJ1339" s="18" t="s">
        <v>83</v>
      </c>
      <c r="BK1339" s="206">
        <f>ROUND(I1339*H1339,2)</f>
        <v>0</v>
      </c>
      <c r="BL1339" s="18" t="s">
        <v>199</v>
      </c>
      <c r="BM1339" s="205" t="s">
        <v>1596</v>
      </c>
    </row>
    <row r="1340" spans="1:65" s="16" customFormat="1" ht="11.25">
      <c r="B1340" s="241"/>
      <c r="C1340" s="242"/>
      <c r="D1340" s="209" t="s">
        <v>290</v>
      </c>
      <c r="E1340" s="243" t="s">
        <v>1</v>
      </c>
      <c r="F1340" s="244" t="s">
        <v>1113</v>
      </c>
      <c r="G1340" s="242"/>
      <c r="H1340" s="243" t="s">
        <v>1</v>
      </c>
      <c r="I1340" s="245"/>
      <c r="J1340" s="242"/>
      <c r="K1340" s="242"/>
      <c r="L1340" s="246"/>
      <c r="M1340" s="247"/>
      <c r="N1340" s="248"/>
      <c r="O1340" s="248"/>
      <c r="P1340" s="248"/>
      <c r="Q1340" s="248"/>
      <c r="R1340" s="248"/>
      <c r="S1340" s="248"/>
      <c r="T1340" s="249"/>
      <c r="AT1340" s="250" t="s">
        <v>290</v>
      </c>
      <c r="AU1340" s="250" t="s">
        <v>85</v>
      </c>
      <c r="AV1340" s="16" t="s">
        <v>83</v>
      </c>
      <c r="AW1340" s="16" t="s">
        <v>32</v>
      </c>
      <c r="AX1340" s="16" t="s">
        <v>76</v>
      </c>
      <c r="AY1340" s="250" t="s">
        <v>282</v>
      </c>
    </row>
    <row r="1341" spans="1:65" s="13" customFormat="1" ht="11.25">
      <c r="B1341" s="207"/>
      <c r="C1341" s="208"/>
      <c r="D1341" s="209" t="s">
        <v>290</v>
      </c>
      <c r="E1341" s="210" t="s">
        <v>1</v>
      </c>
      <c r="F1341" s="211" t="s">
        <v>1114</v>
      </c>
      <c r="G1341" s="208"/>
      <c r="H1341" s="212">
        <v>187.88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290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282</v>
      </c>
    </row>
    <row r="1342" spans="1:65" s="13" customFormat="1" ht="11.25">
      <c r="B1342" s="207"/>
      <c r="C1342" s="208"/>
      <c r="D1342" s="209" t="s">
        <v>290</v>
      </c>
      <c r="E1342" s="210" t="s">
        <v>1</v>
      </c>
      <c r="F1342" s="211" t="s">
        <v>1115</v>
      </c>
      <c r="G1342" s="208"/>
      <c r="H1342" s="212">
        <v>-13.44</v>
      </c>
      <c r="I1342" s="213"/>
      <c r="J1342" s="208"/>
      <c r="K1342" s="208"/>
      <c r="L1342" s="214"/>
      <c r="M1342" s="215"/>
      <c r="N1342" s="216"/>
      <c r="O1342" s="216"/>
      <c r="P1342" s="216"/>
      <c r="Q1342" s="216"/>
      <c r="R1342" s="216"/>
      <c r="S1342" s="216"/>
      <c r="T1342" s="217"/>
      <c r="AT1342" s="218" t="s">
        <v>290</v>
      </c>
      <c r="AU1342" s="218" t="s">
        <v>85</v>
      </c>
      <c r="AV1342" s="13" t="s">
        <v>85</v>
      </c>
      <c r="AW1342" s="13" t="s">
        <v>32</v>
      </c>
      <c r="AX1342" s="13" t="s">
        <v>76</v>
      </c>
      <c r="AY1342" s="218" t="s">
        <v>282</v>
      </c>
    </row>
    <row r="1343" spans="1:65" s="13" customFormat="1" ht="11.25">
      <c r="B1343" s="207"/>
      <c r="C1343" s="208"/>
      <c r="D1343" s="209" t="s">
        <v>290</v>
      </c>
      <c r="E1343" s="210" t="s">
        <v>1</v>
      </c>
      <c r="F1343" s="211" t="s">
        <v>1597</v>
      </c>
      <c r="G1343" s="208"/>
      <c r="H1343" s="212">
        <v>69.795000000000002</v>
      </c>
      <c r="I1343" s="213"/>
      <c r="J1343" s="208"/>
      <c r="K1343" s="208"/>
      <c r="L1343" s="214"/>
      <c r="M1343" s="215"/>
      <c r="N1343" s="216"/>
      <c r="O1343" s="216"/>
      <c r="P1343" s="216"/>
      <c r="Q1343" s="216"/>
      <c r="R1343" s="216"/>
      <c r="S1343" s="216"/>
      <c r="T1343" s="217"/>
      <c r="AT1343" s="218" t="s">
        <v>290</v>
      </c>
      <c r="AU1343" s="218" t="s">
        <v>85</v>
      </c>
      <c r="AV1343" s="13" t="s">
        <v>85</v>
      </c>
      <c r="AW1343" s="13" t="s">
        <v>32</v>
      </c>
      <c r="AX1343" s="13" t="s">
        <v>76</v>
      </c>
      <c r="AY1343" s="218" t="s">
        <v>282</v>
      </c>
    </row>
    <row r="1344" spans="1:65" s="13" customFormat="1" ht="33.75">
      <c r="B1344" s="207"/>
      <c r="C1344" s="208"/>
      <c r="D1344" s="209" t="s">
        <v>290</v>
      </c>
      <c r="E1344" s="210" t="s">
        <v>1</v>
      </c>
      <c r="F1344" s="211" t="s">
        <v>1118</v>
      </c>
      <c r="G1344" s="208"/>
      <c r="H1344" s="212">
        <v>-81.314999999999998</v>
      </c>
      <c r="I1344" s="213"/>
      <c r="J1344" s="208"/>
      <c r="K1344" s="208"/>
      <c r="L1344" s="214"/>
      <c r="M1344" s="215"/>
      <c r="N1344" s="216"/>
      <c r="O1344" s="216"/>
      <c r="P1344" s="216"/>
      <c r="Q1344" s="216"/>
      <c r="R1344" s="216"/>
      <c r="S1344" s="216"/>
      <c r="T1344" s="217"/>
      <c r="AT1344" s="218" t="s">
        <v>290</v>
      </c>
      <c r="AU1344" s="218" t="s">
        <v>85</v>
      </c>
      <c r="AV1344" s="13" t="s">
        <v>85</v>
      </c>
      <c r="AW1344" s="13" t="s">
        <v>32</v>
      </c>
      <c r="AX1344" s="13" t="s">
        <v>76</v>
      </c>
      <c r="AY1344" s="218" t="s">
        <v>282</v>
      </c>
    </row>
    <row r="1345" spans="1:65" s="15" customFormat="1" ht="11.25">
      <c r="B1345" s="230"/>
      <c r="C1345" s="231"/>
      <c r="D1345" s="209" t="s">
        <v>290</v>
      </c>
      <c r="E1345" s="232" t="s">
        <v>1</v>
      </c>
      <c r="F1345" s="233" t="s">
        <v>306</v>
      </c>
      <c r="G1345" s="231"/>
      <c r="H1345" s="234">
        <v>162.92000000000002</v>
      </c>
      <c r="I1345" s="235"/>
      <c r="J1345" s="231"/>
      <c r="K1345" s="231"/>
      <c r="L1345" s="236"/>
      <c r="M1345" s="237"/>
      <c r="N1345" s="238"/>
      <c r="O1345" s="238"/>
      <c r="P1345" s="238"/>
      <c r="Q1345" s="238"/>
      <c r="R1345" s="238"/>
      <c r="S1345" s="238"/>
      <c r="T1345" s="239"/>
      <c r="AT1345" s="240" t="s">
        <v>290</v>
      </c>
      <c r="AU1345" s="240" t="s">
        <v>85</v>
      </c>
      <c r="AV1345" s="15" t="s">
        <v>105</v>
      </c>
      <c r="AW1345" s="15" t="s">
        <v>32</v>
      </c>
      <c r="AX1345" s="15" t="s">
        <v>76</v>
      </c>
      <c r="AY1345" s="240" t="s">
        <v>282</v>
      </c>
    </row>
    <row r="1346" spans="1:65" s="13" customFormat="1" ht="11.25">
      <c r="B1346" s="207"/>
      <c r="C1346" s="208"/>
      <c r="D1346" s="209" t="s">
        <v>290</v>
      </c>
      <c r="E1346" s="210" t="s">
        <v>1</v>
      </c>
      <c r="F1346" s="211" t="s">
        <v>1119</v>
      </c>
      <c r="G1346" s="208"/>
      <c r="H1346" s="212">
        <v>128.80000000000001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290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282</v>
      </c>
    </row>
    <row r="1347" spans="1:65" s="13" customFormat="1" ht="11.25">
      <c r="B1347" s="207"/>
      <c r="C1347" s="208"/>
      <c r="D1347" s="209" t="s">
        <v>290</v>
      </c>
      <c r="E1347" s="210" t="s">
        <v>1</v>
      </c>
      <c r="F1347" s="211" t="s">
        <v>1120</v>
      </c>
      <c r="G1347" s="208"/>
      <c r="H1347" s="212">
        <v>-58.185000000000002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290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282</v>
      </c>
    </row>
    <row r="1348" spans="1:65" s="15" customFormat="1" ht="11.25">
      <c r="B1348" s="230"/>
      <c r="C1348" s="231"/>
      <c r="D1348" s="209" t="s">
        <v>290</v>
      </c>
      <c r="E1348" s="232" t="s">
        <v>1</v>
      </c>
      <c r="F1348" s="233" t="s">
        <v>306</v>
      </c>
      <c r="G1348" s="231"/>
      <c r="H1348" s="234">
        <v>70.615000000000009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290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282</v>
      </c>
    </row>
    <row r="1349" spans="1:65" s="13" customFormat="1" ht="11.25">
      <c r="B1349" s="207"/>
      <c r="C1349" s="208"/>
      <c r="D1349" s="209" t="s">
        <v>290</v>
      </c>
      <c r="E1349" s="210" t="s">
        <v>1</v>
      </c>
      <c r="F1349" s="211" t="s">
        <v>1598</v>
      </c>
      <c r="G1349" s="208"/>
      <c r="H1349" s="212">
        <v>3.08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290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282</v>
      </c>
    </row>
    <row r="1350" spans="1:65" s="13" customFormat="1" ht="22.5">
      <c r="B1350" s="207"/>
      <c r="C1350" s="208"/>
      <c r="D1350" s="209" t="s">
        <v>290</v>
      </c>
      <c r="E1350" s="210" t="s">
        <v>1</v>
      </c>
      <c r="F1350" s="211" t="s">
        <v>1599</v>
      </c>
      <c r="G1350" s="208"/>
      <c r="H1350" s="212">
        <v>19.071999999999999</v>
      </c>
      <c r="I1350" s="213"/>
      <c r="J1350" s="208"/>
      <c r="K1350" s="208"/>
      <c r="L1350" s="214"/>
      <c r="M1350" s="215"/>
      <c r="N1350" s="216"/>
      <c r="O1350" s="216"/>
      <c r="P1350" s="216"/>
      <c r="Q1350" s="216"/>
      <c r="R1350" s="216"/>
      <c r="S1350" s="216"/>
      <c r="T1350" s="217"/>
      <c r="AT1350" s="218" t="s">
        <v>290</v>
      </c>
      <c r="AU1350" s="218" t="s">
        <v>85</v>
      </c>
      <c r="AV1350" s="13" t="s">
        <v>85</v>
      </c>
      <c r="AW1350" s="13" t="s">
        <v>32</v>
      </c>
      <c r="AX1350" s="13" t="s">
        <v>76</v>
      </c>
      <c r="AY1350" s="218" t="s">
        <v>282</v>
      </c>
    </row>
    <row r="1351" spans="1:65" s="13" customFormat="1" ht="11.25">
      <c r="B1351" s="207"/>
      <c r="C1351" s="208"/>
      <c r="D1351" s="209" t="s">
        <v>290</v>
      </c>
      <c r="E1351" s="210" t="s">
        <v>1</v>
      </c>
      <c r="F1351" s="211" t="s">
        <v>1600</v>
      </c>
      <c r="G1351" s="208"/>
      <c r="H1351" s="212">
        <v>11.55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290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282</v>
      </c>
    </row>
    <row r="1352" spans="1:65" s="15" customFormat="1" ht="11.25">
      <c r="B1352" s="230"/>
      <c r="C1352" s="231"/>
      <c r="D1352" s="209" t="s">
        <v>290</v>
      </c>
      <c r="E1352" s="232" t="s">
        <v>1</v>
      </c>
      <c r="F1352" s="233" t="s">
        <v>306</v>
      </c>
      <c r="G1352" s="231"/>
      <c r="H1352" s="234">
        <v>33.701999999999998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290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282</v>
      </c>
    </row>
    <row r="1353" spans="1:65" s="13" customFormat="1" ht="11.25">
      <c r="B1353" s="207"/>
      <c r="C1353" s="208"/>
      <c r="D1353" s="209" t="s">
        <v>290</v>
      </c>
      <c r="E1353" s="210" t="s">
        <v>1</v>
      </c>
      <c r="F1353" s="211" t="s">
        <v>1601</v>
      </c>
      <c r="G1353" s="208"/>
      <c r="H1353" s="212">
        <v>-32.115000000000002</v>
      </c>
      <c r="I1353" s="213"/>
      <c r="J1353" s="208"/>
      <c r="K1353" s="208"/>
      <c r="L1353" s="214"/>
      <c r="M1353" s="215"/>
      <c r="N1353" s="216"/>
      <c r="O1353" s="216"/>
      <c r="P1353" s="216"/>
      <c r="Q1353" s="216"/>
      <c r="R1353" s="216"/>
      <c r="S1353" s="216"/>
      <c r="T1353" s="217"/>
      <c r="AT1353" s="218" t="s">
        <v>290</v>
      </c>
      <c r="AU1353" s="218" t="s">
        <v>85</v>
      </c>
      <c r="AV1353" s="13" t="s">
        <v>85</v>
      </c>
      <c r="AW1353" s="13" t="s">
        <v>32</v>
      </c>
      <c r="AX1353" s="13" t="s">
        <v>76</v>
      </c>
      <c r="AY1353" s="218" t="s">
        <v>282</v>
      </c>
    </row>
    <row r="1354" spans="1:65" s="15" customFormat="1" ht="11.25">
      <c r="B1354" s="230"/>
      <c r="C1354" s="231"/>
      <c r="D1354" s="209" t="s">
        <v>290</v>
      </c>
      <c r="E1354" s="232" t="s">
        <v>1</v>
      </c>
      <c r="F1354" s="233" t="s">
        <v>306</v>
      </c>
      <c r="G1354" s="231"/>
      <c r="H1354" s="234">
        <v>-32.115000000000002</v>
      </c>
      <c r="I1354" s="235"/>
      <c r="J1354" s="231"/>
      <c r="K1354" s="231"/>
      <c r="L1354" s="236"/>
      <c r="M1354" s="237"/>
      <c r="N1354" s="238"/>
      <c r="O1354" s="238"/>
      <c r="P1354" s="238"/>
      <c r="Q1354" s="238"/>
      <c r="R1354" s="238"/>
      <c r="S1354" s="238"/>
      <c r="T1354" s="239"/>
      <c r="AT1354" s="240" t="s">
        <v>290</v>
      </c>
      <c r="AU1354" s="240" t="s">
        <v>85</v>
      </c>
      <c r="AV1354" s="15" t="s">
        <v>105</v>
      </c>
      <c r="AW1354" s="15" t="s">
        <v>32</v>
      </c>
      <c r="AX1354" s="15" t="s">
        <v>76</v>
      </c>
      <c r="AY1354" s="240" t="s">
        <v>282</v>
      </c>
    </row>
    <row r="1355" spans="1:65" s="14" customFormat="1" ht="11.25">
      <c r="B1355" s="219"/>
      <c r="C1355" s="220"/>
      <c r="D1355" s="209" t="s">
        <v>290</v>
      </c>
      <c r="E1355" s="221" t="s">
        <v>1</v>
      </c>
      <c r="F1355" s="222" t="s">
        <v>292</v>
      </c>
      <c r="G1355" s="220"/>
      <c r="H1355" s="223">
        <v>235.12200000000001</v>
      </c>
      <c r="I1355" s="224"/>
      <c r="J1355" s="220"/>
      <c r="K1355" s="220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290</v>
      </c>
      <c r="AU1355" s="229" t="s">
        <v>85</v>
      </c>
      <c r="AV1355" s="14" t="s">
        <v>288</v>
      </c>
      <c r="AW1355" s="14" t="s">
        <v>32</v>
      </c>
      <c r="AX1355" s="14" t="s">
        <v>83</v>
      </c>
      <c r="AY1355" s="229" t="s">
        <v>282</v>
      </c>
    </row>
    <row r="1356" spans="1:65" s="2" customFormat="1" ht="24.2" customHeight="1">
      <c r="A1356" s="35"/>
      <c r="B1356" s="36"/>
      <c r="C1356" s="251" t="s">
        <v>1602</v>
      </c>
      <c r="D1356" s="251" t="s">
        <v>990</v>
      </c>
      <c r="E1356" s="252" t="s">
        <v>1603</v>
      </c>
      <c r="F1356" s="253" t="s">
        <v>1604</v>
      </c>
      <c r="G1356" s="254" t="s">
        <v>287</v>
      </c>
      <c r="H1356" s="255">
        <v>270.39</v>
      </c>
      <c r="I1356" s="256"/>
      <c r="J1356" s="257">
        <f>ROUND(I1356*H1356,2)</f>
        <v>0</v>
      </c>
      <c r="K1356" s="258"/>
      <c r="L1356" s="259"/>
      <c r="M1356" s="260" t="s">
        <v>1</v>
      </c>
      <c r="N1356" s="261" t="s">
        <v>41</v>
      </c>
      <c r="O1356" s="72"/>
      <c r="P1356" s="203">
        <f>O1356*H1356</f>
        <v>0</v>
      </c>
      <c r="Q1356" s="203">
        <v>1.2E-4</v>
      </c>
      <c r="R1356" s="203">
        <f>Q1356*H1356</f>
        <v>3.2446799999999998E-2</v>
      </c>
      <c r="S1356" s="203">
        <v>0</v>
      </c>
      <c r="T1356" s="204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205" t="s">
        <v>493</v>
      </c>
      <c r="AT1356" s="205" t="s">
        <v>990</v>
      </c>
      <c r="AU1356" s="205" t="s">
        <v>85</v>
      </c>
      <c r="AY1356" s="18" t="s">
        <v>282</v>
      </c>
      <c r="BE1356" s="206">
        <f>IF(N1356="základní",J1356,0)</f>
        <v>0</v>
      </c>
      <c r="BF1356" s="206">
        <f>IF(N1356="snížená",J1356,0)</f>
        <v>0</v>
      </c>
      <c r="BG1356" s="206">
        <f>IF(N1356="zákl. přenesená",J1356,0)</f>
        <v>0</v>
      </c>
      <c r="BH1356" s="206">
        <f>IF(N1356="sníž. přenesená",J1356,0)</f>
        <v>0</v>
      </c>
      <c r="BI1356" s="206">
        <f>IF(N1356="nulová",J1356,0)</f>
        <v>0</v>
      </c>
      <c r="BJ1356" s="18" t="s">
        <v>83</v>
      </c>
      <c r="BK1356" s="206">
        <f>ROUND(I1356*H1356,2)</f>
        <v>0</v>
      </c>
      <c r="BL1356" s="18" t="s">
        <v>199</v>
      </c>
      <c r="BM1356" s="205" t="s">
        <v>1605</v>
      </c>
    </row>
    <row r="1357" spans="1:65" s="13" customFormat="1" ht="11.25">
      <c r="B1357" s="207"/>
      <c r="C1357" s="208"/>
      <c r="D1357" s="209" t="s">
        <v>290</v>
      </c>
      <c r="E1357" s="208"/>
      <c r="F1357" s="211" t="s">
        <v>1606</v>
      </c>
      <c r="G1357" s="208"/>
      <c r="H1357" s="212">
        <v>270.39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290</v>
      </c>
      <c r="AU1357" s="218" t="s">
        <v>85</v>
      </c>
      <c r="AV1357" s="13" t="s">
        <v>85</v>
      </c>
      <c r="AW1357" s="13" t="s">
        <v>4</v>
      </c>
      <c r="AX1357" s="13" t="s">
        <v>83</v>
      </c>
      <c r="AY1357" s="218" t="s">
        <v>282</v>
      </c>
    </row>
    <row r="1358" spans="1:65" s="2" customFormat="1" ht="24.2" customHeight="1">
      <c r="A1358" s="35"/>
      <c r="B1358" s="36"/>
      <c r="C1358" s="193" t="s">
        <v>1607</v>
      </c>
      <c r="D1358" s="193" t="s">
        <v>284</v>
      </c>
      <c r="E1358" s="194" t="s">
        <v>1608</v>
      </c>
      <c r="F1358" s="195" t="s">
        <v>1609</v>
      </c>
      <c r="G1358" s="196" t="s">
        <v>295</v>
      </c>
      <c r="H1358" s="197">
        <v>2.7629999999999999</v>
      </c>
      <c r="I1358" s="198"/>
      <c r="J1358" s="199">
        <f>ROUND(I1358*H1358,2)</f>
        <v>0</v>
      </c>
      <c r="K1358" s="200"/>
      <c r="L1358" s="40"/>
      <c r="M1358" s="201" t="s">
        <v>1</v>
      </c>
      <c r="N1358" s="202" t="s">
        <v>41</v>
      </c>
      <c r="O1358" s="72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205" t="s">
        <v>288</v>
      </c>
      <c r="AT1358" s="205" t="s">
        <v>284</v>
      </c>
      <c r="AU1358" s="205" t="s">
        <v>85</v>
      </c>
      <c r="AY1358" s="18" t="s">
        <v>282</v>
      </c>
      <c r="BE1358" s="206">
        <f>IF(N1358="základní",J1358,0)</f>
        <v>0</v>
      </c>
      <c r="BF1358" s="206">
        <f>IF(N1358="snížená",J1358,0)</f>
        <v>0</v>
      </c>
      <c r="BG1358" s="206">
        <f>IF(N1358="zákl. přenesená",J1358,0)</f>
        <v>0</v>
      </c>
      <c r="BH1358" s="206">
        <f>IF(N1358="sníž. přenesená",J1358,0)</f>
        <v>0</v>
      </c>
      <c r="BI1358" s="206">
        <f>IF(N1358="nulová",J1358,0)</f>
        <v>0</v>
      </c>
      <c r="BJ1358" s="18" t="s">
        <v>83</v>
      </c>
      <c r="BK1358" s="206">
        <f>ROUND(I1358*H1358,2)</f>
        <v>0</v>
      </c>
      <c r="BL1358" s="18" t="s">
        <v>288</v>
      </c>
      <c r="BM1358" s="205" t="s">
        <v>1610</v>
      </c>
    </row>
    <row r="1359" spans="1:65" s="16" customFormat="1" ht="11.25">
      <c r="B1359" s="241"/>
      <c r="C1359" s="242"/>
      <c r="D1359" s="209" t="s">
        <v>290</v>
      </c>
      <c r="E1359" s="243" t="s">
        <v>1</v>
      </c>
      <c r="F1359" s="244" t="s">
        <v>1478</v>
      </c>
      <c r="G1359" s="242"/>
      <c r="H1359" s="243" t="s">
        <v>1</v>
      </c>
      <c r="I1359" s="245"/>
      <c r="J1359" s="242"/>
      <c r="K1359" s="242"/>
      <c r="L1359" s="246"/>
      <c r="M1359" s="247"/>
      <c r="N1359" s="248"/>
      <c r="O1359" s="248"/>
      <c r="P1359" s="248"/>
      <c r="Q1359" s="248"/>
      <c r="R1359" s="248"/>
      <c r="S1359" s="248"/>
      <c r="T1359" s="249"/>
      <c r="AT1359" s="250" t="s">
        <v>290</v>
      </c>
      <c r="AU1359" s="250" t="s">
        <v>85</v>
      </c>
      <c r="AV1359" s="16" t="s">
        <v>83</v>
      </c>
      <c r="AW1359" s="16" t="s">
        <v>32</v>
      </c>
      <c r="AX1359" s="16" t="s">
        <v>76</v>
      </c>
      <c r="AY1359" s="250" t="s">
        <v>282</v>
      </c>
    </row>
    <row r="1360" spans="1:65" s="13" customFormat="1" ht="11.25">
      <c r="B1360" s="207"/>
      <c r="C1360" s="208"/>
      <c r="D1360" s="209" t="s">
        <v>290</v>
      </c>
      <c r="E1360" s="210" t="s">
        <v>1</v>
      </c>
      <c r="F1360" s="211" t="s">
        <v>1611</v>
      </c>
      <c r="G1360" s="208"/>
      <c r="H1360" s="212">
        <v>2.7629999999999999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290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282</v>
      </c>
    </row>
    <row r="1361" spans="1:65" s="14" customFormat="1" ht="11.25">
      <c r="B1361" s="219"/>
      <c r="C1361" s="220"/>
      <c r="D1361" s="209" t="s">
        <v>290</v>
      </c>
      <c r="E1361" s="221" t="s">
        <v>1</v>
      </c>
      <c r="F1361" s="222" t="s">
        <v>292</v>
      </c>
      <c r="G1361" s="220"/>
      <c r="H1361" s="223">
        <v>2.7629999999999999</v>
      </c>
      <c r="I1361" s="224"/>
      <c r="J1361" s="220"/>
      <c r="K1361" s="220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290</v>
      </c>
      <c r="AU1361" s="229" t="s">
        <v>85</v>
      </c>
      <c r="AV1361" s="14" t="s">
        <v>288</v>
      </c>
      <c r="AW1361" s="14" t="s">
        <v>32</v>
      </c>
      <c r="AX1361" s="14" t="s">
        <v>83</v>
      </c>
      <c r="AY1361" s="229" t="s">
        <v>282</v>
      </c>
    </row>
    <row r="1362" spans="1:65" s="2" customFormat="1" ht="16.5" customHeight="1">
      <c r="A1362" s="35"/>
      <c r="B1362" s="36"/>
      <c r="C1362" s="251" t="s">
        <v>1612</v>
      </c>
      <c r="D1362" s="251" t="s">
        <v>990</v>
      </c>
      <c r="E1362" s="252" t="s">
        <v>1613</v>
      </c>
      <c r="F1362" s="253" t="s">
        <v>1614</v>
      </c>
      <c r="G1362" s="254" t="s">
        <v>418</v>
      </c>
      <c r="H1362" s="255">
        <v>4.6139999999999999</v>
      </c>
      <c r="I1362" s="256"/>
      <c r="J1362" s="257">
        <f>ROUND(I1362*H1362,2)</f>
        <v>0</v>
      </c>
      <c r="K1362" s="258"/>
      <c r="L1362" s="259"/>
      <c r="M1362" s="260" t="s">
        <v>1</v>
      </c>
      <c r="N1362" s="261" t="s">
        <v>41</v>
      </c>
      <c r="O1362" s="72"/>
      <c r="P1362" s="203">
        <f>O1362*H1362</f>
        <v>0</v>
      </c>
      <c r="Q1362" s="203">
        <v>1</v>
      </c>
      <c r="R1362" s="203">
        <f>Q1362*H1362</f>
        <v>4.6139999999999999</v>
      </c>
      <c r="S1362" s="203">
        <v>0</v>
      </c>
      <c r="T1362" s="204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205" t="s">
        <v>347</v>
      </c>
      <c r="AT1362" s="205" t="s">
        <v>990</v>
      </c>
      <c r="AU1362" s="205" t="s">
        <v>85</v>
      </c>
      <c r="AY1362" s="18" t="s">
        <v>282</v>
      </c>
      <c r="BE1362" s="206">
        <f>IF(N1362="základní",J1362,0)</f>
        <v>0</v>
      </c>
      <c r="BF1362" s="206">
        <f>IF(N1362="snížená",J1362,0)</f>
        <v>0</v>
      </c>
      <c r="BG1362" s="206">
        <f>IF(N1362="zákl. přenesená",J1362,0)</f>
        <v>0</v>
      </c>
      <c r="BH1362" s="206">
        <f>IF(N1362="sníž. přenesená",J1362,0)</f>
        <v>0</v>
      </c>
      <c r="BI1362" s="206">
        <f>IF(N1362="nulová",J1362,0)</f>
        <v>0</v>
      </c>
      <c r="BJ1362" s="18" t="s">
        <v>83</v>
      </c>
      <c r="BK1362" s="206">
        <f>ROUND(I1362*H1362,2)</f>
        <v>0</v>
      </c>
      <c r="BL1362" s="18" t="s">
        <v>288</v>
      </c>
      <c r="BM1362" s="205" t="s">
        <v>1615</v>
      </c>
    </row>
    <row r="1363" spans="1:65" s="13" customFormat="1" ht="11.25">
      <c r="B1363" s="207"/>
      <c r="C1363" s="208"/>
      <c r="D1363" s="209" t="s">
        <v>290</v>
      </c>
      <c r="E1363" s="208"/>
      <c r="F1363" s="211" t="s">
        <v>1616</v>
      </c>
      <c r="G1363" s="208"/>
      <c r="H1363" s="212">
        <v>4.6139999999999999</v>
      </c>
      <c r="I1363" s="213"/>
      <c r="J1363" s="208"/>
      <c r="K1363" s="208"/>
      <c r="L1363" s="214"/>
      <c r="M1363" s="215"/>
      <c r="N1363" s="216"/>
      <c r="O1363" s="216"/>
      <c r="P1363" s="216"/>
      <c r="Q1363" s="216"/>
      <c r="R1363" s="216"/>
      <c r="S1363" s="216"/>
      <c r="T1363" s="217"/>
      <c r="AT1363" s="218" t="s">
        <v>290</v>
      </c>
      <c r="AU1363" s="218" t="s">
        <v>85</v>
      </c>
      <c r="AV1363" s="13" t="s">
        <v>85</v>
      </c>
      <c r="AW1363" s="13" t="s">
        <v>4</v>
      </c>
      <c r="AX1363" s="13" t="s">
        <v>83</v>
      </c>
      <c r="AY1363" s="218" t="s">
        <v>282</v>
      </c>
    </row>
    <row r="1364" spans="1:65" s="2" customFormat="1" ht="24.2" customHeight="1">
      <c r="A1364" s="35"/>
      <c r="B1364" s="36"/>
      <c r="C1364" s="193" t="s">
        <v>1617</v>
      </c>
      <c r="D1364" s="193" t="s">
        <v>284</v>
      </c>
      <c r="E1364" s="194" t="s">
        <v>1618</v>
      </c>
      <c r="F1364" s="195" t="s">
        <v>1619</v>
      </c>
      <c r="G1364" s="196" t="s">
        <v>418</v>
      </c>
      <c r="H1364" s="197">
        <v>25.524000000000001</v>
      </c>
      <c r="I1364" s="198"/>
      <c r="J1364" s="199">
        <f>ROUND(I1364*H1364,2)</f>
        <v>0</v>
      </c>
      <c r="K1364" s="200"/>
      <c r="L1364" s="40"/>
      <c r="M1364" s="201" t="s">
        <v>1</v>
      </c>
      <c r="N1364" s="202" t="s">
        <v>41</v>
      </c>
      <c r="O1364" s="72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205" t="s">
        <v>199</v>
      </c>
      <c r="AT1364" s="205" t="s">
        <v>284</v>
      </c>
      <c r="AU1364" s="205" t="s">
        <v>85</v>
      </c>
      <c r="AY1364" s="18" t="s">
        <v>282</v>
      </c>
      <c r="BE1364" s="206">
        <f>IF(N1364="základní",J1364,0)</f>
        <v>0</v>
      </c>
      <c r="BF1364" s="206">
        <f>IF(N1364="snížená",J1364,0)</f>
        <v>0</v>
      </c>
      <c r="BG1364" s="206">
        <f>IF(N1364="zákl. přenesená",J1364,0)</f>
        <v>0</v>
      </c>
      <c r="BH1364" s="206">
        <f>IF(N1364="sníž. přenesená",J1364,0)</f>
        <v>0</v>
      </c>
      <c r="BI1364" s="206">
        <f>IF(N1364="nulová",J1364,0)</f>
        <v>0</v>
      </c>
      <c r="BJ1364" s="18" t="s">
        <v>83</v>
      </c>
      <c r="BK1364" s="206">
        <f>ROUND(I1364*H1364,2)</f>
        <v>0</v>
      </c>
      <c r="BL1364" s="18" t="s">
        <v>199</v>
      </c>
      <c r="BM1364" s="205" t="s">
        <v>1620</v>
      </c>
    </row>
    <row r="1365" spans="1:65" s="12" customFormat="1" ht="22.9" customHeight="1">
      <c r="B1365" s="177"/>
      <c r="C1365" s="178"/>
      <c r="D1365" s="179" t="s">
        <v>75</v>
      </c>
      <c r="E1365" s="191" t="s">
        <v>1621</v>
      </c>
      <c r="F1365" s="191" t="s">
        <v>1622</v>
      </c>
      <c r="G1365" s="178"/>
      <c r="H1365" s="178"/>
      <c r="I1365" s="181"/>
      <c r="J1365" s="192">
        <f>BK1365</f>
        <v>0</v>
      </c>
      <c r="K1365" s="178"/>
      <c r="L1365" s="183"/>
      <c r="M1365" s="184"/>
      <c r="N1365" s="185"/>
      <c r="O1365" s="185"/>
      <c r="P1365" s="186">
        <f>SUM(P1366:P1665)</f>
        <v>0</v>
      </c>
      <c r="Q1365" s="185"/>
      <c r="R1365" s="186">
        <f>SUM(R1366:R1665)</f>
        <v>34.591624780000004</v>
      </c>
      <c r="S1365" s="185"/>
      <c r="T1365" s="187">
        <f>SUM(T1366:T1665)</f>
        <v>0</v>
      </c>
      <c r="AR1365" s="188" t="s">
        <v>85</v>
      </c>
      <c r="AT1365" s="189" t="s">
        <v>75</v>
      </c>
      <c r="AU1365" s="189" t="s">
        <v>83</v>
      </c>
      <c r="AY1365" s="188" t="s">
        <v>282</v>
      </c>
      <c r="BK1365" s="190">
        <f>SUM(BK1366:BK1665)</f>
        <v>0</v>
      </c>
    </row>
    <row r="1366" spans="1:65" s="2" customFormat="1" ht="24.2" customHeight="1">
      <c r="A1366" s="35"/>
      <c r="B1366" s="36"/>
      <c r="C1366" s="193" t="s">
        <v>1623</v>
      </c>
      <c r="D1366" s="193" t="s">
        <v>284</v>
      </c>
      <c r="E1366" s="194" t="s">
        <v>1624</v>
      </c>
      <c r="F1366" s="195" t="s">
        <v>1625</v>
      </c>
      <c r="G1366" s="196" t="s">
        <v>287</v>
      </c>
      <c r="H1366" s="197">
        <v>264.13</v>
      </c>
      <c r="I1366" s="198"/>
      <c r="J1366" s="199">
        <f>ROUND(I1366*H1366,2)</f>
        <v>0</v>
      </c>
      <c r="K1366" s="200"/>
      <c r="L1366" s="40"/>
      <c r="M1366" s="201" t="s">
        <v>1</v>
      </c>
      <c r="N1366" s="202" t="s">
        <v>41</v>
      </c>
      <c r="O1366" s="72"/>
      <c r="P1366" s="203">
        <f>O1366*H1366</f>
        <v>0</v>
      </c>
      <c r="Q1366" s="203">
        <v>0</v>
      </c>
      <c r="R1366" s="203">
        <f>Q1366*H1366</f>
        <v>0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199</v>
      </c>
      <c r="AT1366" s="205" t="s">
        <v>284</v>
      </c>
      <c r="AU1366" s="205" t="s">
        <v>85</v>
      </c>
      <c r="AY1366" s="18" t="s">
        <v>282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1626</v>
      </c>
    </row>
    <row r="1367" spans="1:65" s="16" customFormat="1" ht="11.25">
      <c r="B1367" s="241"/>
      <c r="C1367" s="242"/>
      <c r="D1367" s="209" t="s">
        <v>290</v>
      </c>
      <c r="E1367" s="243" t="s">
        <v>1</v>
      </c>
      <c r="F1367" s="244" t="s">
        <v>1141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290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282</v>
      </c>
    </row>
    <row r="1368" spans="1:65" s="13" customFormat="1" ht="11.25">
      <c r="B1368" s="207"/>
      <c r="C1368" s="208"/>
      <c r="D1368" s="209" t="s">
        <v>290</v>
      </c>
      <c r="E1368" s="210" t="s">
        <v>1</v>
      </c>
      <c r="F1368" s="211" t="s">
        <v>1627</v>
      </c>
      <c r="G1368" s="208"/>
      <c r="H1368" s="212">
        <v>235.63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290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282</v>
      </c>
    </row>
    <row r="1369" spans="1:65" s="15" customFormat="1" ht="11.25">
      <c r="B1369" s="230"/>
      <c r="C1369" s="231"/>
      <c r="D1369" s="209" t="s">
        <v>290</v>
      </c>
      <c r="E1369" s="232" t="s">
        <v>1</v>
      </c>
      <c r="F1369" s="233" t="s">
        <v>306</v>
      </c>
      <c r="G1369" s="231"/>
      <c r="H1369" s="234">
        <v>235.63</v>
      </c>
      <c r="I1369" s="235"/>
      <c r="J1369" s="231"/>
      <c r="K1369" s="231"/>
      <c r="L1369" s="236"/>
      <c r="M1369" s="237"/>
      <c r="N1369" s="238"/>
      <c r="O1369" s="238"/>
      <c r="P1369" s="238"/>
      <c r="Q1369" s="238"/>
      <c r="R1369" s="238"/>
      <c r="S1369" s="238"/>
      <c r="T1369" s="239"/>
      <c r="AT1369" s="240" t="s">
        <v>290</v>
      </c>
      <c r="AU1369" s="240" t="s">
        <v>85</v>
      </c>
      <c r="AV1369" s="15" t="s">
        <v>105</v>
      </c>
      <c r="AW1369" s="15" t="s">
        <v>32</v>
      </c>
      <c r="AX1369" s="15" t="s">
        <v>76</v>
      </c>
      <c r="AY1369" s="240" t="s">
        <v>282</v>
      </c>
    </row>
    <row r="1370" spans="1:65" s="16" customFormat="1" ht="11.25">
      <c r="B1370" s="241"/>
      <c r="C1370" s="242"/>
      <c r="D1370" s="209" t="s">
        <v>290</v>
      </c>
      <c r="E1370" s="243" t="s">
        <v>1</v>
      </c>
      <c r="F1370" s="244" t="s">
        <v>1147</v>
      </c>
      <c r="G1370" s="242"/>
      <c r="H1370" s="243" t="s">
        <v>1</v>
      </c>
      <c r="I1370" s="245"/>
      <c r="J1370" s="242"/>
      <c r="K1370" s="242"/>
      <c r="L1370" s="246"/>
      <c r="M1370" s="247"/>
      <c r="N1370" s="248"/>
      <c r="O1370" s="248"/>
      <c r="P1370" s="248"/>
      <c r="Q1370" s="248"/>
      <c r="R1370" s="248"/>
      <c r="S1370" s="248"/>
      <c r="T1370" s="249"/>
      <c r="AT1370" s="250" t="s">
        <v>290</v>
      </c>
      <c r="AU1370" s="250" t="s">
        <v>85</v>
      </c>
      <c r="AV1370" s="16" t="s">
        <v>83</v>
      </c>
      <c r="AW1370" s="16" t="s">
        <v>32</v>
      </c>
      <c r="AX1370" s="16" t="s">
        <v>76</v>
      </c>
      <c r="AY1370" s="250" t="s">
        <v>282</v>
      </c>
    </row>
    <row r="1371" spans="1:65" s="13" customFormat="1" ht="11.25">
      <c r="B1371" s="207"/>
      <c r="C1371" s="208"/>
      <c r="D1371" s="209" t="s">
        <v>290</v>
      </c>
      <c r="E1371" s="210" t="s">
        <v>1</v>
      </c>
      <c r="F1371" s="211" t="s">
        <v>1628</v>
      </c>
      <c r="G1371" s="208"/>
      <c r="H1371" s="212">
        <v>28.5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290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282</v>
      </c>
    </row>
    <row r="1372" spans="1:65" s="15" customFormat="1" ht="11.25">
      <c r="B1372" s="230"/>
      <c r="C1372" s="231"/>
      <c r="D1372" s="209" t="s">
        <v>290</v>
      </c>
      <c r="E1372" s="232" t="s">
        <v>1</v>
      </c>
      <c r="F1372" s="233" t="s">
        <v>306</v>
      </c>
      <c r="G1372" s="231"/>
      <c r="H1372" s="234">
        <v>28.5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290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282</v>
      </c>
    </row>
    <row r="1373" spans="1:65" s="14" customFormat="1" ht="11.25">
      <c r="B1373" s="219"/>
      <c r="C1373" s="220"/>
      <c r="D1373" s="209" t="s">
        <v>290</v>
      </c>
      <c r="E1373" s="221" t="s">
        <v>1</v>
      </c>
      <c r="F1373" s="222" t="s">
        <v>292</v>
      </c>
      <c r="G1373" s="220"/>
      <c r="H1373" s="223">
        <v>264.13</v>
      </c>
      <c r="I1373" s="224"/>
      <c r="J1373" s="220"/>
      <c r="K1373" s="220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290</v>
      </c>
      <c r="AU1373" s="229" t="s">
        <v>85</v>
      </c>
      <c r="AV1373" s="14" t="s">
        <v>288</v>
      </c>
      <c r="AW1373" s="14" t="s">
        <v>32</v>
      </c>
      <c r="AX1373" s="14" t="s">
        <v>83</v>
      </c>
      <c r="AY1373" s="229" t="s">
        <v>282</v>
      </c>
    </row>
    <row r="1374" spans="1:65" s="2" customFormat="1" ht="44.25" customHeight="1">
      <c r="A1374" s="35"/>
      <c r="B1374" s="36"/>
      <c r="C1374" s="251" t="s">
        <v>1629</v>
      </c>
      <c r="D1374" s="251" t="s">
        <v>990</v>
      </c>
      <c r="E1374" s="252" t="s">
        <v>1630</v>
      </c>
      <c r="F1374" s="253" t="s">
        <v>1631</v>
      </c>
      <c r="G1374" s="254" t="s">
        <v>287</v>
      </c>
      <c r="H1374" s="255">
        <v>269.41300000000001</v>
      </c>
      <c r="I1374" s="256"/>
      <c r="J1374" s="257">
        <f>ROUND(I1374*H1374,2)</f>
        <v>0</v>
      </c>
      <c r="K1374" s="258"/>
      <c r="L1374" s="259"/>
      <c r="M1374" s="260" t="s">
        <v>1</v>
      </c>
      <c r="N1374" s="261" t="s">
        <v>41</v>
      </c>
      <c r="O1374" s="72"/>
      <c r="P1374" s="203">
        <f>O1374*H1374</f>
        <v>0</v>
      </c>
      <c r="Q1374" s="203">
        <v>1.4999999999999999E-2</v>
      </c>
      <c r="R1374" s="203">
        <f>Q1374*H1374</f>
        <v>4.0411950000000001</v>
      </c>
      <c r="S1374" s="203">
        <v>0</v>
      </c>
      <c r="T1374" s="204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205" t="s">
        <v>493</v>
      </c>
      <c r="AT1374" s="205" t="s">
        <v>990</v>
      </c>
      <c r="AU1374" s="205" t="s">
        <v>85</v>
      </c>
      <c r="AY1374" s="18" t="s">
        <v>282</v>
      </c>
      <c r="BE1374" s="206">
        <f>IF(N1374="základní",J1374,0)</f>
        <v>0</v>
      </c>
      <c r="BF1374" s="206">
        <f>IF(N1374="snížená",J1374,0)</f>
        <v>0</v>
      </c>
      <c r="BG1374" s="206">
        <f>IF(N1374="zákl. přenesená",J1374,0)</f>
        <v>0</v>
      </c>
      <c r="BH1374" s="206">
        <f>IF(N1374="sníž. přenesená",J1374,0)</f>
        <v>0</v>
      </c>
      <c r="BI1374" s="206">
        <f>IF(N1374="nulová",J1374,0)</f>
        <v>0</v>
      </c>
      <c r="BJ1374" s="18" t="s">
        <v>83</v>
      </c>
      <c r="BK1374" s="206">
        <f>ROUND(I1374*H1374,2)</f>
        <v>0</v>
      </c>
      <c r="BL1374" s="18" t="s">
        <v>199</v>
      </c>
      <c r="BM1374" s="205" t="s">
        <v>1632</v>
      </c>
    </row>
    <row r="1375" spans="1:65" s="16" customFormat="1" ht="11.25">
      <c r="B1375" s="241"/>
      <c r="C1375" s="242"/>
      <c r="D1375" s="209" t="s">
        <v>290</v>
      </c>
      <c r="E1375" s="243" t="s">
        <v>1</v>
      </c>
      <c r="F1375" s="244" t="s">
        <v>1141</v>
      </c>
      <c r="G1375" s="242"/>
      <c r="H1375" s="243" t="s">
        <v>1</v>
      </c>
      <c r="I1375" s="245"/>
      <c r="J1375" s="242"/>
      <c r="K1375" s="242"/>
      <c r="L1375" s="246"/>
      <c r="M1375" s="247"/>
      <c r="N1375" s="248"/>
      <c r="O1375" s="248"/>
      <c r="P1375" s="248"/>
      <c r="Q1375" s="248"/>
      <c r="R1375" s="248"/>
      <c r="S1375" s="248"/>
      <c r="T1375" s="249"/>
      <c r="AT1375" s="250" t="s">
        <v>290</v>
      </c>
      <c r="AU1375" s="250" t="s">
        <v>85</v>
      </c>
      <c r="AV1375" s="16" t="s">
        <v>83</v>
      </c>
      <c r="AW1375" s="16" t="s">
        <v>32</v>
      </c>
      <c r="AX1375" s="16" t="s">
        <v>76</v>
      </c>
      <c r="AY1375" s="250" t="s">
        <v>282</v>
      </c>
    </row>
    <row r="1376" spans="1:65" s="13" customFormat="1" ht="11.25">
      <c r="B1376" s="207"/>
      <c r="C1376" s="208"/>
      <c r="D1376" s="209" t="s">
        <v>290</v>
      </c>
      <c r="E1376" s="210" t="s">
        <v>1</v>
      </c>
      <c r="F1376" s="211" t="s">
        <v>1627</v>
      </c>
      <c r="G1376" s="208"/>
      <c r="H1376" s="212">
        <v>235.63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290</v>
      </c>
      <c r="AU1376" s="218" t="s">
        <v>85</v>
      </c>
      <c r="AV1376" s="13" t="s">
        <v>85</v>
      </c>
      <c r="AW1376" s="13" t="s">
        <v>32</v>
      </c>
      <c r="AX1376" s="13" t="s">
        <v>76</v>
      </c>
      <c r="AY1376" s="218" t="s">
        <v>282</v>
      </c>
    </row>
    <row r="1377" spans="1:65" s="15" customFormat="1" ht="11.25">
      <c r="B1377" s="230"/>
      <c r="C1377" s="231"/>
      <c r="D1377" s="209" t="s">
        <v>290</v>
      </c>
      <c r="E1377" s="232" t="s">
        <v>1</v>
      </c>
      <c r="F1377" s="233" t="s">
        <v>306</v>
      </c>
      <c r="G1377" s="231"/>
      <c r="H1377" s="234">
        <v>235.63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AT1377" s="240" t="s">
        <v>290</v>
      </c>
      <c r="AU1377" s="240" t="s">
        <v>85</v>
      </c>
      <c r="AV1377" s="15" t="s">
        <v>105</v>
      </c>
      <c r="AW1377" s="15" t="s">
        <v>32</v>
      </c>
      <c r="AX1377" s="15" t="s">
        <v>76</v>
      </c>
      <c r="AY1377" s="240" t="s">
        <v>282</v>
      </c>
    </row>
    <row r="1378" spans="1:65" s="16" customFormat="1" ht="11.25">
      <c r="B1378" s="241"/>
      <c r="C1378" s="242"/>
      <c r="D1378" s="209" t="s">
        <v>290</v>
      </c>
      <c r="E1378" s="243" t="s">
        <v>1</v>
      </c>
      <c r="F1378" s="244" t="s">
        <v>1147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290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282</v>
      </c>
    </row>
    <row r="1379" spans="1:65" s="13" customFormat="1" ht="11.25">
      <c r="B1379" s="207"/>
      <c r="C1379" s="208"/>
      <c r="D1379" s="209" t="s">
        <v>290</v>
      </c>
      <c r="E1379" s="210" t="s">
        <v>1</v>
      </c>
      <c r="F1379" s="211" t="s">
        <v>1628</v>
      </c>
      <c r="G1379" s="208"/>
      <c r="H1379" s="212">
        <v>28.5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290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282</v>
      </c>
    </row>
    <row r="1380" spans="1:65" s="15" customFormat="1" ht="11.25">
      <c r="B1380" s="230"/>
      <c r="C1380" s="231"/>
      <c r="D1380" s="209" t="s">
        <v>290</v>
      </c>
      <c r="E1380" s="232" t="s">
        <v>1</v>
      </c>
      <c r="F1380" s="233" t="s">
        <v>306</v>
      </c>
      <c r="G1380" s="231"/>
      <c r="H1380" s="234">
        <v>28.5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290</v>
      </c>
      <c r="AU1380" s="240" t="s">
        <v>85</v>
      </c>
      <c r="AV1380" s="15" t="s">
        <v>105</v>
      </c>
      <c r="AW1380" s="15" t="s">
        <v>32</v>
      </c>
      <c r="AX1380" s="15" t="s">
        <v>76</v>
      </c>
      <c r="AY1380" s="240" t="s">
        <v>282</v>
      </c>
    </row>
    <row r="1381" spans="1:65" s="14" customFormat="1" ht="11.25">
      <c r="B1381" s="219"/>
      <c r="C1381" s="220"/>
      <c r="D1381" s="209" t="s">
        <v>290</v>
      </c>
      <c r="E1381" s="221" t="s">
        <v>1</v>
      </c>
      <c r="F1381" s="222" t="s">
        <v>292</v>
      </c>
      <c r="G1381" s="220"/>
      <c r="H1381" s="223">
        <v>264.13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290</v>
      </c>
      <c r="AU1381" s="229" t="s">
        <v>85</v>
      </c>
      <c r="AV1381" s="14" t="s">
        <v>288</v>
      </c>
      <c r="AW1381" s="14" t="s">
        <v>32</v>
      </c>
      <c r="AX1381" s="14" t="s">
        <v>83</v>
      </c>
      <c r="AY1381" s="229" t="s">
        <v>282</v>
      </c>
    </row>
    <row r="1382" spans="1:65" s="13" customFormat="1" ht="11.25">
      <c r="B1382" s="207"/>
      <c r="C1382" s="208"/>
      <c r="D1382" s="209" t="s">
        <v>290</v>
      </c>
      <c r="E1382" s="208"/>
      <c r="F1382" s="211" t="s">
        <v>1633</v>
      </c>
      <c r="G1382" s="208"/>
      <c r="H1382" s="212">
        <v>269.41300000000001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290</v>
      </c>
      <c r="AU1382" s="218" t="s">
        <v>85</v>
      </c>
      <c r="AV1382" s="13" t="s">
        <v>85</v>
      </c>
      <c r="AW1382" s="13" t="s">
        <v>4</v>
      </c>
      <c r="AX1382" s="13" t="s">
        <v>83</v>
      </c>
      <c r="AY1382" s="218" t="s">
        <v>282</v>
      </c>
    </row>
    <row r="1383" spans="1:65" s="2" customFormat="1" ht="24.2" customHeight="1">
      <c r="A1383" s="35"/>
      <c r="B1383" s="36"/>
      <c r="C1383" s="193" t="s">
        <v>1634</v>
      </c>
      <c r="D1383" s="193" t="s">
        <v>284</v>
      </c>
      <c r="E1383" s="194" t="s">
        <v>1635</v>
      </c>
      <c r="F1383" s="195" t="s">
        <v>1636</v>
      </c>
      <c r="G1383" s="196" t="s">
        <v>287</v>
      </c>
      <c r="H1383" s="197">
        <v>934.6</v>
      </c>
      <c r="I1383" s="198"/>
      <c r="J1383" s="199">
        <f>ROUND(I1383*H1383,2)</f>
        <v>0</v>
      </c>
      <c r="K1383" s="200"/>
      <c r="L1383" s="40"/>
      <c r="M1383" s="201" t="s">
        <v>1</v>
      </c>
      <c r="N1383" s="202" t="s">
        <v>41</v>
      </c>
      <c r="O1383" s="72"/>
      <c r="P1383" s="203">
        <f>O1383*H1383</f>
        <v>0</v>
      </c>
      <c r="Q1383" s="203">
        <v>0</v>
      </c>
      <c r="R1383" s="203">
        <f>Q1383*H1383</f>
        <v>0</v>
      </c>
      <c r="S1383" s="203">
        <v>0</v>
      </c>
      <c r="T1383" s="204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205" t="s">
        <v>199</v>
      </c>
      <c r="AT1383" s="205" t="s">
        <v>284</v>
      </c>
      <c r="AU1383" s="205" t="s">
        <v>85</v>
      </c>
      <c r="AY1383" s="18" t="s">
        <v>282</v>
      </c>
      <c r="BE1383" s="206">
        <f>IF(N1383="základní",J1383,0)</f>
        <v>0</v>
      </c>
      <c r="BF1383" s="206">
        <f>IF(N1383="snížená",J1383,0)</f>
        <v>0</v>
      </c>
      <c r="BG1383" s="206">
        <f>IF(N1383="zákl. přenesená",J1383,0)</f>
        <v>0</v>
      </c>
      <c r="BH1383" s="206">
        <f>IF(N1383="sníž. přenesená",J1383,0)</f>
        <v>0</v>
      </c>
      <c r="BI1383" s="206">
        <f>IF(N1383="nulová",J1383,0)</f>
        <v>0</v>
      </c>
      <c r="BJ1383" s="18" t="s">
        <v>83</v>
      </c>
      <c r="BK1383" s="206">
        <f>ROUND(I1383*H1383,2)</f>
        <v>0</v>
      </c>
      <c r="BL1383" s="18" t="s">
        <v>199</v>
      </c>
      <c r="BM1383" s="205" t="s">
        <v>1637</v>
      </c>
    </row>
    <row r="1384" spans="1:65" s="16" customFormat="1" ht="11.25">
      <c r="B1384" s="241"/>
      <c r="C1384" s="242"/>
      <c r="D1384" s="209" t="s">
        <v>290</v>
      </c>
      <c r="E1384" s="243" t="s">
        <v>1</v>
      </c>
      <c r="F1384" s="244" t="s">
        <v>1139</v>
      </c>
      <c r="G1384" s="242"/>
      <c r="H1384" s="243" t="s">
        <v>1</v>
      </c>
      <c r="I1384" s="245"/>
      <c r="J1384" s="242"/>
      <c r="K1384" s="242"/>
      <c r="L1384" s="246"/>
      <c r="M1384" s="247"/>
      <c r="N1384" s="248"/>
      <c r="O1384" s="248"/>
      <c r="P1384" s="248"/>
      <c r="Q1384" s="248"/>
      <c r="R1384" s="248"/>
      <c r="S1384" s="248"/>
      <c r="T1384" s="249"/>
      <c r="AT1384" s="250" t="s">
        <v>290</v>
      </c>
      <c r="AU1384" s="250" t="s">
        <v>85</v>
      </c>
      <c r="AV1384" s="16" t="s">
        <v>83</v>
      </c>
      <c r="AW1384" s="16" t="s">
        <v>32</v>
      </c>
      <c r="AX1384" s="16" t="s">
        <v>76</v>
      </c>
      <c r="AY1384" s="250" t="s">
        <v>282</v>
      </c>
    </row>
    <row r="1385" spans="1:65" s="13" customFormat="1" ht="22.5">
      <c r="B1385" s="207"/>
      <c r="C1385" s="208"/>
      <c r="D1385" s="209" t="s">
        <v>290</v>
      </c>
      <c r="E1385" s="210" t="s">
        <v>1</v>
      </c>
      <c r="F1385" s="211" t="s">
        <v>1200</v>
      </c>
      <c r="G1385" s="208"/>
      <c r="H1385" s="212">
        <v>655.07000000000005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290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282</v>
      </c>
    </row>
    <row r="1386" spans="1:65" s="15" customFormat="1" ht="11.25">
      <c r="B1386" s="230"/>
      <c r="C1386" s="231"/>
      <c r="D1386" s="209" t="s">
        <v>290</v>
      </c>
      <c r="E1386" s="232" t="s">
        <v>1</v>
      </c>
      <c r="F1386" s="233" t="s">
        <v>306</v>
      </c>
      <c r="G1386" s="231"/>
      <c r="H1386" s="234">
        <v>655.07000000000005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290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282</v>
      </c>
    </row>
    <row r="1387" spans="1:65" s="16" customFormat="1" ht="11.25">
      <c r="B1387" s="241"/>
      <c r="C1387" s="242"/>
      <c r="D1387" s="209" t="s">
        <v>290</v>
      </c>
      <c r="E1387" s="243" t="s">
        <v>1</v>
      </c>
      <c r="F1387" s="244" t="s">
        <v>1143</v>
      </c>
      <c r="G1387" s="242"/>
      <c r="H1387" s="243" t="s">
        <v>1</v>
      </c>
      <c r="I1387" s="245"/>
      <c r="J1387" s="242"/>
      <c r="K1387" s="242"/>
      <c r="L1387" s="246"/>
      <c r="M1387" s="247"/>
      <c r="N1387" s="248"/>
      <c r="O1387" s="248"/>
      <c r="P1387" s="248"/>
      <c r="Q1387" s="248"/>
      <c r="R1387" s="248"/>
      <c r="S1387" s="248"/>
      <c r="T1387" s="249"/>
      <c r="AT1387" s="250" t="s">
        <v>290</v>
      </c>
      <c r="AU1387" s="250" t="s">
        <v>85</v>
      </c>
      <c r="AV1387" s="16" t="s">
        <v>83</v>
      </c>
      <c r="AW1387" s="16" t="s">
        <v>32</v>
      </c>
      <c r="AX1387" s="16" t="s">
        <v>76</v>
      </c>
      <c r="AY1387" s="250" t="s">
        <v>282</v>
      </c>
    </row>
    <row r="1388" spans="1:65" s="13" customFormat="1" ht="22.5">
      <c r="B1388" s="207"/>
      <c r="C1388" s="208"/>
      <c r="D1388" s="209" t="s">
        <v>290</v>
      </c>
      <c r="E1388" s="210" t="s">
        <v>1</v>
      </c>
      <c r="F1388" s="211" t="s">
        <v>1201</v>
      </c>
      <c r="G1388" s="208"/>
      <c r="H1388" s="212">
        <v>52.82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290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282</v>
      </c>
    </row>
    <row r="1389" spans="1:65" s="15" customFormat="1" ht="11.25">
      <c r="B1389" s="230"/>
      <c r="C1389" s="231"/>
      <c r="D1389" s="209" t="s">
        <v>290</v>
      </c>
      <c r="E1389" s="232" t="s">
        <v>1</v>
      </c>
      <c r="F1389" s="233" t="s">
        <v>306</v>
      </c>
      <c r="G1389" s="231"/>
      <c r="H1389" s="234">
        <v>52.82</v>
      </c>
      <c r="I1389" s="235"/>
      <c r="J1389" s="231"/>
      <c r="K1389" s="231"/>
      <c r="L1389" s="236"/>
      <c r="M1389" s="237"/>
      <c r="N1389" s="238"/>
      <c r="O1389" s="238"/>
      <c r="P1389" s="238"/>
      <c r="Q1389" s="238"/>
      <c r="R1389" s="238"/>
      <c r="S1389" s="238"/>
      <c r="T1389" s="239"/>
      <c r="AT1389" s="240" t="s">
        <v>290</v>
      </c>
      <c r="AU1389" s="240" t="s">
        <v>85</v>
      </c>
      <c r="AV1389" s="15" t="s">
        <v>105</v>
      </c>
      <c r="AW1389" s="15" t="s">
        <v>32</v>
      </c>
      <c r="AX1389" s="15" t="s">
        <v>76</v>
      </c>
      <c r="AY1389" s="240" t="s">
        <v>282</v>
      </c>
    </row>
    <row r="1390" spans="1:65" s="16" customFormat="1" ht="11.25">
      <c r="B1390" s="241"/>
      <c r="C1390" s="242"/>
      <c r="D1390" s="209" t="s">
        <v>290</v>
      </c>
      <c r="E1390" s="243" t="s">
        <v>1</v>
      </c>
      <c r="F1390" s="244" t="s">
        <v>1153</v>
      </c>
      <c r="G1390" s="242"/>
      <c r="H1390" s="243" t="s">
        <v>1</v>
      </c>
      <c r="I1390" s="245"/>
      <c r="J1390" s="242"/>
      <c r="K1390" s="242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290</v>
      </c>
      <c r="AU1390" s="250" t="s">
        <v>85</v>
      </c>
      <c r="AV1390" s="16" t="s">
        <v>83</v>
      </c>
      <c r="AW1390" s="16" t="s">
        <v>32</v>
      </c>
      <c r="AX1390" s="16" t="s">
        <v>76</v>
      </c>
      <c r="AY1390" s="250" t="s">
        <v>282</v>
      </c>
    </row>
    <row r="1391" spans="1:65" s="13" customFormat="1" ht="22.5">
      <c r="B1391" s="207"/>
      <c r="C1391" s="208"/>
      <c r="D1391" s="209" t="s">
        <v>290</v>
      </c>
      <c r="E1391" s="210" t="s">
        <v>1</v>
      </c>
      <c r="F1391" s="211" t="s">
        <v>1202</v>
      </c>
      <c r="G1391" s="208"/>
      <c r="H1391" s="212">
        <v>22.21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290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282</v>
      </c>
    </row>
    <row r="1392" spans="1:65" s="15" customFormat="1" ht="11.25">
      <c r="B1392" s="230"/>
      <c r="C1392" s="231"/>
      <c r="D1392" s="209" t="s">
        <v>290</v>
      </c>
      <c r="E1392" s="232" t="s">
        <v>1</v>
      </c>
      <c r="F1392" s="233" t="s">
        <v>306</v>
      </c>
      <c r="G1392" s="231"/>
      <c r="H1392" s="234">
        <v>22.21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290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282</v>
      </c>
    </row>
    <row r="1393" spans="1:65" s="16" customFormat="1" ht="11.25">
      <c r="B1393" s="241"/>
      <c r="C1393" s="242"/>
      <c r="D1393" s="209" t="s">
        <v>290</v>
      </c>
      <c r="E1393" s="243" t="s">
        <v>1</v>
      </c>
      <c r="F1393" s="244" t="s">
        <v>1155</v>
      </c>
      <c r="G1393" s="242"/>
      <c r="H1393" s="243" t="s">
        <v>1</v>
      </c>
      <c r="I1393" s="245"/>
      <c r="J1393" s="242"/>
      <c r="K1393" s="242"/>
      <c r="L1393" s="246"/>
      <c r="M1393" s="247"/>
      <c r="N1393" s="248"/>
      <c r="O1393" s="248"/>
      <c r="P1393" s="248"/>
      <c r="Q1393" s="248"/>
      <c r="R1393" s="248"/>
      <c r="S1393" s="248"/>
      <c r="T1393" s="249"/>
      <c r="AT1393" s="250" t="s">
        <v>290</v>
      </c>
      <c r="AU1393" s="250" t="s">
        <v>85</v>
      </c>
      <c r="AV1393" s="16" t="s">
        <v>83</v>
      </c>
      <c r="AW1393" s="16" t="s">
        <v>32</v>
      </c>
      <c r="AX1393" s="16" t="s">
        <v>76</v>
      </c>
      <c r="AY1393" s="250" t="s">
        <v>282</v>
      </c>
    </row>
    <row r="1394" spans="1:65" s="13" customFormat="1" ht="11.25">
      <c r="B1394" s="207"/>
      <c r="C1394" s="208"/>
      <c r="D1394" s="209" t="s">
        <v>290</v>
      </c>
      <c r="E1394" s="210" t="s">
        <v>1</v>
      </c>
      <c r="F1394" s="211" t="s">
        <v>1203</v>
      </c>
      <c r="G1394" s="208"/>
      <c r="H1394" s="212">
        <v>26.58</v>
      </c>
      <c r="I1394" s="213"/>
      <c r="J1394" s="208"/>
      <c r="K1394" s="208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290</v>
      </c>
      <c r="AU1394" s="218" t="s">
        <v>85</v>
      </c>
      <c r="AV1394" s="13" t="s">
        <v>85</v>
      </c>
      <c r="AW1394" s="13" t="s">
        <v>32</v>
      </c>
      <c r="AX1394" s="13" t="s">
        <v>76</v>
      </c>
      <c r="AY1394" s="218" t="s">
        <v>282</v>
      </c>
    </row>
    <row r="1395" spans="1:65" s="15" customFormat="1" ht="11.25">
      <c r="B1395" s="230"/>
      <c r="C1395" s="231"/>
      <c r="D1395" s="209" t="s">
        <v>290</v>
      </c>
      <c r="E1395" s="232" t="s">
        <v>1</v>
      </c>
      <c r="F1395" s="233" t="s">
        <v>306</v>
      </c>
      <c r="G1395" s="231"/>
      <c r="H1395" s="234">
        <v>26.58</v>
      </c>
      <c r="I1395" s="235"/>
      <c r="J1395" s="231"/>
      <c r="K1395" s="231"/>
      <c r="L1395" s="236"/>
      <c r="M1395" s="237"/>
      <c r="N1395" s="238"/>
      <c r="O1395" s="238"/>
      <c r="P1395" s="238"/>
      <c r="Q1395" s="238"/>
      <c r="R1395" s="238"/>
      <c r="S1395" s="238"/>
      <c r="T1395" s="239"/>
      <c r="AT1395" s="240" t="s">
        <v>290</v>
      </c>
      <c r="AU1395" s="240" t="s">
        <v>85</v>
      </c>
      <c r="AV1395" s="15" t="s">
        <v>105</v>
      </c>
      <c r="AW1395" s="15" t="s">
        <v>32</v>
      </c>
      <c r="AX1395" s="15" t="s">
        <v>76</v>
      </c>
      <c r="AY1395" s="240" t="s">
        <v>282</v>
      </c>
    </row>
    <row r="1396" spans="1:65" s="16" customFormat="1" ht="11.25">
      <c r="B1396" s="241"/>
      <c r="C1396" s="242"/>
      <c r="D1396" s="209" t="s">
        <v>290</v>
      </c>
      <c r="E1396" s="243" t="s">
        <v>1</v>
      </c>
      <c r="F1396" s="244" t="s">
        <v>1145</v>
      </c>
      <c r="G1396" s="242"/>
      <c r="H1396" s="243" t="s">
        <v>1</v>
      </c>
      <c r="I1396" s="245"/>
      <c r="J1396" s="242"/>
      <c r="K1396" s="242"/>
      <c r="L1396" s="246"/>
      <c r="M1396" s="247"/>
      <c r="N1396" s="248"/>
      <c r="O1396" s="248"/>
      <c r="P1396" s="248"/>
      <c r="Q1396" s="248"/>
      <c r="R1396" s="248"/>
      <c r="S1396" s="248"/>
      <c r="T1396" s="249"/>
      <c r="AT1396" s="250" t="s">
        <v>290</v>
      </c>
      <c r="AU1396" s="250" t="s">
        <v>85</v>
      </c>
      <c r="AV1396" s="16" t="s">
        <v>83</v>
      </c>
      <c r="AW1396" s="16" t="s">
        <v>32</v>
      </c>
      <c r="AX1396" s="16" t="s">
        <v>76</v>
      </c>
      <c r="AY1396" s="250" t="s">
        <v>282</v>
      </c>
    </row>
    <row r="1397" spans="1:65" s="13" customFormat="1" ht="11.25">
      <c r="B1397" s="207"/>
      <c r="C1397" s="208"/>
      <c r="D1397" s="209" t="s">
        <v>290</v>
      </c>
      <c r="E1397" s="210" t="s">
        <v>1</v>
      </c>
      <c r="F1397" s="211" t="s">
        <v>1204</v>
      </c>
      <c r="G1397" s="208"/>
      <c r="H1397" s="212">
        <v>48.73</v>
      </c>
      <c r="I1397" s="213"/>
      <c r="J1397" s="208"/>
      <c r="K1397" s="208"/>
      <c r="L1397" s="214"/>
      <c r="M1397" s="215"/>
      <c r="N1397" s="216"/>
      <c r="O1397" s="216"/>
      <c r="P1397" s="216"/>
      <c r="Q1397" s="216"/>
      <c r="R1397" s="216"/>
      <c r="S1397" s="216"/>
      <c r="T1397" s="217"/>
      <c r="AT1397" s="218" t="s">
        <v>290</v>
      </c>
      <c r="AU1397" s="218" t="s">
        <v>85</v>
      </c>
      <c r="AV1397" s="13" t="s">
        <v>85</v>
      </c>
      <c r="AW1397" s="13" t="s">
        <v>32</v>
      </c>
      <c r="AX1397" s="13" t="s">
        <v>76</v>
      </c>
      <c r="AY1397" s="218" t="s">
        <v>282</v>
      </c>
    </row>
    <row r="1398" spans="1:65" s="15" customFormat="1" ht="11.25">
      <c r="B1398" s="230"/>
      <c r="C1398" s="231"/>
      <c r="D1398" s="209" t="s">
        <v>290</v>
      </c>
      <c r="E1398" s="232" t="s">
        <v>1</v>
      </c>
      <c r="F1398" s="233" t="s">
        <v>306</v>
      </c>
      <c r="G1398" s="231"/>
      <c r="H1398" s="234">
        <v>48.73</v>
      </c>
      <c r="I1398" s="235"/>
      <c r="J1398" s="231"/>
      <c r="K1398" s="231"/>
      <c r="L1398" s="236"/>
      <c r="M1398" s="237"/>
      <c r="N1398" s="238"/>
      <c r="O1398" s="238"/>
      <c r="P1398" s="238"/>
      <c r="Q1398" s="238"/>
      <c r="R1398" s="238"/>
      <c r="S1398" s="238"/>
      <c r="T1398" s="239"/>
      <c r="AT1398" s="240" t="s">
        <v>290</v>
      </c>
      <c r="AU1398" s="240" t="s">
        <v>85</v>
      </c>
      <c r="AV1398" s="15" t="s">
        <v>105</v>
      </c>
      <c r="AW1398" s="15" t="s">
        <v>32</v>
      </c>
      <c r="AX1398" s="15" t="s">
        <v>76</v>
      </c>
      <c r="AY1398" s="240" t="s">
        <v>282</v>
      </c>
    </row>
    <row r="1399" spans="1:65" s="16" customFormat="1" ht="11.25">
      <c r="B1399" s="241"/>
      <c r="C1399" s="242"/>
      <c r="D1399" s="209" t="s">
        <v>290</v>
      </c>
      <c r="E1399" s="243" t="s">
        <v>1</v>
      </c>
      <c r="F1399" s="244" t="s">
        <v>1157</v>
      </c>
      <c r="G1399" s="242"/>
      <c r="H1399" s="243" t="s">
        <v>1</v>
      </c>
      <c r="I1399" s="245"/>
      <c r="J1399" s="242"/>
      <c r="K1399" s="242"/>
      <c r="L1399" s="246"/>
      <c r="M1399" s="247"/>
      <c r="N1399" s="248"/>
      <c r="O1399" s="248"/>
      <c r="P1399" s="248"/>
      <c r="Q1399" s="248"/>
      <c r="R1399" s="248"/>
      <c r="S1399" s="248"/>
      <c r="T1399" s="249"/>
      <c r="AT1399" s="250" t="s">
        <v>290</v>
      </c>
      <c r="AU1399" s="250" t="s">
        <v>85</v>
      </c>
      <c r="AV1399" s="16" t="s">
        <v>83</v>
      </c>
      <c r="AW1399" s="16" t="s">
        <v>32</v>
      </c>
      <c r="AX1399" s="16" t="s">
        <v>76</v>
      </c>
      <c r="AY1399" s="250" t="s">
        <v>282</v>
      </c>
    </row>
    <row r="1400" spans="1:65" s="13" customFormat="1" ht="11.25">
      <c r="B1400" s="207"/>
      <c r="C1400" s="208"/>
      <c r="D1400" s="209" t="s">
        <v>290</v>
      </c>
      <c r="E1400" s="210" t="s">
        <v>1</v>
      </c>
      <c r="F1400" s="211" t="s">
        <v>1205</v>
      </c>
      <c r="G1400" s="208"/>
      <c r="H1400" s="212">
        <v>76.55</v>
      </c>
      <c r="I1400" s="213"/>
      <c r="J1400" s="208"/>
      <c r="K1400" s="208"/>
      <c r="L1400" s="214"/>
      <c r="M1400" s="215"/>
      <c r="N1400" s="216"/>
      <c r="O1400" s="216"/>
      <c r="P1400" s="216"/>
      <c r="Q1400" s="216"/>
      <c r="R1400" s="216"/>
      <c r="S1400" s="216"/>
      <c r="T1400" s="217"/>
      <c r="AT1400" s="218" t="s">
        <v>290</v>
      </c>
      <c r="AU1400" s="218" t="s">
        <v>85</v>
      </c>
      <c r="AV1400" s="13" t="s">
        <v>85</v>
      </c>
      <c r="AW1400" s="13" t="s">
        <v>32</v>
      </c>
      <c r="AX1400" s="13" t="s">
        <v>76</v>
      </c>
      <c r="AY1400" s="218" t="s">
        <v>282</v>
      </c>
    </row>
    <row r="1401" spans="1:65" s="15" customFormat="1" ht="11.25">
      <c r="B1401" s="230"/>
      <c r="C1401" s="231"/>
      <c r="D1401" s="209" t="s">
        <v>290</v>
      </c>
      <c r="E1401" s="232" t="s">
        <v>1</v>
      </c>
      <c r="F1401" s="233" t="s">
        <v>306</v>
      </c>
      <c r="G1401" s="231"/>
      <c r="H1401" s="234">
        <v>76.55</v>
      </c>
      <c r="I1401" s="235"/>
      <c r="J1401" s="231"/>
      <c r="K1401" s="231"/>
      <c r="L1401" s="236"/>
      <c r="M1401" s="237"/>
      <c r="N1401" s="238"/>
      <c r="O1401" s="238"/>
      <c r="P1401" s="238"/>
      <c r="Q1401" s="238"/>
      <c r="R1401" s="238"/>
      <c r="S1401" s="238"/>
      <c r="T1401" s="239"/>
      <c r="AT1401" s="240" t="s">
        <v>290</v>
      </c>
      <c r="AU1401" s="240" t="s">
        <v>85</v>
      </c>
      <c r="AV1401" s="15" t="s">
        <v>105</v>
      </c>
      <c r="AW1401" s="15" t="s">
        <v>32</v>
      </c>
      <c r="AX1401" s="15" t="s">
        <v>76</v>
      </c>
      <c r="AY1401" s="240" t="s">
        <v>282</v>
      </c>
    </row>
    <row r="1402" spans="1:65" s="16" customFormat="1" ht="11.25">
      <c r="B1402" s="241"/>
      <c r="C1402" s="242"/>
      <c r="D1402" s="209" t="s">
        <v>290</v>
      </c>
      <c r="E1402" s="243" t="s">
        <v>1</v>
      </c>
      <c r="F1402" s="244" t="s">
        <v>1159</v>
      </c>
      <c r="G1402" s="242"/>
      <c r="H1402" s="243" t="s">
        <v>1</v>
      </c>
      <c r="I1402" s="245"/>
      <c r="J1402" s="242"/>
      <c r="K1402" s="242"/>
      <c r="L1402" s="246"/>
      <c r="M1402" s="247"/>
      <c r="N1402" s="248"/>
      <c r="O1402" s="248"/>
      <c r="P1402" s="248"/>
      <c r="Q1402" s="248"/>
      <c r="R1402" s="248"/>
      <c r="S1402" s="248"/>
      <c r="T1402" s="249"/>
      <c r="AT1402" s="250" t="s">
        <v>290</v>
      </c>
      <c r="AU1402" s="250" t="s">
        <v>85</v>
      </c>
      <c r="AV1402" s="16" t="s">
        <v>83</v>
      </c>
      <c r="AW1402" s="16" t="s">
        <v>32</v>
      </c>
      <c r="AX1402" s="16" t="s">
        <v>76</v>
      </c>
      <c r="AY1402" s="250" t="s">
        <v>282</v>
      </c>
    </row>
    <row r="1403" spans="1:65" s="13" customFormat="1" ht="11.25">
      <c r="B1403" s="207"/>
      <c r="C1403" s="208"/>
      <c r="D1403" s="209" t="s">
        <v>290</v>
      </c>
      <c r="E1403" s="210" t="s">
        <v>1</v>
      </c>
      <c r="F1403" s="211" t="s">
        <v>1206</v>
      </c>
      <c r="G1403" s="208"/>
      <c r="H1403" s="212">
        <v>52.64</v>
      </c>
      <c r="I1403" s="213"/>
      <c r="J1403" s="208"/>
      <c r="K1403" s="208"/>
      <c r="L1403" s="214"/>
      <c r="M1403" s="215"/>
      <c r="N1403" s="216"/>
      <c r="O1403" s="216"/>
      <c r="P1403" s="216"/>
      <c r="Q1403" s="216"/>
      <c r="R1403" s="216"/>
      <c r="S1403" s="216"/>
      <c r="T1403" s="217"/>
      <c r="AT1403" s="218" t="s">
        <v>290</v>
      </c>
      <c r="AU1403" s="218" t="s">
        <v>85</v>
      </c>
      <c r="AV1403" s="13" t="s">
        <v>85</v>
      </c>
      <c r="AW1403" s="13" t="s">
        <v>32</v>
      </c>
      <c r="AX1403" s="13" t="s">
        <v>76</v>
      </c>
      <c r="AY1403" s="218" t="s">
        <v>282</v>
      </c>
    </row>
    <row r="1404" spans="1:65" s="15" customFormat="1" ht="11.25">
      <c r="B1404" s="230"/>
      <c r="C1404" s="231"/>
      <c r="D1404" s="209" t="s">
        <v>290</v>
      </c>
      <c r="E1404" s="232" t="s">
        <v>1</v>
      </c>
      <c r="F1404" s="233" t="s">
        <v>306</v>
      </c>
      <c r="G1404" s="231"/>
      <c r="H1404" s="234">
        <v>52.64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AT1404" s="240" t="s">
        <v>290</v>
      </c>
      <c r="AU1404" s="240" t="s">
        <v>85</v>
      </c>
      <c r="AV1404" s="15" t="s">
        <v>105</v>
      </c>
      <c r="AW1404" s="15" t="s">
        <v>32</v>
      </c>
      <c r="AX1404" s="15" t="s">
        <v>76</v>
      </c>
      <c r="AY1404" s="240" t="s">
        <v>282</v>
      </c>
    </row>
    <row r="1405" spans="1:65" s="14" customFormat="1" ht="11.25">
      <c r="B1405" s="219"/>
      <c r="C1405" s="220"/>
      <c r="D1405" s="209" t="s">
        <v>290</v>
      </c>
      <c r="E1405" s="221" t="s">
        <v>1</v>
      </c>
      <c r="F1405" s="222" t="s">
        <v>292</v>
      </c>
      <c r="G1405" s="220"/>
      <c r="H1405" s="223">
        <v>934.60000000000014</v>
      </c>
      <c r="I1405" s="224"/>
      <c r="J1405" s="220"/>
      <c r="K1405" s="220"/>
      <c r="L1405" s="225"/>
      <c r="M1405" s="226"/>
      <c r="N1405" s="227"/>
      <c r="O1405" s="227"/>
      <c r="P1405" s="227"/>
      <c r="Q1405" s="227"/>
      <c r="R1405" s="227"/>
      <c r="S1405" s="227"/>
      <c r="T1405" s="228"/>
      <c r="AT1405" s="229" t="s">
        <v>290</v>
      </c>
      <c r="AU1405" s="229" t="s">
        <v>85</v>
      </c>
      <c r="AV1405" s="14" t="s">
        <v>288</v>
      </c>
      <c r="AW1405" s="14" t="s">
        <v>32</v>
      </c>
      <c r="AX1405" s="14" t="s">
        <v>83</v>
      </c>
      <c r="AY1405" s="229" t="s">
        <v>282</v>
      </c>
    </row>
    <row r="1406" spans="1:65" s="2" customFormat="1" ht="44.25" customHeight="1">
      <c r="A1406" s="35"/>
      <c r="B1406" s="36"/>
      <c r="C1406" s="251" t="s">
        <v>1638</v>
      </c>
      <c r="D1406" s="251" t="s">
        <v>990</v>
      </c>
      <c r="E1406" s="252" t="s">
        <v>1639</v>
      </c>
      <c r="F1406" s="253" t="s">
        <v>1640</v>
      </c>
      <c r="G1406" s="254" t="s">
        <v>287</v>
      </c>
      <c r="H1406" s="255">
        <v>953.29200000000003</v>
      </c>
      <c r="I1406" s="256"/>
      <c r="J1406" s="257">
        <f>ROUND(I1406*H1406,2)</f>
        <v>0</v>
      </c>
      <c r="K1406" s="258"/>
      <c r="L1406" s="259"/>
      <c r="M1406" s="260" t="s">
        <v>1</v>
      </c>
      <c r="N1406" s="261" t="s">
        <v>41</v>
      </c>
      <c r="O1406" s="72"/>
      <c r="P1406" s="203">
        <f>O1406*H1406</f>
        <v>0</v>
      </c>
      <c r="Q1406" s="203">
        <v>1.7999999999999999E-2</v>
      </c>
      <c r="R1406" s="203">
        <f>Q1406*H1406</f>
        <v>17.159255999999999</v>
      </c>
      <c r="S1406" s="203">
        <v>0</v>
      </c>
      <c r="T1406" s="204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205" t="s">
        <v>493</v>
      </c>
      <c r="AT1406" s="205" t="s">
        <v>990</v>
      </c>
      <c r="AU1406" s="205" t="s">
        <v>85</v>
      </c>
      <c r="AY1406" s="18" t="s">
        <v>282</v>
      </c>
      <c r="BE1406" s="206">
        <f>IF(N1406="základní",J1406,0)</f>
        <v>0</v>
      </c>
      <c r="BF1406" s="206">
        <f>IF(N1406="snížená",J1406,0)</f>
        <v>0</v>
      </c>
      <c r="BG1406" s="206">
        <f>IF(N1406="zákl. přenesená",J1406,0)</f>
        <v>0</v>
      </c>
      <c r="BH1406" s="206">
        <f>IF(N1406="sníž. přenesená",J1406,0)</f>
        <v>0</v>
      </c>
      <c r="BI1406" s="206">
        <f>IF(N1406="nulová",J1406,0)</f>
        <v>0</v>
      </c>
      <c r="BJ1406" s="18" t="s">
        <v>83</v>
      </c>
      <c r="BK1406" s="206">
        <f>ROUND(I1406*H1406,2)</f>
        <v>0</v>
      </c>
      <c r="BL1406" s="18" t="s">
        <v>199</v>
      </c>
      <c r="BM1406" s="205" t="s">
        <v>1641</v>
      </c>
    </row>
    <row r="1407" spans="1:65" s="16" customFormat="1" ht="11.25">
      <c r="B1407" s="241"/>
      <c r="C1407" s="242"/>
      <c r="D1407" s="209" t="s">
        <v>290</v>
      </c>
      <c r="E1407" s="243" t="s">
        <v>1</v>
      </c>
      <c r="F1407" s="244" t="s">
        <v>1139</v>
      </c>
      <c r="G1407" s="242"/>
      <c r="H1407" s="243" t="s">
        <v>1</v>
      </c>
      <c r="I1407" s="245"/>
      <c r="J1407" s="242"/>
      <c r="K1407" s="242"/>
      <c r="L1407" s="246"/>
      <c r="M1407" s="247"/>
      <c r="N1407" s="248"/>
      <c r="O1407" s="248"/>
      <c r="P1407" s="248"/>
      <c r="Q1407" s="248"/>
      <c r="R1407" s="248"/>
      <c r="S1407" s="248"/>
      <c r="T1407" s="249"/>
      <c r="AT1407" s="250" t="s">
        <v>290</v>
      </c>
      <c r="AU1407" s="250" t="s">
        <v>85</v>
      </c>
      <c r="AV1407" s="16" t="s">
        <v>83</v>
      </c>
      <c r="AW1407" s="16" t="s">
        <v>32</v>
      </c>
      <c r="AX1407" s="16" t="s">
        <v>76</v>
      </c>
      <c r="AY1407" s="250" t="s">
        <v>282</v>
      </c>
    </row>
    <row r="1408" spans="1:65" s="13" customFormat="1" ht="22.5">
      <c r="B1408" s="207"/>
      <c r="C1408" s="208"/>
      <c r="D1408" s="209" t="s">
        <v>290</v>
      </c>
      <c r="E1408" s="210" t="s">
        <v>1</v>
      </c>
      <c r="F1408" s="211" t="s">
        <v>1200</v>
      </c>
      <c r="G1408" s="208"/>
      <c r="H1408" s="212">
        <v>655.07000000000005</v>
      </c>
      <c r="I1408" s="213"/>
      <c r="J1408" s="208"/>
      <c r="K1408" s="208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290</v>
      </c>
      <c r="AU1408" s="218" t="s">
        <v>85</v>
      </c>
      <c r="AV1408" s="13" t="s">
        <v>85</v>
      </c>
      <c r="AW1408" s="13" t="s">
        <v>32</v>
      </c>
      <c r="AX1408" s="13" t="s">
        <v>76</v>
      </c>
      <c r="AY1408" s="218" t="s">
        <v>282</v>
      </c>
    </row>
    <row r="1409" spans="2:51" s="15" customFormat="1" ht="11.25">
      <c r="B1409" s="230"/>
      <c r="C1409" s="231"/>
      <c r="D1409" s="209" t="s">
        <v>290</v>
      </c>
      <c r="E1409" s="232" t="s">
        <v>1</v>
      </c>
      <c r="F1409" s="233" t="s">
        <v>306</v>
      </c>
      <c r="G1409" s="231"/>
      <c r="H1409" s="234">
        <v>655.07000000000005</v>
      </c>
      <c r="I1409" s="235"/>
      <c r="J1409" s="231"/>
      <c r="K1409" s="231"/>
      <c r="L1409" s="236"/>
      <c r="M1409" s="237"/>
      <c r="N1409" s="238"/>
      <c r="O1409" s="238"/>
      <c r="P1409" s="238"/>
      <c r="Q1409" s="238"/>
      <c r="R1409" s="238"/>
      <c r="S1409" s="238"/>
      <c r="T1409" s="239"/>
      <c r="AT1409" s="240" t="s">
        <v>290</v>
      </c>
      <c r="AU1409" s="240" t="s">
        <v>85</v>
      </c>
      <c r="AV1409" s="15" t="s">
        <v>105</v>
      </c>
      <c r="AW1409" s="15" t="s">
        <v>32</v>
      </c>
      <c r="AX1409" s="15" t="s">
        <v>76</v>
      </c>
      <c r="AY1409" s="240" t="s">
        <v>282</v>
      </c>
    </row>
    <row r="1410" spans="2:51" s="16" customFormat="1" ht="11.25">
      <c r="B1410" s="241"/>
      <c r="C1410" s="242"/>
      <c r="D1410" s="209" t="s">
        <v>290</v>
      </c>
      <c r="E1410" s="243" t="s">
        <v>1</v>
      </c>
      <c r="F1410" s="244" t="s">
        <v>1143</v>
      </c>
      <c r="G1410" s="242"/>
      <c r="H1410" s="243" t="s">
        <v>1</v>
      </c>
      <c r="I1410" s="245"/>
      <c r="J1410" s="242"/>
      <c r="K1410" s="242"/>
      <c r="L1410" s="246"/>
      <c r="M1410" s="247"/>
      <c r="N1410" s="248"/>
      <c r="O1410" s="248"/>
      <c r="P1410" s="248"/>
      <c r="Q1410" s="248"/>
      <c r="R1410" s="248"/>
      <c r="S1410" s="248"/>
      <c r="T1410" s="249"/>
      <c r="AT1410" s="250" t="s">
        <v>290</v>
      </c>
      <c r="AU1410" s="250" t="s">
        <v>85</v>
      </c>
      <c r="AV1410" s="16" t="s">
        <v>83</v>
      </c>
      <c r="AW1410" s="16" t="s">
        <v>32</v>
      </c>
      <c r="AX1410" s="16" t="s">
        <v>76</v>
      </c>
      <c r="AY1410" s="250" t="s">
        <v>282</v>
      </c>
    </row>
    <row r="1411" spans="2:51" s="13" customFormat="1" ht="22.5">
      <c r="B1411" s="207"/>
      <c r="C1411" s="208"/>
      <c r="D1411" s="209" t="s">
        <v>290</v>
      </c>
      <c r="E1411" s="210" t="s">
        <v>1</v>
      </c>
      <c r="F1411" s="211" t="s">
        <v>1201</v>
      </c>
      <c r="G1411" s="208"/>
      <c r="H1411" s="212">
        <v>52.82</v>
      </c>
      <c r="I1411" s="213"/>
      <c r="J1411" s="208"/>
      <c r="K1411" s="208"/>
      <c r="L1411" s="214"/>
      <c r="M1411" s="215"/>
      <c r="N1411" s="216"/>
      <c r="O1411" s="216"/>
      <c r="P1411" s="216"/>
      <c r="Q1411" s="216"/>
      <c r="R1411" s="216"/>
      <c r="S1411" s="216"/>
      <c r="T1411" s="217"/>
      <c r="AT1411" s="218" t="s">
        <v>290</v>
      </c>
      <c r="AU1411" s="218" t="s">
        <v>85</v>
      </c>
      <c r="AV1411" s="13" t="s">
        <v>85</v>
      </c>
      <c r="AW1411" s="13" t="s">
        <v>32</v>
      </c>
      <c r="AX1411" s="13" t="s">
        <v>76</v>
      </c>
      <c r="AY1411" s="218" t="s">
        <v>282</v>
      </c>
    </row>
    <row r="1412" spans="2:51" s="15" customFormat="1" ht="11.25">
      <c r="B1412" s="230"/>
      <c r="C1412" s="231"/>
      <c r="D1412" s="209" t="s">
        <v>290</v>
      </c>
      <c r="E1412" s="232" t="s">
        <v>1</v>
      </c>
      <c r="F1412" s="233" t="s">
        <v>306</v>
      </c>
      <c r="G1412" s="231"/>
      <c r="H1412" s="234">
        <v>52.82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AT1412" s="240" t="s">
        <v>290</v>
      </c>
      <c r="AU1412" s="240" t="s">
        <v>85</v>
      </c>
      <c r="AV1412" s="15" t="s">
        <v>105</v>
      </c>
      <c r="AW1412" s="15" t="s">
        <v>32</v>
      </c>
      <c r="AX1412" s="15" t="s">
        <v>76</v>
      </c>
      <c r="AY1412" s="240" t="s">
        <v>282</v>
      </c>
    </row>
    <row r="1413" spans="2:51" s="16" customFormat="1" ht="11.25">
      <c r="B1413" s="241"/>
      <c r="C1413" s="242"/>
      <c r="D1413" s="209" t="s">
        <v>290</v>
      </c>
      <c r="E1413" s="243" t="s">
        <v>1</v>
      </c>
      <c r="F1413" s="244" t="s">
        <v>1153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290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282</v>
      </c>
    </row>
    <row r="1414" spans="2:51" s="13" customFormat="1" ht="22.5">
      <c r="B1414" s="207"/>
      <c r="C1414" s="208"/>
      <c r="D1414" s="209" t="s">
        <v>290</v>
      </c>
      <c r="E1414" s="210" t="s">
        <v>1</v>
      </c>
      <c r="F1414" s="211" t="s">
        <v>1202</v>
      </c>
      <c r="G1414" s="208"/>
      <c r="H1414" s="212">
        <v>22.21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290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282</v>
      </c>
    </row>
    <row r="1415" spans="2:51" s="15" customFormat="1" ht="11.25">
      <c r="B1415" s="230"/>
      <c r="C1415" s="231"/>
      <c r="D1415" s="209" t="s">
        <v>290</v>
      </c>
      <c r="E1415" s="232" t="s">
        <v>1</v>
      </c>
      <c r="F1415" s="233" t="s">
        <v>306</v>
      </c>
      <c r="G1415" s="231"/>
      <c r="H1415" s="234">
        <v>22.21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290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282</v>
      </c>
    </row>
    <row r="1416" spans="2:51" s="16" customFormat="1" ht="11.25">
      <c r="B1416" s="241"/>
      <c r="C1416" s="242"/>
      <c r="D1416" s="209" t="s">
        <v>290</v>
      </c>
      <c r="E1416" s="243" t="s">
        <v>1</v>
      </c>
      <c r="F1416" s="244" t="s">
        <v>1155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290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282</v>
      </c>
    </row>
    <row r="1417" spans="2:51" s="13" customFormat="1" ht="11.25">
      <c r="B1417" s="207"/>
      <c r="C1417" s="208"/>
      <c r="D1417" s="209" t="s">
        <v>290</v>
      </c>
      <c r="E1417" s="210" t="s">
        <v>1</v>
      </c>
      <c r="F1417" s="211" t="s">
        <v>1203</v>
      </c>
      <c r="G1417" s="208"/>
      <c r="H1417" s="212">
        <v>26.58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290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282</v>
      </c>
    </row>
    <row r="1418" spans="2:51" s="15" customFormat="1" ht="11.25">
      <c r="B1418" s="230"/>
      <c r="C1418" s="231"/>
      <c r="D1418" s="209" t="s">
        <v>290</v>
      </c>
      <c r="E1418" s="232" t="s">
        <v>1</v>
      </c>
      <c r="F1418" s="233" t="s">
        <v>306</v>
      </c>
      <c r="G1418" s="231"/>
      <c r="H1418" s="234">
        <v>26.58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290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282</v>
      </c>
    </row>
    <row r="1419" spans="2:51" s="16" customFormat="1" ht="11.25">
      <c r="B1419" s="241"/>
      <c r="C1419" s="242"/>
      <c r="D1419" s="209" t="s">
        <v>290</v>
      </c>
      <c r="E1419" s="243" t="s">
        <v>1</v>
      </c>
      <c r="F1419" s="244" t="s">
        <v>1145</v>
      </c>
      <c r="G1419" s="242"/>
      <c r="H1419" s="243" t="s">
        <v>1</v>
      </c>
      <c r="I1419" s="245"/>
      <c r="J1419" s="242"/>
      <c r="K1419" s="242"/>
      <c r="L1419" s="246"/>
      <c r="M1419" s="247"/>
      <c r="N1419" s="248"/>
      <c r="O1419" s="248"/>
      <c r="P1419" s="248"/>
      <c r="Q1419" s="248"/>
      <c r="R1419" s="248"/>
      <c r="S1419" s="248"/>
      <c r="T1419" s="249"/>
      <c r="AT1419" s="250" t="s">
        <v>290</v>
      </c>
      <c r="AU1419" s="250" t="s">
        <v>85</v>
      </c>
      <c r="AV1419" s="16" t="s">
        <v>83</v>
      </c>
      <c r="AW1419" s="16" t="s">
        <v>32</v>
      </c>
      <c r="AX1419" s="16" t="s">
        <v>76</v>
      </c>
      <c r="AY1419" s="250" t="s">
        <v>282</v>
      </c>
    </row>
    <row r="1420" spans="2:51" s="13" customFormat="1" ht="11.25">
      <c r="B1420" s="207"/>
      <c r="C1420" s="208"/>
      <c r="D1420" s="209" t="s">
        <v>290</v>
      </c>
      <c r="E1420" s="210" t="s">
        <v>1</v>
      </c>
      <c r="F1420" s="211" t="s">
        <v>1204</v>
      </c>
      <c r="G1420" s="208"/>
      <c r="H1420" s="212">
        <v>48.73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290</v>
      </c>
      <c r="AU1420" s="218" t="s">
        <v>85</v>
      </c>
      <c r="AV1420" s="13" t="s">
        <v>85</v>
      </c>
      <c r="AW1420" s="13" t="s">
        <v>32</v>
      </c>
      <c r="AX1420" s="13" t="s">
        <v>76</v>
      </c>
      <c r="AY1420" s="218" t="s">
        <v>282</v>
      </c>
    </row>
    <row r="1421" spans="2:51" s="15" customFormat="1" ht="11.25">
      <c r="B1421" s="230"/>
      <c r="C1421" s="231"/>
      <c r="D1421" s="209" t="s">
        <v>290</v>
      </c>
      <c r="E1421" s="232" t="s">
        <v>1</v>
      </c>
      <c r="F1421" s="233" t="s">
        <v>306</v>
      </c>
      <c r="G1421" s="231"/>
      <c r="H1421" s="234">
        <v>48.73</v>
      </c>
      <c r="I1421" s="235"/>
      <c r="J1421" s="231"/>
      <c r="K1421" s="231"/>
      <c r="L1421" s="236"/>
      <c r="M1421" s="237"/>
      <c r="N1421" s="238"/>
      <c r="O1421" s="238"/>
      <c r="P1421" s="238"/>
      <c r="Q1421" s="238"/>
      <c r="R1421" s="238"/>
      <c r="S1421" s="238"/>
      <c r="T1421" s="239"/>
      <c r="AT1421" s="240" t="s">
        <v>290</v>
      </c>
      <c r="AU1421" s="240" t="s">
        <v>85</v>
      </c>
      <c r="AV1421" s="15" t="s">
        <v>105</v>
      </c>
      <c r="AW1421" s="15" t="s">
        <v>32</v>
      </c>
      <c r="AX1421" s="15" t="s">
        <v>76</v>
      </c>
      <c r="AY1421" s="240" t="s">
        <v>282</v>
      </c>
    </row>
    <row r="1422" spans="2:51" s="16" customFormat="1" ht="11.25">
      <c r="B1422" s="241"/>
      <c r="C1422" s="242"/>
      <c r="D1422" s="209" t="s">
        <v>290</v>
      </c>
      <c r="E1422" s="243" t="s">
        <v>1</v>
      </c>
      <c r="F1422" s="244" t="s">
        <v>1157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290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282</v>
      </c>
    </row>
    <row r="1423" spans="2:51" s="13" customFormat="1" ht="11.25">
      <c r="B1423" s="207"/>
      <c r="C1423" s="208"/>
      <c r="D1423" s="209" t="s">
        <v>290</v>
      </c>
      <c r="E1423" s="210" t="s">
        <v>1</v>
      </c>
      <c r="F1423" s="211" t="s">
        <v>1205</v>
      </c>
      <c r="G1423" s="208"/>
      <c r="H1423" s="212">
        <v>76.55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290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282</v>
      </c>
    </row>
    <row r="1424" spans="2:51" s="15" customFormat="1" ht="11.25">
      <c r="B1424" s="230"/>
      <c r="C1424" s="231"/>
      <c r="D1424" s="209" t="s">
        <v>290</v>
      </c>
      <c r="E1424" s="232" t="s">
        <v>1</v>
      </c>
      <c r="F1424" s="233" t="s">
        <v>306</v>
      </c>
      <c r="G1424" s="231"/>
      <c r="H1424" s="234">
        <v>76.55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290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282</v>
      </c>
    </row>
    <row r="1425" spans="1:65" s="16" customFormat="1" ht="11.25">
      <c r="B1425" s="241"/>
      <c r="C1425" s="242"/>
      <c r="D1425" s="209" t="s">
        <v>290</v>
      </c>
      <c r="E1425" s="243" t="s">
        <v>1</v>
      </c>
      <c r="F1425" s="244" t="s">
        <v>1159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290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282</v>
      </c>
    </row>
    <row r="1426" spans="1:65" s="13" customFormat="1" ht="11.25">
      <c r="B1426" s="207"/>
      <c r="C1426" s="208"/>
      <c r="D1426" s="209" t="s">
        <v>290</v>
      </c>
      <c r="E1426" s="210" t="s">
        <v>1</v>
      </c>
      <c r="F1426" s="211" t="s">
        <v>1206</v>
      </c>
      <c r="G1426" s="208"/>
      <c r="H1426" s="212">
        <v>52.64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290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282</v>
      </c>
    </row>
    <row r="1427" spans="1:65" s="15" customFormat="1" ht="11.25">
      <c r="B1427" s="230"/>
      <c r="C1427" s="231"/>
      <c r="D1427" s="209" t="s">
        <v>290</v>
      </c>
      <c r="E1427" s="232" t="s">
        <v>1</v>
      </c>
      <c r="F1427" s="233" t="s">
        <v>306</v>
      </c>
      <c r="G1427" s="231"/>
      <c r="H1427" s="234">
        <v>52.64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290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282</v>
      </c>
    </row>
    <row r="1428" spans="1:65" s="14" customFormat="1" ht="11.25">
      <c r="B1428" s="219"/>
      <c r="C1428" s="220"/>
      <c r="D1428" s="209" t="s">
        <v>290</v>
      </c>
      <c r="E1428" s="221" t="s">
        <v>1</v>
      </c>
      <c r="F1428" s="222" t="s">
        <v>292</v>
      </c>
      <c r="G1428" s="220"/>
      <c r="H1428" s="223">
        <v>934.60000000000014</v>
      </c>
      <c r="I1428" s="224"/>
      <c r="J1428" s="220"/>
      <c r="K1428" s="220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290</v>
      </c>
      <c r="AU1428" s="229" t="s">
        <v>85</v>
      </c>
      <c r="AV1428" s="14" t="s">
        <v>288</v>
      </c>
      <c r="AW1428" s="14" t="s">
        <v>32</v>
      </c>
      <c r="AX1428" s="14" t="s">
        <v>83</v>
      </c>
      <c r="AY1428" s="229" t="s">
        <v>282</v>
      </c>
    </row>
    <row r="1429" spans="1:65" s="13" customFormat="1" ht="11.25">
      <c r="B1429" s="207"/>
      <c r="C1429" s="208"/>
      <c r="D1429" s="209" t="s">
        <v>290</v>
      </c>
      <c r="E1429" s="208"/>
      <c r="F1429" s="211" t="s">
        <v>1642</v>
      </c>
      <c r="G1429" s="208"/>
      <c r="H1429" s="212">
        <v>953.29200000000003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290</v>
      </c>
      <c r="AU1429" s="218" t="s">
        <v>85</v>
      </c>
      <c r="AV1429" s="13" t="s">
        <v>85</v>
      </c>
      <c r="AW1429" s="13" t="s">
        <v>4</v>
      </c>
      <c r="AX1429" s="13" t="s">
        <v>83</v>
      </c>
      <c r="AY1429" s="218" t="s">
        <v>282</v>
      </c>
    </row>
    <row r="1430" spans="1:65" s="2" customFormat="1" ht="49.15" customHeight="1">
      <c r="A1430" s="35"/>
      <c r="B1430" s="36"/>
      <c r="C1430" s="251" t="s">
        <v>1643</v>
      </c>
      <c r="D1430" s="251" t="s">
        <v>990</v>
      </c>
      <c r="E1430" s="252" t="s">
        <v>1644</v>
      </c>
      <c r="F1430" s="253" t="s">
        <v>1645</v>
      </c>
      <c r="G1430" s="254" t="s">
        <v>287</v>
      </c>
      <c r="H1430" s="255">
        <v>953.29200000000003</v>
      </c>
      <c r="I1430" s="256"/>
      <c r="J1430" s="257">
        <f>ROUND(I1430*H1430,2)</f>
        <v>0</v>
      </c>
      <c r="K1430" s="258"/>
      <c r="L1430" s="259"/>
      <c r="M1430" s="260" t="s">
        <v>1</v>
      </c>
      <c r="N1430" s="261" t="s">
        <v>41</v>
      </c>
      <c r="O1430" s="72"/>
      <c r="P1430" s="203">
        <f>O1430*H1430</f>
        <v>0</v>
      </c>
      <c r="Q1430" s="203">
        <v>4.0000000000000001E-3</v>
      </c>
      <c r="R1430" s="203">
        <f>Q1430*H1430</f>
        <v>3.8131680000000001</v>
      </c>
      <c r="S1430" s="203">
        <v>0</v>
      </c>
      <c r="T1430" s="204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205" t="s">
        <v>493</v>
      </c>
      <c r="AT1430" s="205" t="s">
        <v>990</v>
      </c>
      <c r="AU1430" s="205" t="s">
        <v>85</v>
      </c>
      <c r="AY1430" s="18" t="s">
        <v>282</v>
      </c>
      <c r="BE1430" s="206">
        <f>IF(N1430="základní",J1430,0)</f>
        <v>0</v>
      </c>
      <c r="BF1430" s="206">
        <f>IF(N1430="snížená",J1430,0)</f>
        <v>0</v>
      </c>
      <c r="BG1430" s="206">
        <f>IF(N1430="zákl. přenesená",J1430,0)</f>
        <v>0</v>
      </c>
      <c r="BH1430" s="206">
        <f>IF(N1430="sníž. přenesená",J1430,0)</f>
        <v>0</v>
      </c>
      <c r="BI1430" s="206">
        <f>IF(N1430="nulová",J1430,0)</f>
        <v>0</v>
      </c>
      <c r="BJ1430" s="18" t="s">
        <v>83</v>
      </c>
      <c r="BK1430" s="206">
        <f>ROUND(I1430*H1430,2)</f>
        <v>0</v>
      </c>
      <c r="BL1430" s="18" t="s">
        <v>199</v>
      </c>
      <c r="BM1430" s="205" t="s">
        <v>1646</v>
      </c>
    </row>
    <row r="1431" spans="1:65" s="16" customFormat="1" ht="11.25">
      <c r="B1431" s="241"/>
      <c r="C1431" s="242"/>
      <c r="D1431" s="209" t="s">
        <v>290</v>
      </c>
      <c r="E1431" s="243" t="s">
        <v>1</v>
      </c>
      <c r="F1431" s="244" t="s">
        <v>1139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290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282</v>
      </c>
    </row>
    <row r="1432" spans="1:65" s="13" customFormat="1" ht="22.5">
      <c r="B1432" s="207"/>
      <c r="C1432" s="208"/>
      <c r="D1432" s="209" t="s">
        <v>290</v>
      </c>
      <c r="E1432" s="210" t="s">
        <v>1</v>
      </c>
      <c r="F1432" s="211" t="s">
        <v>1200</v>
      </c>
      <c r="G1432" s="208"/>
      <c r="H1432" s="212">
        <v>655.07000000000005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290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282</v>
      </c>
    </row>
    <row r="1433" spans="1:65" s="15" customFormat="1" ht="11.25">
      <c r="B1433" s="230"/>
      <c r="C1433" s="231"/>
      <c r="D1433" s="209" t="s">
        <v>290</v>
      </c>
      <c r="E1433" s="232" t="s">
        <v>1</v>
      </c>
      <c r="F1433" s="233" t="s">
        <v>306</v>
      </c>
      <c r="G1433" s="231"/>
      <c r="H1433" s="234">
        <v>655.07000000000005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290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282</v>
      </c>
    </row>
    <row r="1434" spans="1:65" s="16" customFormat="1" ht="11.25">
      <c r="B1434" s="241"/>
      <c r="C1434" s="242"/>
      <c r="D1434" s="209" t="s">
        <v>290</v>
      </c>
      <c r="E1434" s="243" t="s">
        <v>1</v>
      </c>
      <c r="F1434" s="244" t="s">
        <v>1143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290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282</v>
      </c>
    </row>
    <row r="1435" spans="1:65" s="13" customFormat="1" ht="22.5">
      <c r="B1435" s="207"/>
      <c r="C1435" s="208"/>
      <c r="D1435" s="209" t="s">
        <v>290</v>
      </c>
      <c r="E1435" s="210" t="s">
        <v>1</v>
      </c>
      <c r="F1435" s="211" t="s">
        <v>1201</v>
      </c>
      <c r="G1435" s="208"/>
      <c r="H1435" s="212">
        <v>52.82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290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282</v>
      </c>
    </row>
    <row r="1436" spans="1:65" s="15" customFormat="1" ht="11.25">
      <c r="B1436" s="230"/>
      <c r="C1436" s="231"/>
      <c r="D1436" s="209" t="s">
        <v>290</v>
      </c>
      <c r="E1436" s="232" t="s">
        <v>1</v>
      </c>
      <c r="F1436" s="233" t="s">
        <v>306</v>
      </c>
      <c r="G1436" s="231"/>
      <c r="H1436" s="234">
        <v>52.82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290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282</v>
      </c>
    </row>
    <row r="1437" spans="1:65" s="16" customFormat="1" ht="11.25">
      <c r="B1437" s="241"/>
      <c r="C1437" s="242"/>
      <c r="D1437" s="209" t="s">
        <v>290</v>
      </c>
      <c r="E1437" s="243" t="s">
        <v>1</v>
      </c>
      <c r="F1437" s="244" t="s">
        <v>1153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290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282</v>
      </c>
    </row>
    <row r="1438" spans="1:65" s="13" customFormat="1" ht="22.5">
      <c r="B1438" s="207"/>
      <c r="C1438" s="208"/>
      <c r="D1438" s="209" t="s">
        <v>290</v>
      </c>
      <c r="E1438" s="210" t="s">
        <v>1</v>
      </c>
      <c r="F1438" s="211" t="s">
        <v>1202</v>
      </c>
      <c r="G1438" s="208"/>
      <c r="H1438" s="212">
        <v>22.21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290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282</v>
      </c>
    </row>
    <row r="1439" spans="1:65" s="15" customFormat="1" ht="11.25">
      <c r="B1439" s="230"/>
      <c r="C1439" s="231"/>
      <c r="D1439" s="209" t="s">
        <v>290</v>
      </c>
      <c r="E1439" s="232" t="s">
        <v>1</v>
      </c>
      <c r="F1439" s="233" t="s">
        <v>306</v>
      </c>
      <c r="G1439" s="231"/>
      <c r="H1439" s="234">
        <v>22.21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290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282</v>
      </c>
    </row>
    <row r="1440" spans="1:65" s="16" customFormat="1" ht="11.25">
      <c r="B1440" s="241"/>
      <c r="C1440" s="242"/>
      <c r="D1440" s="209" t="s">
        <v>290</v>
      </c>
      <c r="E1440" s="243" t="s">
        <v>1</v>
      </c>
      <c r="F1440" s="244" t="s">
        <v>1155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290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282</v>
      </c>
    </row>
    <row r="1441" spans="1:65" s="13" customFormat="1" ht="11.25">
      <c r="B1441" s="207"/>
      <c r="C1441" s="208"/>
      <c r="D1441" s="209" t="s">
        <v>290</v>
      </c>
      <c r="E1441" s="210" t="s">
        <v>1</v>
      </c>
      <c r="F1441" s="211" t="s">
        <v>1203</v>
      </c>
      <c r="G1441" s="208"/>
      <c r="H1441" s="212">
        <v>26.58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290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282</v>
      </c>
    </row>
    <row r="1442" spans="1:65" s="15" customFormat="1" ht="11.25">
      <c r="B1442" s="230"/>
      <c r="C1442" s="231"/>
      <c r="D1442" s="209" t="s">
        <v>290</v>
      </c>
      <c r="E1442" s="232" t="s">
        <v>1</v>
      </c>
      <c r="F1442" s="233" t="s">
        <v>306</v>
      </c>
      <c r="G1442" s="231"/>
      <c r="H1442" s="234">
        <v>26.58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290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282</v>
      </c>
    </row>
    <row r="1443" spans="1:65" s="16" customFormat="1" ht="11.25">
      <c r="B1443" s="241"/>
      <c r="C1443" s="242"/>
      <c r="D1443" s="209" t="s">
        <v>290</v>
      </c>
      <c r="E1443" s="243" t="s">
        <v>1</v>
      </c>
      <c r="F1443" s="244" t="s">
        <v>1145</v>
      </c>
      <c r="G1443" s="242"/>
      <c r="H1443" s="243" t="s">
        <v>1</v>
      </c>
      <c r="I1443" s="245"/>
      <c r="J1443" s="242"/>
      <c r="K1443" s="242"/>
      <c r="L1443" s="246"/>
      <c r="M1443" s="247"/>
      <c r="N1443" s="248"/>
      <c r="O1443" s="248"/>
      <c r="P1443" s="248"/>
      <c r="Q1443" s="248"/>
      <c r="R1443" s="248"/>
      <c r="S1443" s="248"/>
      <c r="T1443" s="249"/>
      <c r="AT1443" s="250" t="s">
        <v>290</v>
      </c>
      <c r="AU1443" s="250" t="s">
        <v>85</v>
      </c>
      <c r="AV1443" s="16" t="s">
        <v>83</v>
      </c>
      <c r="AW1443" s="16" t="s">
        <v>32</v>
      </c>
      <c r="AX1443" s="16" t="s">
        <v>76</v>
      </c>
      <c r="AY1443" s="250" t="s">
        <v>282</v>
      </c>
    </row>
    <row r="1444" spans="1:65" s="13" customFormat="1" ht="11.25">
      <c r="B1444" s="207"/>
      <c r="C1444" s="208"/>
      <c r="D1444" s="209" t="s">
        <v>290</v>
      </c>
      <c r="E1444" s="210" t="s">
        <v>1</v>
      </c>
      <c r="F1444" s="211" t="s">
        <v>1204</v>
      </c>
      <c r="G1444" s="208"/>
      <c r="H1444" s="212">
        <v>48.73</v>
      </c>
      <c r="I1444" s="213"/>
      <c r="J1444" s="208"/>
      <c r="K1444" s="208"/>
      <c r="L1444" s="214"/>
      <c r="M1444" s="215"/>
      <c r="N1444" s="216"/>
      <c r="O1444" s="216"/>
      <c r="P1444" s="216"/>
      <c r="Q1444" s="216"/>
      <c r="R1444" s="216"/>
      <c r="S1444" s="216"/>
      <c r="T1444" s="217"/>
      <c r="AT1444" s="218" t="s">
        <v>290</v>
      </c>
      <c r="AU1444" s="218" t="s">
        <v>85</v>
      </c>
      <c r="AV1444" s="13" t="s">
        <v>85</v>
      </c>
      <c r="AW1444" s="13" t="s">
        <v>32</v>
      </c>
      <c r="AX1444" s="13" t="s">
        <v>76</v>
      </c>
      <c r="AY1444" s="218" t="s">
        <v>282</v>
      </c>
    </row>
    <row r="1445" spans="1:65" s="15" customFormat="1" ht="11.25">
      <c r="B1445" s="230"/>
      <c r="C1445" s="231"/>
      <c r="D1445" s="209" t="s">
        <v>290</v>
      </c>
      <c r="E1445" s="232" t="s">
        <v>1</v>
      </c>
      <c r="F1445" s="233" t="s">
        <v>306</v>
      </c>
      <c r="G1445" s="231"/>
      <c r="H1445" s="234">
        <v>48.73</v>
      </c>
      <c r="I1445" s="235"/>
      <c r="J1445" s="231"/>
      <c r="K1445" s="231"/>
      <c r="L1445" s="236"/>
      <c r="M1445" s="237"/>
      <c r="N1445" s="238"/>
      <c r="O1445" s="238"/>
      <c r="P1445" s="238"/>
      <c r="Q1445" s="238"/>
      <c r="R1445" s="238"/>
      <c r="S1445" s="238"/>
      <c r="T1445" s="239"/>
      <c r="AT1445" s="240" t="s">
        <v>290</v>
      </c>
      <c r="AU1445" s="240" t="s">
        <v>85</v>
      </c>
      <c r="AV1445" s="15" t="s">
        <v>105</v>
      </c>
      <c r="AW1445" s="15" t="s">
        <v>32</v>
      </c>
      <c r="AX1445" s="15" t="s">
        <v>76</v>
      </c>
      <c r="AY1445" s="240" t="s">
        <v>282</v>
      </c>
    </row>
    <row r="1446" spans="1:65" s="16" customFormat="1" ht="11.25">
      <c r="B1446" s="241"/>
      <c r="C1446" s="242"/>
      <c r="D1446" s="209" t="s">
        <v>290</v>
      </c>
      <c r="E1446" s="243" t="s">
        <v>1</v>
      </c>
      <c r="F1446" s="244" t="s">
        <v>1157</v>
      </c>
      <c r="G1446" s="242"/>
      <c r="H1446" s="243" t="s">
        <v>1</v>
      </c>
      <c r="I1446" s="245"/>
      <c r="J1446" s="242"/>
      <c r="K1446" s="242"/>
      <c r="L1446" s="246"/>
      <c r="M1446" s="247"/>
      <c r="N1446" s="248"/>
      <c r="O1446" s="248"/>
      <c r="P1446" s="248"/>
      <c r="Q1446" s="248"/>
      <c r="R1446" s="248"/>
      <c r="S1446" s="248"/>
      <c r="T1446" s="249"/>
      <c r="AT1446" s="250" t="s">
        <v>290</v>
      </c>
      <c r="AU1446" s="250" t="s">
        <v>85</v>
      </c>
      <c r="AV1446" s="16" t="s">
        <v>83</v>
      </c>
      <c r="AW1446" s="16" t="s">
        <v>32</v>
      </c>
      <c r="AX1446" s="16" t="s">
        <v>76</v>
      </c>
      <c r="AY1446" s="250" t="s">
        <v>282</v>
      </c>
    </row>
    <row r="1447" spans="1:65" s="13" customFormat="1" ht="11.25">
      <c r="B1447" s="207"/>
      <c r="C1447" s="208"/>
      <c r="D1447" s="209" t="s">
        <v>290</v>
      </c>
      <c r="E1447" s="210" t="s">
        <v>1</v>
      </c>
      <c r="F1447" s="211" t="s">
        <v>1205</v>
      </c>
      <c r="G1447" s="208"/>
      <c r="H1447" s="212">
        <v>76.55</v>
      </c>
      <c r="I1447" s="213"/>
      <c r="J1447" s="208"/>
      <c r="K1447" s="208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290</v>
      </c>
      <c r="AU1447" s="218" t="s">
        <v>85</v>
      </c>
      <c r="AV1447" s="13" t="s">
        <v>85</v>
      </c>
      <c r="AW1447" s="13" t="s">
        <v>32</v>
      </c>
      <c r="AX1447" s="13" t="s">
        <v>76</v>
      </c>
      <c r="AY1447" s="218" t="s">
        <v>282</v>
      </c>
    </row>
    <row r="1448" spans="1:65" s="15" customFormat="1" ht="11.25">
      <c r="B1448" s="230"/>
      <c r="C1448" s="231"/>
      <c r="D1448" s="209" t="s">
        <v>290</v>
      </c>
      <c r="E1448" s="232" t="s">
        <v>1</v>
      </c>
      <c r="F1448" s="233" t="s">
        <v>306</v>
      </c>
      <c r="G1448" s="231"/>
      <c r="H1448" s="234">
        <v>76.55</v>
      </c>
      <c r="I1448" s="235"/>
      <c r="J1448" s="231"/>
      <c r="K1448" s="231"/>
      <c r="L1448" s="236"/>
      <c r="M1448" s="237"/>
      <c r="N1448" s="238"/>
      <c r="O1448" s="238"/>
      <c r="P1448" s="238"/>
      <c r="Q1448" s="238"/>
      <c r="R1448" s="238"/>
      <c r="S1448" s="238"/>
      <c r="T1448" s="239"/>
      <c r="AT1448" s="240" t="s">
        <v>290</v>
      </c>
      <c r="AU1448" s="240" t="s">
        <v>85</v>
      </c>
      <c r="AV1448" s="15" t="s">
        <v>105</v>
      </c>
      <c r="AW1448" s="15" t="s">
        <v>32</v>
      </c>
      <c r="AX1448" s="15" t="s">
        <v>76</v>
      </c>
      <c r="AY1448" s="240" t="s">
        <v>282</v>
      </c>
    </row>
    <row r="1449" spans="1:65" s="16" customFormat="1" ht="11.25">
      <c r="B1449" s="241"/>
      <c r="C1449" s="242"/>
      <c r="D1449" s="209" t="s">
        <v>290</v>
      </c>
      <c r="E1449" s="243" t="s">
        <v>1</v>
      </c>
      <c r="F1449" s="244" t="s">
        <v>1159</v>
      </c>
      <c r="G1449" s="242"/>
      <c r="H1449" s="243" t="s">
        <v>1</v>
      </c>
      <c r="I1449" s="245"/>
      <c r="J1449" s="242"/>
      <c r="K1449" s="242"/>
      <c r="L1449" s="246"/>
      <c r="M1449" s="247"/>
      <c r="N1449" s="248"/>
      <c r="O1449" s="248"/>
      <c r="P1449" s="248"/>
      <c r="Q1449" s="248"/>
      <c r="R1449" s="248"/>
      <c r="S1449" s="248"/>
      <c r="T1449" s="249"/>
      <c r="AT1449" s="250" t="s">
        <v>290</v>
      </c>
      <c r="AU1449" s="250" t="s">
        <v>85</v>
      </c>
      <c r="AV1449" s="16" t="s">
        <v>83</v>
      </c>
      <c r="AW1449" s="16" t="s">
        <v>32</v>
      </c>
      <c r="AX1449" s="16" t="s">
        <v>76</v>
      </c>
      <c r="AY1449" s="250" t="s">
        <v>282</v>
      </c>
    </row>
    <row r="1450" spans="1:65" s="13" customFormat="1" ht="11.25">
      <c r="B1450" s="207"/>
      <c r="C1450" s="208"/>
      <c r="D1450" s="209" t="s">
        <v>290</v>
      </c>
      <c r="E1450" s="210" t="s">
        <v>1</v>
      </c>
      <c r="F1450" s="211" t="s">
        <v>1206</v>
      </c>
      <c r="G1450" s="208"/>
      <c r="H1450" s="212">
        <v>52.64</v>
      </c>
      <c r="I1450" s="213"/>
      <c r="J1450" s="208"/>
      <c r="K1450" s="208"/>
      <c r="L1450" s="214"/>
      <c r="M1450" s="215"/>
      <c r="N1450" s="216"/>
      <c r="O1450" s="216"/>
      <c r="P1450" s="216"/>
      <c r="Q1450" s="216"/>
      <c r="R1450" s="216"/>
      <c r="S1450" s="216"/>
      <c r="T1450" s="217"/>
      <c r="AT1450" s="218" t="s">
        <v>290</v>
      </c>
      <c r="AU1450" s="218" t="s">
        <v>85</v>
      </c>
      <c r="AV1450" s="13" t="s">
        <v>85</v>
      </c>
      <c r="AW1450" s="13" t="s">
        <v>32</v>
      </c>
      <c r="AX1450" s="13" t="s">
        <v>76</v>
      </c>
      <c r="AY1450" s="218" t="s">
        <v>282</v>
      </c>
    </row>
    <row r="1451" spans="1:65" s="15" customFormat="1" ht="11.25">
      <c r="B1451" s="230"/>
      <c r="C1451" s="231"/>
      <c r="D1451" s="209" t="s">
        <v>290</v>
      </c>
      <c r="E1451" s="232" t="s">
        <v>1</v>
      </c>
      <c r="F1451" s="233" t="s">
        <v>306</v>
      </c>
      <c r="G1451" s="231"/>
      <c r="H1451" s="234">
        <v>52.64</v>
      </c>
      <c r="I1451" s="235"/>
      <c r="J1451" s="231"/>
      <c r="K1451" s="231"/>
      <c r="L1451" s="236"/>
      <c r="M1451" s="237"/>
      <c r="N1451" s="238"/>
      <c r="O1451" s="238"/>
      <c r="P1451" s="238"/>
      <c r="Q1451" s="238"/>
      <c r="R1451" s="238"/>
      <c r="S1451" s="238"/>
      <c r="T1451" s="239"/>
      <c r="AT1451" s="240" t="s">
        <v>290</v>
      </c>
      <c r="AU1451" s="240" t="s">
        <v>85</v>
      </c>
      <c r="AV1451" s="15" t="s">
        <v>105</v>
      </c>
      <c r="AW1451" s="15" t="s">
        <v>32</v>
      </c>
      <c r="AX1451" s="15" t="s">
        <v>76</v>
      </c>
      <c r="AY1451" s="240" t="s">
        <v>282</v>
      </c>
    </row>
    <row r="1452" spans="1:65" s="14" customFormat="1" ht="11.25">
      <c r="B1452" s="219"/>
      <c r="C1452" s="220"/>
      <c r="D1452" s="209" t="s">
        <v>290</v>
      </c>
      <c r="E1452" s="221" t="s">
        <v>1</v>
      </c>
      <c r="F1452" s="222" t="s">
        <v>292</v>
      </c>
      <c r="G1452" s="220"/>
      <c r="H1452" s="223">
        <v>934.60000000000014</v>
      </c>
      <c r="I1452" s="224"/>
      <c r="J1452" s="220"/>
      <c r="K1452" s="220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290</v>
      </c>
      <c r="AU1452" s="229" t="s">
        <v>85</v>
      </c>
      <c r="AV1452" s="14" t="s">
        <v>288</v>
      </c>
      <c r="AW1452" s="14" t="s">
        <v>32</v>
      </c>
      <c r="AX1452" s="14" t="s">
        <v>83</v>
      </c>
      <c r="AY1452" s="229" t="s">
        <v>282</v>
      </c>
    </row>
    <row r="1453" spans="1:65" s="13" customFormat="1" ht="11.25">
      <c r="B1453" s="207"/>
      <c r="C1453" s="208"/>
      <c r="D1453" s="209" t="s">
        <v>290</v>
      </c>
      <c r="E1453" s="208"/>
      <c r="F1453" s="211" t="s">
        <v>1642</v>
      </c>
      <c r="G1453" s="208"/>
      <c r="H1453" s="212">
        <v>953.29200000000003</v>
      </c>
      <c r="I1453" s="213"/>
      <c r="J1453" s="208"/>
      <c r="K1453" s="208"/>
      <c r="L1453" s="214"/>
      <c r="M1453" s="215"/>
      <c r="N1453" s="216"/>
      <c r="O1453" s="216"/>
      <c r="P1453" s="216"/>
      <c r="Q1453" s="216"/>
      <c r="R1453" s="216"/>
      <c r="S1453" s="216"/>
      <c r="T1453" s="217"/>
      <c r="AT1453" s="218" t="s">
        <v>290</v>
      </c>
      <c r="AU1453" s="218" t="s">
        <v>85</v>
      </c>
      <c r="AV1453" s="13" t="s">
        <v>85</v>
      </c>
      <c r="AW1453" s="13" t="s">
        <v>4</v>
      </c>
      <c r="AX1453" s="13" t="s">
        <v>83</v>
      </c>
      <c r="AY1453" s="218" t="s">
        <v>282</v>
      </c>
    </row>
    <row r="1454" spans="1:65" s="2" customFormat="1" ht="24.2" customHeight="1">
      <c r="A1454" s="35"/>
      <c r="B1454" s="36"/>
      <c r="C1454" s="193" t="s">
        <v>1647</v>
      </c>
      <c r="D1454" s="193" t="s">
        <v>284</v>
      </c>
      <c r="E1454" s="194" t="s">
        <v>1648</v>
      </c>
      <c r="F1454" s="195" t="s">
        <v>1649</v>
      </c>
      <c r="G1454" s="196" t="s">
        <v>441</v>
      </c>
      <c r="H1454" s="197">
        <v>907.99</v>
      </c>
      <c r="I1454" s="198"/>
      <c r="J1454" s="199">
        <f>ROUND(I1454*H1454,2)</f>
        <v>0</v>
      </c>
      <c r="K1454" s="200"/>
      <c r="L1454" s="40"/>
      <c r="M1454" s="201" t="s">
        <v>1</v>
      </c>
      <c r="N1454" s="202" t="s">
        <v>41</v>
      </c>
      <c r="O1454" s="72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205" t="s">
        <v>199</v>
      </c>
      <c r="AT1454" s="205" t="s">
        <v>284</v>
      </c>
      <c r="AU1454" s="205" t="s">
        <v>85</v>
      </c>
      <c r="AY1454" s="18" t="s">
        <v>282</v>
      </c>
      <c r="BE1454" s="206">
        <f>IF(N1454="základní",J1454,0)</f>
        <v>0</v>
      </c>
      <c r="BF1454" s="206">
        <f>IF(N1454="snížená",J1454,0)</f>
        <v>0</v>
      </c>
      <c r="BG1454" s="206">
        <f>IF(N1454="zákl. přenesená",J1454,0)</f>
        <v>0</v>
      </c>
      <c r="BH1454" s="206">
        <f>IF(N1454="sníž. přenesená",J1454,0)</f>
        <v>0</v>
      </c>
      <c r="BI1454" s="206">
        <f>IF(N1454="nulová",J1454,0)</f>
        <v>0</v>
      </c>
      <c r="BJ1454" s="18" t="s">
        <v>83</v>
      </c>
      <c r="BK1454" s="206">
        <f>ROUND(I1454*H1454,2)</f>
        <v>0</v>
      </c>
      <c r="BL1454" s="18" t="s">
        <v>199</v>
      </c>
      <c r="BM1454" s="205" t="s">
        <v>1650</v>
      </c>
    </row>
    <row r="1455" spans="1:65" s="16" customFormat="1" ht="11.25">
      <c r="B1455" s="241"/>
      <c r="C1455" s="242"/>
      <c r="D1455" s="209" t="s">
        <v>290</v>
      </c>
      <c r="E1455" s="243" t="s">
        <v>1</v>
      </c>
      <c r="F1455" s="244" t="s">
        <v>1139</v>
      </c>
      <c r="G1455" s="242"/>
      <c r="H1455" s="243" t="s">
        <v>1</v>
      </c>
      <c r="I1455" s="245"/>
      <c r="J1455" s="242"/>
      <c r="K1455" s="242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290</v>
      </c>
      <c r="AU1455" s="250" t="s">
        <v>85</v>
      </c>
      <c r="AV1455" s="16" t="s">
        <v>83</v>
      </c>
      <c r="AW1455" s="16" t="s">
        <v>32</v>
      </c>
      <c r="AX1455" s="16" t="s">
        <v>76</v>
      </c>
      <c r="AY1455" s="250" t="s">
        <v>282</v>
      </c>
    </row>
    <row r="1456" spans="1:65" s="13" customFormat="1" ht="22.5">
      <c r="B1456" s="207"/>
      <c r="C1456" s="208"/>
      <c r="D1456" s="209" t="s">
        <v>290</v>
      </c>
      <c r="E1456" s="210" t="s">
        <v>1</v>
      </c>
      <c r="F1456" s="211" t="s">
        <v>1651</v>
      </c>
      <c r="G1456" s="208"/>
      <c r="H1456" s="212">
        <v>138</v>
      </c>
      <c r="I1456" s="213"/>
      <c r="J1456" s="208"/>
      <c r="K1456" s="208"/>
      <c r="L1456" s="214"/>
      <c r="M1456" s="215"/>
      <c r="N1456" s="216"/>
      <c r="O1456" s="216"/>
      <c r="P1456" s="216"/>
      <c r="Q1456" s="216"/>
      <c r="R1456" s="216"/>
      <c r="S1456" s="216"/>
      <c r="T1456" s="217"/>
      <c r="AT1456" s="218" t="s">
        <v>290</v>
      </c>
      <c r="AU1456" s="218" t="s">
        <v>85</v>
      </c>
      <c r="AV1456" s="13" t="s">
        <v>85</v>
      </c>
      <c r="AW1456" s="13" t="s">
        <v>32</v>
      </c>
      <c r="AX1456" s="13" t="s">
        <v>76</v>
      </c>
      <c r="AY1456" s="218" t="s">
        <v>282</v>
      </c>
    </row>
    <row r="1457" spans="2:51" s="13" customFormat="1" ht="11.25">
      <c r="B1457" s="207"/>
      <c r="C1457" s="208"/>
      <c r="D1457" s="209" t="s">
        <v>290</v>
      </c>
      <c r="E1457" s="210" t="s">
        <v>1</v>
      </c>
      <c r="F1457" s="211" t="s">
        <v>1652</v>
      </c>
      <c r="G1457" s="208"/>
      <c r="H1457" s="212">
        <v>109.6</v>
      </c>
      <c r="I1457" s="213"/>
      <c r="J1457" s="208"/>
      <c r="K1457" s="208"/>
      <c r="L1457" s="214"/>
      <c r="M1457" s="215"/>
      <c r="N1457" s="216"/>
      <c r="O1457" s="216"/>
      <c r="P1457" s="216"/>
      <c r="Q1457" s="216"/>
      <c r="R1457" s="216"/>
      <c r="S1457" s="216"/>
      <c r="T1457" s="217"/>
      <c r="AT1457" s="218" t="s">
        <v>290</v>
      </c>
      <c r="AU1457" s="218" t="s">
        <v>85</v>
      </c>
      <c r="AV1457" s="13" t="s">
        <v>85</v>
      </c>
      <c r="AW1457" s="13" t="s">
        <v>32</v>
      </c>
      <c r="AX1457" s="13" t="s">
        <v>76</v>
      </c>
      <c r="AY1457" s="218" t="s">
        <v>282</v>
      </c>
    </row>
    <row r="1458" spans="2:51" s="13" customFormat="1" ht="22.5">
      <c r="B1458" s="207"/>
      <c r="C1458" s="208"/>
      <c r="D1458" s="209" t="s">
        <v>290</v>
      </c>
      <c r="E1458" s="210" t="s">
        <v>1</v>
      </c>
      <c r="F1458" s="211" t="s">
        <v>1653</v>
      </c>
      <c r="G1458" s="208"/>
      <c r="H1458" s="212">
        <v>109.34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290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282</v>
      </c>
    </row>
    <row r="1459" spans="2:51" s="15" customFormat="1" ht="11.25">
      <c r="B1459" s="230"/>
      <c r="C1459" s="231"/>
      <c r="D1459" s="209" t="s">
        <v>290</v>
      </c>
      <c r="E1459" s="232" t="s">
        <v>1</v>
      </c>
      <c r="F1459" s="233" t="s">
        <v>306</v>
      </c>
      <c r="G1459" s="231"/>
      <c r="H1459" s="234">
        <v>356.94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290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282</v>
      </c>
    </row>
    <row r="1460" spans="2:51" s="16" customFormat="1" ht="11.25">
      <c r="B1460" s="241"/>
      <c r="C1460" s="242"/>
      <c r="D1460" s="209" t="s">
        <v>290</v>
      </c>
      <c r="E1460" s="243" t="s">
        <v>1</v>
      </c>
      <c r="F1460" s="244" t="s">
        <v>1141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290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282</v>
      </c>
    </row>
    <row r="1461" spans="2:51" s="13" customFormat="1" ht="22.5">
      <c r="B1461" s="207"/>
      <c r="C1461" s="208"/>
      <c r="D1461" s="209" t="s">
        <v>290</v>
      </c>
      <c r="E1461" s="210" t="s">
        <v>1</v>
      </c>
      <c r="F1461" s="211" t="s">
        <v>1654</v>
      </c>
      <c r="G1461" s="208"/>
      <c r="H1461" s="212">
        <v>123.21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290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282</v>
      </c>
    </row>
    <row r="1462" spans="2:51" s="15" customFormat="1" ht="11.25">
      <c r="B1462" s="230"/>
      <c r="C1462" s="231"/>
      <c r="D1462" s="209" t="s">
        <v>290</v>
      </c>
      <c r="E1462" s="232" t="s">
        <v>1</v>
      </c>
      <c r="F1462" s="233" t="s">
        <v>306</v>
      </c>
      <c r="G1462" s="231"/>
      <c r="H1462" s="234">
        <v>123.21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290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282</v>
      </c>
    </row>
    <row r="1463" spans="2:51" s="16" customFormat="1" ht="11.25">
      <c r="B1463" s="241"/>
      <c r="C1463" s="242"/>
      <c r="D1463" s="209" t="s">
        <v>290</v>
      </c>
      <c r="E1463" s="243" t="s">
        <v>1</v>
      </c>
      <c r="F1463" s="244" t="s">
        <v>1143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290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282</v>
      </c>
    </row>
    <row r="1464" spans="2:51" s="13" customFormat="1" ht="33.75">
      <c r="B1464" s="207"/>
      <c r="C1464" s="208"/>
      <c r="D1464" s="209" t="s">
        <v>290</v>
      </c>
      <c r="E1464" s="210" t="s">
        <v>1</v>
      </c>
      <c r="F1464" s="211" t="s">
        <v>1655</v>
      </c>
      <c r="G1464" s="208"/>
      <c r="H1464" s="212">
        <v>73.38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290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282</v>
      </c>
    </row>
    <row r="1465" spans="2:51" s="13" customFormat="1" ht="11.25">
      <c r="B1465" s="207"/>
      <c r="C1465" s="208"/>
      <c r="D1465" s="209" t="s">
        <v>290</v>
      </c>
      <c r="E1465" s="210" t="s">
        <v>1</v>
      </c>
      <c r="F1465" s="211" t="s">
        <v>1656</v>
      </c>
      <c r="G1465" s="208"/>
      <c r="H1465" s="212">
        <v>9.64</v>
      </c>
      <c r="I1465" s="213"/>
      <c r="J1465" s="208"/>
      <c r="K1465" s="208"/>
      <c r="L1465" s="214"/>
      <c r="M1465" s="215"/>
      <c r="N1465" s="216"/>
      <c r="O1465" s="216"/>
      <c r="P1465" s="216"/>
      <c r="Q1465" s="216"/>
      <c r="R1465" s="216"/>
      <c r="S1465" s="216"/>
      <c r="T1465" s="217"/>
      <c r="AT1465" s="218" t="s">
        <v>290</v>
      </c>
      <c r="AU1465" s="218" t="s">
        <v>85</v>
      </c>
      <c r="AV1465" s="13" t="s">
        <v>85</v>
      </c>
      <c r="AW1465" s="13" t="s">
        <v>32</v>
      </c>
      <c r="AX1465" s="13" t="s">
        <v>76</v>
      </c>
      <c r="AY1465" s="218" t="s">
        <v>282</v>
      </c>
    </row>
    <row r="1466" spans="2:51" s="15" customFormat="1" ht="11.25">
      <c r="B1466" s="230"/>
      <c r="C1466" s="231"/>
      <c r="D1466" s="209" t="s">
        <v>290</v>
      </c>
      <c r="E1466" s="232" t="s">
        <v>1</v>
      </c>
      <c r="F1466" s="233" t="s">
        <v>306</v>
      </c>
      <c r="G1466" s="231"/>
      <c r="H1466" s="234">
        <v>83.02</v>
      </c>
      <c r="I1466" s="235"/>
      <c r="J1466" s="231"/>
      <c r="K1466" s="231"/>
      <c r="L1466" s="236"/>
      <c r="M1466" s="237"/>
      <c r="N1466" s="238"/>
      <c r="O1466" s="238"/>
      <c r="P1466" s="238"/>
      <c r="Q1466" s="238"/>
      <c r="R1466" s="238"/>
      <c r="S1466" s="238"/>
      <c r="T1466" s="239"/>
      <c r="AT1466" s="240" t="s">
        <v>290</v>
      </c>
      <c r="AU1466" s="240" t="s">
        <v>85</v>
      </c>
      <c r="AV1466" s="15" t="s">
        <v>105</v>
      </c>
      <c r="AW1466" s="15" t="s">
        <v>32</v>
      </c>
      <c r="AX1466" s="15" t="s">
        <v>76</v>
      </c>
      <c r="AY1466" s="240" t="s">
        <v>282</v>
      </c>
    </row>
    <row r="1467" spans="2:51" s="16" customFormat="1" ht="11.25">
      <c r="B1467" s="241"/>
      <c r="C1467" s="242"/>
      <c r="D1467" s="209" t="s">
        <v>290</v>
      </c>
      <c r="E1467" s="243" t="s">
        <v>1</v>
      </c>
      <c r="F1467" s="244" t="s">
        <v>1153</v>
      </c>
      <c r="G1467" s="242"/>
      <c r="H1467" s="243" t="s">
        <v>1</v>
      </c>
      <c r="I1467" s="245"/>
      <c r="J1467" s="242"/>
      <c r="K1467" s="242"/>
      <c r="L1467" s="246"/>
      <c r="M1467" s="247"/>
      <c r="N1467" s="248"/>
      <c r="O1467" s="248"/>
      <c r="P1467" s="248"/>
      <c r="Q1467" s="248"/>
      <c r="R1467" s="248"/>
      <c r="S1467" s="248"/>
      <c r="T1467" s="249"/>
      <c r="AT1467" s="250" t="s">
        <v>290</v>
      </c>
      <c r="AU1467" s="250" t="s">
        <v>85</v>
      </c>
      <c r="AV1467" s="16" t="s">
        <v>83</v>
      </c>
      <c r="AW1467" s="16" t="s">
        <v>32</v>
      </c>
      <c r="AX1467" s="16" t="s">
        <v>76</v>
      </c>
      <c r="AY1467" s="250" t="s">
        <v>282</v>
      </c>
    </row>
    <row r="1468" spans="2:51" s="13" customFormat="1" ht="33.75">
      <c r="B1468" s="207"/>
      <c r="C1468" s="208"/>
      <c r="D1468" s="209" t="s">
        <v>290</v>
      </c>
      <c r="E1468" s="210" t="s">
        <v>1</v>
      </c>
      <c r="F1468" s="211" t="s">
        <v>1657</v>
      </c>
      <c r="G1468" s="208"/>
      <c r="H1468" s="212">
        <v>51.65</v>
      </c>
      <c r="I1468" s="213"/>
      <c r="J1468" s="208"/>
      <c r="K1468" s="208"/>
      <c r="L1468" s="214"/>
      <c r="M1468" s="215"/>
      <c r="N1468" s="216"/>
      <c r="O1468" s="216"/>
      <c r="P1468" s="216"/>
      <c r="Q1468" s="216"/>
      <c r="R1468" s="216"/>
      <c r="S1468" s="216"/>
      <c r="T1468" s="217"/>
      <c r="AT1468" s="218" t="s">
        <v>290</v>
      </c>
      <c r="AU1468" s="218" t="s">
        <v>85</v>
      </c>
      <c r="AV1468" s="13" t="s">
        <v>85</v>
      </c>
      <c r="AW1468" s="13" t="s">
        <v>32</v>
      </c>
      <c r="AX1468" s="13" t="s">
        <v>76</v>
      </c>
      <c r="AY1468" s="218" t="s">
        <v>282</v>
      </c>
    </row>
    <row r="1469" spans="2:51" s="13" customFormat="1" ht="11.25">
      <c r="B1469" s="207"/>
      <c r="C1469" s="208"/>
      <c r="D1469" s="209" t="s">
        <v>290</v>
      </c>
      <c r="E1469" s="210" t="s">
        <v>1</v>
      </c>
      <c r="F1469" s="211" t="s">
        <v>1658</v>
      </c>
      <c r="G1469" s="208"/>
      <c r="H1469" s="212">
        <v>13.52</v>
      </c>
      <c r="I1469" s="213"/>
      <c r="J1469" s="208"/>
      <c r="K1469" s="208"/>
      <c r="L1469" s="214"/>
      <c r="M1469" s="215"/>
      <c r="N1469" s="216"/>
      <c r="O1469" s="216"/>
      <c r="P1469" s="216"/>
      <c r="Q1469" s="216"/>
      <c r="R1469" s="216"/>
      <c r="S1469" s="216"/>
      <c r="T1469" s="217"/>
      <c r="AT1469" s="218" t="s">
        <v>290</v>
      </c>
      <c r="AU1469" s="218" t="s">
        <v>85</v>
      </c>
      <c r="AV1469" s="13" t="s">
        <v>85</v>
      </c>
      <c r="AW1469" s="13" t="s">
        <v>32</v>
      </c>
      <c r="AX1469" s="13" t="s">
        <v>76</v>
      </c>
      <c r="AY1469" s="218" t="s">
        <v>282</v>
      </c>
    </row>
    <row r="1470" spans="2:51" s="15" customFormat="1" ht="11.25">
      <c r="B1470" s="230"/>
      <c r="C1470" s="231"/>
      <c r="D1470" s="209" t="s">
        <v>290</v>
      </c>
      <c r="E1470" s="232" t="s">
        <v>1</v>
      </c>
      <c r="F1470" s="233" t="s">
        <v>306</v>
      </c>
      <c r="G1470" s="231"/>
      <c r="H1470" s="234">
        <v>65.17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AT1470" s="240" t="s">
        <v>290</v>
      </c>
      <c r="AU1470" s="240" t="s">
        <v>85</v>
      </c>
      <c r="AV1470" s="15" t="s">
        <v>105</v>
      </c>
      <c r="AW1470" s="15" t="s">
        <v>32</v>
      </c>
      <c r="AX1470" s="15" t="s">
        <v>76</v>
      </c>
      <c r="AY1470" s="240" t="s">
        <v>282</v>
      </c>
    </row>
    <row r="1471" spans="2:51" s="16" customFormat="1" ht="11.25">
      <c r="B1471" s="241"/>
      <c r="C1471" s="242"/>
      <c r="D1471" s="209" t="s">
        <v>290</v>
      </c>
      <c r="E1471" s="243" t="s">
        <v>1</v>
      </c>
      <c r="F1471" s="244" t="s">
        <v>1155</v>
      </c>
      <c r="G1471" s="242"/>
      <c r="H1471" s="243" t="s">
        <v>1</v>
      </c>
      <c r="I1471" s="245"/>
      <c r="J1471" s="242"/>
      <c r="K1471" s="242"/>
      <c r="L1471" s="246"/>
      <c r="M1471" s="247"/>
      <c r="N1471" s="248"/>
      <c r="O1471" s="248"/>
      <c r="P1471" s="248"/>
      <c r="Q1471" s="248"/>
      <c r="R1471" s="248"/>
      <c r="S1471" s="248"/>
      <c r="T1471" s="249"/>
      <c r="AT1471" s="250" t="s">
        <v>290</v>
      </c>
      <c r="AU1471" s="250" t="s">
        <v>85</v>
      </c>
      <c r="AV1471" s="16" t="s">
        <v>83</v>
      </c>
      <c r="AW1471" s="16" t="s">
        <v>32</v>
      </c>
      <c r="AX1471" s="16" t="s">
        <v>76</v>
      </c>
      <c r="AY1471" s="250" t="s">
        <v>282</v>
      </c>
    </row>
    <row r="1472" spans="2:51" s="13" customFormat="1" ht="11.25">
      <c r="B1472" s="207"/>
      <c r="C1472" s="208"/>
      <c r="D1472" s="209" t="s">
        <v>290</v>
      </c>
      <c r="E1472" s="210" t="s">
        <v>1</v>
      </c>
      <c r="F1472" s="211" t="s">
        <v>1659</v>
      </c>
      <c r="G1472" s="208"/>
      <c r="H1472" s="212">
        <v>28.7</v>
      </c>
      <c r="I1472" s="213"/>
      <c r="J1472" s="208"/>
      <c r="K1472" s="208"/>
      <c r="L1472" s="214"/>
      <c r="M1472" s="215"/>
      <c r="N1472" s="216"/>
      <c r="O1472" s="216"/>
      <c r="P1472" s="216"/>
      <c r="Q1472" s="216"/>
      <c r="R1472" s="216"/>
      <c r="S1472" s="216"/>
      <c r="T1472" s="217"/>
      <c r="AT1472" s="218" t="s">
        <v>290</v>
      </c>
      <c r="AU1472" s="218" t="s">
        <v>85</v>
      </c>
      <c r="AV1472" s="13" t="s">
        <v>85</v>
      </c>
      <c r="AW1472" s="13" t="s">
        <v>32</v>
      </c>
      <c r="AX1472" s="13" t="s">
        <v>76</v>
      </c>
      <c r="AY1472" s="218" t="s">
        <v>282</v>
      </c>
    </row>
    <row r="1473" spans="1:65" s="15" customFormat="1" ht="11.25">
      <c r="B1473" s="230"/>
      <c r="C1473" s="231"/>
      <c r="D1473" s="209" t="s">
        <v>290</v>
      </c>
      <c r="E1473" s="232" t="s">
        <v>1</v>
      </c>
      <c r="F1473" s="233" t="s">
        <v>306</v>
      </c>
      <c r="G1473" s="231"/>
      <c r="H1473" s="234">
        <v>28.7</v>
      </c>
      <c r="I1473" s="235"/>
      <c r="J1473" s="231"/>
      <c r="K1473" s="231"/>
      <c r="L1473" s="236"/>
      <c r="M1473" s="237"/>
      <c r="N1473" s="238"/>
      <c r="O1473" s="238"/>
      <c r="P1473" s="238"/>
      <c r="Q1473" s="238"/>
      <c r="R1473" s="238"/>
      <c r="S1473" s="238"/>
      <c r="T1473" s="239"/>
      <c r="AT1473" s="240" t="s">
        <v>290</v>
      </c>
      <c r="AU1473" s="240" t="s">
        <v>85</v>
      </c>
      <c r="AV1473" s="15" t="s">
        <v>105</v>
      </c>
      <c r="AW1473" s="15" t="s">
        <v>32</v>
      </c>
      <c r="AX1473" s="15" t="s">
        <v>76</v>
      </c>
      <c r="AY1473" s="240" t="s">
        <v>282</v>
      </c>
    </row>
    <row r="1474" spans="1:65" s="16" customFormat="1" ht="11.25">
      <c r="B1474" s="241"/>
      <c r="C1474" s="242"/>
      <c r="D1474" s="209" t="s">
        <v>290</v>
      </c>
      <c r="E1474" s="243" t="s">
        <v>1</v>
      </c>
      <c r="F1474" s="244" t="s">
        <v>1145</v>
      </c>
      <c r="G1474" s="242"/>
      <c r="H1474" s="243" t="s">
        <v>1</v>
      </c>
      <c r="I1474" s="245"/>
      <c r="J1474" s="242"/>
      <c r="K1474" s="242"/>
      <c r="L1474" s="246"/>
      <c r="M1474" s="247"/>
      <c r="N1474" s="248"/>
      <c r="O1474" s="248"/>
      <c r="P1474" s="248"/>
      <c r="Q1474" s="248"/>
      <c r="R1474" s="248"/>
      <c r="S1474" s="248"/>
      <c r="T1474" s="249"/>
      <c r="AT1474" s="250" t="s">
        <v>290</v>
      </c>
      <c r="AU1474" s="250" t="s">
        <v>85</v>
      </c>
      <c r="AV1474" s="16" t="s">
        <v>83</v>
      </c>
      <c r="AW1474" s="16" t="s">
        <v>32</v>
      </c>
      <c r="AX1474" s="16" t="s">
        <v>76</v>
      </c>
      <c r="AY1474" s="250" t="s">
        <v>282</v>
      </c>
    </row>
    <row r="1475" spans="1:65" s="13" customFormat="1" ht="11.25">
      <c r="B1475" s="207"/>
      <c r="C1475" s="208"/>
      <c r="D1475" s="209" t="s">
        <v>290</v>
      </c>
      <c r="E1475" s="210" t="s">
        <v>1</v>
      </c>
      <c r="F1475" s="211" t="s">
        <v>1660</v>
      </c>
      <c r="G1475" s="208"/>
      <c r="H1475" s="212">
        <v>48.24</v>
      </c>
      <c r="I1475" s="213"/>
      <c r="J1475" s="208"/>
      <c r="K1475" s="208"/>
      <c r="L1475" s="214"/>
      <c r="M1475" s="215"/>
      <c r="N1475" s="216"/>
      <c r="O1475" s="216"/>
      <c r="P1475" s="216"/>
      <c r="Q1475" s="216"/>
      <c r="R1475" s="216"/>
      <c r="S1475" s="216"/>
      <c r="T1475" s="217"/>
      <c r="AT1475" s="218" t="s">
        <v>290</v>
      </c>
      <c r="AU1475" s="218" t="s">
        <v>85</v>
      </c>
      <c r="AV1475" s="13" t="s">
        <v>85</v>
      </c>
      <c r="AW1475" s="13" t="s">
        <v>32</v>
      </c>
      <c r="AX1475" s="13" t="s">
        <v>76</v>
      </c>
      <c r="AY1475" s="218" t="s">
        <v>282</v>
      </c>
    </row>
    <row r="1476" spans="1:65" s="15" customFormat="1" ht="11.25">
      <c r="B1476" s="230"/>
      <c r="C1476" s="231"/>
      <c r="D1476" s="209" t="s">
        <v>290</v>
      </c>
      <c r="E1476" s="232" t="s">
        <v>1</v>
      </c>
      <c r="F1476" s="233" t="s">
        <v>306</v>
      </c>
      <c r="G1476" s="231"/>
      <c r="H1476" s="234">
        <v>48.24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290</v>
      </c>
      <c r="AU1476" s="240" t="s">
        <v>85</v>
      </c>
      <c r="AV1476" s="15" t="s">
        <v>105</v>
      </c>
      <c r="AW1476" s="15" t="s">
        <v>32</v>
      </c>
      <c r="AX1476" s="15" t="s">
        <v>76</v>
      </c>
      <c r="AY1476" s="240" t="s">
        <v>282</v>
      </c>
    </row>
    <row r="1477" spans="1:65" s="16" customFormat="1" ht="11.25">
      <c r="B1477" s="241"/>
      <c r="C1477" s="242"/>
      <c r="D1477" s="209" t="s">
        <v>290</v>
      </c>
      <c r="E1477" s="243" t="s">
        <v>1</v>
      </c>
      <c r="F1477" s="244" t="s">
        <v>1157</v>
      </c>
      <c r="G1477" s="242"/>
      <c r="H1477" s="243" t="s">
        <v>1</v>
      </c>
      <c r="I1477" s="245"/>
      <c r="J1477" s="242"/>
      <c r="K1477" s="242"/>
      <c r="L1477" s="246"/>
      <c r="M1477" s="247"/>
      <c r="N1477" s="248"/>
      <c r="O1477" s="248"/>
      <c r="P1477" s="248"/>
      <c r="Q1477" s="248"/>
      <c r="R1477" s="248"/>
      <c r="S1477" s="248"/>
      <c r="T1477" s="249"/>
      <c r="AT1477" s="250" t="s">
        <v>290</v>
      </c>
      <c r="AU1477" s="250" t="s">
        <v>85</v>
      </c>
      <c r="AV1477" s="16" t="s">
        <v>83</v>
      </c>
      <c r="AW1477" s="16" t="s">
        <v>32</v>
      </c>
      <c r="AX1477" s="16" t="s">
        <v>76</v>
      </c>
      <c r="AY1477" s="250" t="s">
        <v>282</v>
      </c>
    </row>
    <row r="1478" spans="1:65" s="13" customFormat="1" ht="33.75">
      <c r="B1478" s="207"/>
      <c r="C1478" s="208"/>
      <c r="D1478" s="209" t="s">
        <v>290</v>
      </c>
      <c r="E1478" s="210" t="s">
        <v>1</v>
      </c>
      <c r="F1478" s="211" t="s">
        <v>1661</v>
      </c>
      <c r="G1478" s="208"/>
      <c r="H1478" s="212">
        <v>137.34</v>
      </c>
      <c r="I1478" s="213"/>
      <c r="J1478" s="208"/>
      <c r="K1478" s="208"/>
      <c r="L1478" s="214"/>
      <c r="M1478" s="215"/>
      <c r="N1478" s="216"/>
      <c r="O1478" s="216"/>
      <c r="P1478" s="216"/>
      <c r="Q1478" s="216"/>
      <c r="R1478" s="216"/>
      <c r="S1478" s="216"/>
      <c r="T1478" s="217"/>
      <c r="AT1478" s="218" t="s">
        <v>290</v>
      </c>
      <c r="AU1478" s="218" t="s">
        <v>85</v>
      </c>
      <c r="AV1478" s="13" t="s">
        <v>85</v>
      </c>
      <c r="AW1478" s="13" t="s">
        <v>32</v>
      </c>
      <c r="AX1478" s="13" t="s">
        <v>76</v>
      </c>
      <c r="AY1478" s="218" t="s">
        <v>282</v>
      </c>
    </row>
    <row r="1479" spans="1:65" s="15" customFormat="1" ht="11.25">
      <c r="B1479" s="230"/>
      <c r="C1479" s="231"/>
      <c r="D1479" s="209" t="s">
        <v>290</v>
      </c>
      <c r="E1479" s="232" t="s">
        <v>1</v>
      </c>
      <c r="F1479" s="233" t="s">
        <v>306</v>
      </c>
      <c r="G1479" s="231"/>
      <c r="H1479" s="234">
        <v>137.34</v>
      </c>
      <c r="I1479" s="235"/>
      <c r="J1479" s="231"/>
      <c r="K1479" s="231"/>
      <c r="L1479" s="236"/>
      <c r="M1479" s="237"/>
      <c r="N1479" s="238"/>
      <c r="O1479" s="238"/>
      <c r="P1479" s="238"/>
      <c r="Q1479" s="238"/>
      <c r="R1479" s="238"/>
      <c r="S1479" s="238"/>
      <c r="T1479" s="239"/>
      <c r="AT1479" s="240" t="s">
        <v>290</v>
      </c>
      <c r="AU1479" s="240" t="s">
        <v>85</v>
      </c>
      <c r="AV1479" s="15" t="s">
        <v>105</v>
      </c>
      <c r="AW1479" s="15" t="s">
        <v>32</v>
      </c>
      <c r="AX1479" s="15" t="s">
        <v>76</v>
      </c>
      <c r="AY1479" s="240" t="s">
        <v>282</v>
      </c>
    </row>
    <row r="1480" spans="1:65" s="16" customFormat="1" ht="11.25">
      <c r="B1480" s="241"/>
      <c r="C1480" s="242"/>
      <c r="D1480" s="209" t="s">
        <v>290</v>
      </c>
      <c r="E1480" s="243" t="s">
        <v>1</v>
      </c>
      <c r="F1480" s="244" t="s">
        <v>1159</v>
      </c>
      <c r="G1480" s="242"/>
      <c r="H1480" s="243" t="s">
        <v>1</v>
      </c>
      <c r="I1480" s="245"/>
      <c r="J1480" s="242"/>
      <c r="K1480" s="242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290</v>
      </c>
      <c r="AU1480" s="250" t="s">
        <v>85</v>
      </c>
      <c r="AV1480" s="16" t="s">
        <v>83</v>
      </c>
      <c r="AW1480" s="16" t="s">
        <v>32</v>
      </c>
      <c r="AX1480" s="16" t="s">
        <v>76</v>
      </c>
      <c r="AY1480" s="250" t="s">
        <v>282</v>
      </c>
    </row>
    <row r="1481" spans="1:65" s="13" customFormat="1" ht="22.5">
      <c r="B1481" s="207"/>
      <c r="C1481" s="208"/>
      <c r="D1481" s="209" t="s">
        <v>290</v>
      </c>
      <c r="E1481" s="210" t="s">
        <v>1</v>
      </c>
      <c r="F1481" s="211" t="s">
        <v>1662</v>
      </c>
      <c r="G1481" s="208"/>
      <c r="H1481" s="212">
        <v>44.25</v>
      </c>
      <c r="I1481" s="213"/>
      <c r="J1481" s="208"/>
      <c r="K1481" s="208"/>
      <c r="L1481" s="214"/>
      <c r="M1481" s="215"/>
      <c r="N1481" s="216"/>
      <c r="O1481" s="216"/>
      <c r="P1481" s="216"/>
      <c r="Q1481" s="216"/>
      <c r="R1481" s="216"/>
      <c r="S1481" s="216"/>
      <c r="T1481" s="217"/>
      <c r="AT1481" s="218" t="s">
        <v>290</v>
      </c>
      <c r="AU1481" s="218" t="s">
        <v>85</v>
      </c>
      <c r="AV1481" s="13" t="s">
        <v>85</v>
      </c>
      <c r="AW1481" s="13" t="s">
        <v>32</v>
      </c>
      <c r="AX1481" s="13" t="s">
        <v>76</v>
      </c>
      <c r="AY1481" s="218" t="s">
        <v>282</v>
      </c>
    </row>
    <row r="1482" spans="1:65" s="15" customFormat="1" ht="11.25">
      <c r="B1482" s="230"/>
      <c r="C1482" s="231"/>
      <c r="D1482" s="209" t="s">
        <v>290</v>
      </c>
      <c r="E1482" s="232" t="s">
        <v>1</v>
      </c>
      <c r="F1482" s="233" t="s">
        <v>306</v>
      </c>
      <c r="G1482" s="231"/>
      <c r="H1482" s="234">
        <v>44.25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AT1482" s="240" t="s">
        <v>290</v>
      </c>
      <c r="AU1482" s="240" t="s">
        <v>85</v>
      </c>
      <c r="AV1482" s="15" t="s">
        <v>105</v>
      </c>
      <c r="AW1482" s="15" t="s">
        <v>32</v>
      </c>
      <c r="AX1482" s="15" t="s">
        <v>76</v>
      </c>
      <c r="AY1482" s="240" t="s">
        <v>282</v>
      </c>
    </row>
    <row r="1483" spans="1:65" s="16" customFormat="1" ht="11.25">
      <c r="B1483" s="241"/>
      <c r="C1483" s="242"/>
      <c r="D1483" s="209" t="s">
        <v>290</v>
      </c>
      <c r="E1483" s="243" t="s">
        <v>1</v>
      </c>
      <c r="F1483" s="244" t="s">
        <v>1147</v>
      </c>
      <c r="G1483" s="242"/>
      <c r="H1483" s="243" t="s">
        <v>1</v>
      </c>
      <c r="I1483" s="245"/>
      <c r="J1483" s="242"/>
      <c r="K1483" s="242"/>
      <c r="L1483" s="246"/>
      <c r="M1483" s="247"/>
      <c r="N1483" s="248"/>
      <c r="O1483" s="248"/>
      <c r="P1483" s="248"/>
      <c r="Q1483" s="248"/>
      <c r="R1483" s="248"/>
      <c r="S1483" s="248"/>
      <c r="T1483" s="249"/>
      <c r="AT1483" s="250" t="s">
        <v>290</v>
      </c>
      <c r="AU1483" s="250" t="s">
        <v>85</v>
      </c>
      <c r="AV1483" s="16" t="s">
        <v>83</v>
      </c>
      <c r="AW1483" s="16" t="s">
        <v>32</v>
      </c>
      <c r="AX1483" s="16" t="s">
        <v>76</v>
      </c>
      <c r="AY1483" s="250" t="s">
        <v>282</v>
      </c>
    </row>
    <row r="1484" spans="1:65" s="13" customFormat="1" ht="11.25">
      <c r="B1484" s="207"/>
      <c r="C1484" s="208"/>
      <c r="D1484" s="209" t="s">
        <v>290</v>
      </c>
      <c r="E1484" s="210" t="s">
        <v>1</v>
      </c>
      <c r="F1484" s="211" t="s">
        <v>1663</v>
      </c>
      <c r="G1484" s="208"/>
      <c r="H1484" s="212">
        <v>21.12</v>
      </c>
      <c r="I1484" s="213"/>
      <c r="J1484" s="208"/>
      <c r="K1484" s="208"/>
      <c r="L1484" s="214"/>
      <c r="M1484" s="215"/>
      <c r="N1484" s="216"/>
      <c r="O1484" s="216"/>
      <c r="P1484" s="216"/>
      <c r="Q1484" s="216"/>
      <c r="R1484" s="216"/>
      <c r="S1484" s="216"/>
      <c r="T1484" s="217"/>
      <c r="AT1484" s="218" t="s">
        <v>290</v>
      </c>
      <c r="AU1484" s="218" t="s">
        <v>85</v>
      </c>
      <c r="AV1484" s="13" t="s">
        <v>85</v>
      </c>
      <c r="AW1484" s="13" t="s">
        <v>32</v>
      </c>
      <c r="AX1484" s="13" t="s">
        <v>76</v>
      </c>
      <c r="AY1484" s="218" t="s">
        <v>282</v>
      </c>
    </row>
    <row r="1485" spans="1:65" s="15" customFormat="1" ht="11.25">
      <c r="B1485" s="230"/>
      <c r="C1485" s="231"/>
      <c r="D1485" s="209" t="s">
        <v>290</v>
      </c>
      <c r="E1485" s="232" t="s">
        <v>1</v>
      </c>
      <c r="F1485" s="233" t="s">
        <v>306</v>
      </c>
      <c r="G1485" s="231"/>
      <c r="H1485" s="234">
        <v>21.12</v>
      </c>
      <c r="I1485" s="235"/>
      <c r="J1485" s="231"/>
      <c r="K1485" s="231"/>
      <c r="L1485" s="236"/>
      <c r="M1485" s="237"/>
      <c r="N1485" s="238"/>
      <c r="O1485" s="238"/>
      <c r="P1485" s="238"/>
      <c r="Q1485" s="238"/>
      <c r="R1485" s="238"/>
      <c r="S1485" s="238"/>
      <c r="T1485" s="239"/>
      <c r="AT1485" s="240" t="s">
        <v>290</v>
      </c>
      <c r="AU1485" s="240" t="s">
        <v>85</v>
      </c>
      <c r="AV1485" s="15" t="s">
        <v>105</v>
      </c>
      <c r="AW1485" s="15" t="s">
        <v>32</v>
      </c>
      <c r="AX1485" s="15" t="s">
        <v>76</v>
      </c>
      <c r="AY1485" s="240" t="s">
        <v>282</v>
      </c>
    </row>
    <row r="1486" spans="1:65" s="14" customFormat="1" ht="11.25">
      <c r="B1486" s="219"/>
      <c r="C1486" s="220"/>
      <c r="D1486" s="209" t="s">
        <v>290</v>
      </c>
      <c r="E1486" s="221" t="s">
        <v>1</v>
      </c>
      <c r="F1486" s="222" t="s">
        <v>292</v>
      </c>
      <c r="G1486" s="220"/>
      <c r="H1486" s="223">
        <v>907.99</v>
      </c>
      <c r="I1486" s="224"/>
      <c r="J1486" s="220"/>
      <c r="K1486" s="220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290</v>
      </c>
      <c r="AU1486" s="229" t="s">
        <v>85</v>
      </c>
      <c r="AV1486" s="14" t="s">
        <v>288</v>
      </c>
      <c r="AW1486" s="14" t="s">
        <v>32</v>
      </c>
      <c r="AX1486" s="14" t="s">
        <v>83</v>
      </c>
      <c r="AY1486" s="229" t="s">
        <v>282</v>
      </c>
    </row>
    <row r="1487" spans="1:65" s="2" customFormat="1" ht="24.2" customHeight="1">
      <c r="A1487" s="35"/>
      <c r="B1487" s="36"/>
      <c r="C1487" s="251" t="s">
        <v>1664</v>
      </c>
      <c r="D1487" s="251" t="s">
        <v>990</v>
      </c>
      <c r="E1487" s="252" t="s">
        <v>1665</v>
      </c>
      <c r="F1487" s="253" t="s">
        <v>1666</v>
      </c>
      <c r="G1487" s="254" t="s">
        <v>441</v>
      </c>
      <c r="H1487" s="255">
        <v>953.39</v>
      </c>
      <c r="I1487" s="256"/>
      <c r="J1487" s="257">
        <f>ROUND(I1487*H1487,2)</f>
        <v>0</v>
      </c>
      <c r="K1487" s="258"/>
      <c r="L1487" s="259"/>
      <c r="M1487" s="260" t="s">
        <v>1</v>
      </c>
      <c r="N1487" s="261" t="s">
        <v>41</v>
      </c>
      <c r="O1487" s="72"/>
      <c r="P1487" s="203">
        <f>O1487*H1487</f>
        <v>0</v>
      </c>
      <c r="Q1487" s="203">
        <v>2.9999999999999997E-4</v>
      </c>
      <c r="R1487" s="203">
        <f>Q1487*H1487</f>
        <v>0.28601699999999997</v>
      </c>
      <c r="S1487" s="203">
        <v>0</v>
      </c>
      <c r="T1487" s="204">
        <f>S1487*H1487</f>
        <v>0</v>
      </c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R1487" s="205" t="s">
        <v>493</v>
      </c>
      <c r="AT1487" s="205" t="s">
        <v>990</v>
      </c>
      <c r="AU1487" s="205" t="s">
        <v>85</v>
      </c>
      <c r="AY1487" s="18" t="s">
        <v>282</v>
      </c>
      <c r="BE1487" s="206">
        <f>IF(N1487="základní",J1487,0)</f>
        <v>0</v>
      </c>
      <c r="BF1487" s="206">
        <f>IF(N1487="snížená",J1487,0)</f>
        <v>0</v>
      </c>
      <c r="BG1487" s="206">
        <f>IF(N1487="zákl. přenesená",J1487,0)</f>
        <v>0</v>
      </c>
      <c r="BH1487" s="206">
        <f>IF(N1487="sníž. přenesená",J1487,0)</f>
        <v>0</v>
      </c>
      <c r="BI1487" s="206">
        <f>IF(N1487="nulová",J1487,0)</f>
        <v>0</v>
      </c>
      <c r="BJ1487" s="18" t="s">
        <v>83</v>
      </c>
      <c r="BK1487" s="206">
        <f>ROUND(I1487*H1487,2)</f>
        <v>0</v>
      </c>
      <c r="BL1487" s="18" t="s">
        <v>199</v>
      </c>
      <c r="BM1487" s="205" t="s">
        <v>1667</v>
      </c>
    </row>
    <row r="1488" spans="1:65" s="13" customFormat="1" ht="11.25">
      <c r="B1488" s="207"/>
      <c r="C1488" s="208"/>
      <c r="D1488" s="209" t="s">
        <v>290</v>
      </c>
      <c r="E1488" s="208"/>
      <c r="F1488" s="211" t="s">
        <v>1668</v>
      </c>
      <c r="G1488" s="208"/>
      <c r="H1488" s="212">
        <v>953.39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290</v>
      </c>
      <c r="AU1488" s="218" t="s">
        <v>85</v>
      </c>
      <c r="AV1488" s="13" t="s">
        <v>85</v>
      </c>
      <c r="AW1488" s="13" t="s">
        <v>4</v>
      </c>
      <c r="AX1488" s="13" t="s">
        <v>83</v>
      </c>
      <c r="AY1488" s="218" t="s">
        <v>282</v>
      </c>
    </row>
    <row r="1489" spans="1:65" s="2" customFormat="1" ht="37.9" customHeight="1">
      <c r="A1489" s="35"/>
      <c r="B1489" s="36"/>
      <c r="C1489" s="193" t="s">
        <v>1669</v>
      </c>
      <c r="D1489" s="193" t="s">
        <v>284</v>
      </c>
      <c r="E1489" s="194" t="s">
        <v>1670</v>
      </c>
      <c r="F1489" s="195" t="s">
        <v>1671</v>
      </c>
      <c r="G1489" s="196" t="s">
        <v>287</v>
      </c>
      <c r="H1489" s="197">
        <v>278.95</v>
      </c>
      <c r="I1489" s="198"/>
      <c r="J1489" s="199">
        <f>ROUND(I1489*H1489,2)</f>
        <v>0</v>
      </c>
      <c r="K1489" s="200"/>
      <c r="L1489" s="40"/>
      <c r="M1489" s="201" t="s">
        <v>1</v>
      </c>
      <c r="N1489" s="202" t="s">
        <v>41</v>
      </c>
      <c r="O1489" s="72"/>
      <c r="P1489" s="203">
        <f>O1489*H1489</f>
        <v>0</v>
      </c>
      <c r="Q1489" s="203">
        <v>6.0600000000000003E-3</v>
      </c>
      <c r="R1489" s="203">
        <f>Q1489*H1489</f>
        <v>1.690437</v>
      </c>
      <c r="S1489" s="203">
        <v>0</v>
      </c>
      <c r="T1489" s="204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205" t="s">
        <v>199</v>
      </c>
      <c r="AT1489" s="205" t="s">
        <v>284</v>
      </c>
      <c r="AU1489" s="205" t="s">
        <v>85</v>
      </c>
      <c r="AY1489" s="18" t="s">
        <v>282</v>
      </c>
      <c r="BE1489" s="206">
        <f>IF(N1489="základní",J1489,0)</f>
        <v>0</v>
      </c>
      <c r="BF1489" s="206">
        <f>IF(N1489="snížená",J1489,0)</f>
        <v>0</v>
      </c>
      <c r="BG1489" s="206">
        <f>IF(N1489="zákl. přenesená",J1489,0)</f>
        <v>0</v>
      </c>
      <c r="BH1489" s="206">
        <f>IF(N1489="sníž. přenesená",J1489,0)</f>
        <v>0</v>
      </c>
      <c r="BI1489" s="206">
        <f>IF(N1489="nulová",J1489,0)</f>
        <v>0</v>
      </c>
      <c r="BJ1489" s="18" t="s">
        <v>83</v>
      </c>
      <c r="BK1489" s="206">
        <f>ROUND(I1489*H1489,2)</f>
        <v>0</v>
      </c>
      <c r="BL1489" s="18" t="s">
        <v>199</v>
      </c>
      <c r="BM1489" s="205" t="s">
        <v>1672</v>
      </c>
    </row>
    <row r="1490" spans="1:65" s="16" customFormat="1" ht="11.25">
      <c r="B1490" s="241"/>
      <c r="C1490" s="242"/>
      <c r="D1490" s="209" t="s">
        <v>290</v>
      </c>
      <c r="E1490" s="243" t="s">
        <v>1</v>
      </c>
      <c r="F1490" s="244" t="s">
        <v>367</v>
      </c>
      <c r="G1490" s="242"/>
      <c r="H1490" s="243" t="s">
        <v>1</v>
      </c>
      <c r="I1490" s="245"/>
      <c r="J1490" s="242"/>
      <c r="K1490" s="242"/>
      <c r="L1490" s="246"/>
      <c r="M1490" s="247"/>
      <c r="N1490" s="248"/>
      <c r="O1490" s="248"/>
      <c r="P1490" s="248"/>
      <c r="Q1490" s="248"/>
      <c r="R1490" s="248"/>
      <c r="S1490" s="248"/>
      <c r="T1490" s="249"/>
      <c r="AT1490" s="250" t="s">
        <v>290</v>
      </c>
      <c r="AU1490" s="250" t="s">
        <v>85</v>
      </c>
      <c r="AV1490" s="16" t="s">
        <v>83</v>
      </c>
      <c r="AW1490" s="16" t="s">
        <v>32</v>
      </c>
      <c r="AX1490" s="16" t="s">
        <v>76</v>
      </c>
      <c r="AY1490" s="250" t="s">
        <v>282</v>
      </c>
    </row>
    <row r="1491" spans="1:65" s="13" customFormat="1" ht="11.25">
      <c r="B1491" s="207"/>
      <c r="C1491" s="208"/>
      <c r="D1491" s="209" t="s">
        <v>290</v>
      </c>
      <c r="E1491" s="210" t="s">
        <v>1</v>
      </c>
      <c r="F1491" s="211" t="s">
        <v>1456</v>
      </c>
      <c r="G1491" s="208"/>
      <c r="H1491" s="212">
        <v>219.45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290</v>
      </c>
      <c r="AU1491" s="218" t="s">
        <v>85</v>
      </c>
      <c r="AV1491" s="13" t="s">
        <v>85</v>
      </c>
      <c r="AW1491" s="13" t="s">
        <v>32</v>
      </c>
      <c r="AX1491" s="13" t="s">
        <v>76</v>
      </c>
      <c r="AY1491" s="218" t="s">
        <v>282</v>
      </c>
    </row>
    <row r="1492" spans="1:65" s="13" customFormat="1" ht="11.25">
      <c r="B1492" s="207"/>
      <c r="C1492" s="208"/>
      <c r="D1492" s="209" t="s">
        <v>290</v>
      </c>
      <c r="E1492" s="210" t="s">
        <v>1</v>
      </c>
      <c r="F1492" s="211" t="s">
        <v>1457</v>
      </c>
      <c r="G1492" s="208"/>
      <c r="H1492" s="212">
        <v>59.5</v>
      </c>
      <c r="I1492" s="213"/>
      <c r="J1492" s="208"/>
      <c r="K1492" s="208"/>
      <c r="L1492" s="214"/>
      <c r="M1492" s="215"/>
      <c r="N1492" s="216"/>
      <c r="O1492" s="216"/>
      <c r="P1492" s="216"/>
      <c r="Q1492" s="216"/>
      <c r="R1492" s="216"/>
      <c r="S1492" s="216"/>
      <c r="T1492" s="217"/>
      <c r="AT1492" s="218" t="s">
        <v>290</v>
      </c>
      <c r="AU1492" s="218" t="s">
        <v>85</v>
      </c>
      <c r="AV1492" s="13" t="s">
        <v>85</v>
      </c>
      <c r="AW1492" s="13" t="s">
        <v>32</v>
      </c>
      <c r="AX1492" s="13" t="s">
        <v>76</v>
      </c>
      <c r="AY1492" s="218" t="s">
        <v>282</v>
      </c>
    </row>
    <row r="1493" spans="1:65" s="15" customFormat="1" ht="11.25">
      <c r="B1493" s="230"/>
      <c r="C1493" s="231"/>
      <c r="D1493" s="209" t="s">
        <v>290</v>
      </c>
      <c r="E1493" s="232" t="s">
        <v>1</v>
      </c>
      <c r="F1493" s="233" t="s">
        <v>306</v>
      </c>
      <c r="G1493" s="231"/>
      <c r="H1493" s="234">
        <v>278.95</v>
      </c>
      <c r="I1493" s="235"/>
      <c r="J1493" s="231"/>
      <c r="K1493" s="231"/>
      <c r="L1493" s="236"/>
      <c r="M1493" s="237"/>
      <c r="N1493" s="238"/>
      <c r="O1493" s="238"/>
      <c r="P1493" s="238"/>
      <c r="Q1493" s="238"/>
      <c r="R1493" s="238"/>
      <c r="S1493" s="238"/>
      <c r="T1493" s="239"/>
      <c r="AT1493" s="240" t="s">
        <v>290</v>
      </c>
      <c r="AU1493" s="240" t="s">
        <v>85</v>
      </c>
      <c r="AV1493" s="15" t="s">
        <v>105</v>
      </c>
      <c r="AW1493" s="15" t="s">
        <v>32</v>
      </c>
      <c r="AX1493" s="15" t="s">
        <v>76</v>
      </c>
      <c r="AY1493" s="240" t="s">
        <v>282</v>
      </c>
    </row>
    <row r="1494" spans="1:65" s="14" customFormat="1" ht="11.25">
      <c r="B1494" s="219"/>
      <c r="C1494" s="220"/>
      <c r="D1494" s="209" t="s">
        <v>290</v>
      </c>
      <c r="E1494" s="221" t="s">
        <v>1</v>
      </c>
      <c r="F1494" s="222" t="s">
        <v>292</v>
      </c>
      <c r="G1494" s="220"/>
      <c r="H1494" s="223">
        <v>278.95</v>
      </c>
      <c r="I1494" s="224"/>
      <c r="J1494" s="220"/>
      <c r="K1494" s="220"/>
      <c r="L1494" s="225"/>
      <c r="M1494" s="226"/>
      <c r="N1494" s="227"/>
      <c r="O1494" s="227"/>
      <c r="P1494" s="227"/>
      <c r="Q1494" s="227"/>
      <c r="R1494" s="227"/>
      <c r="S1494" s="227"/>
      <c r="T1494" s="228"/>
      <c r="AT1494" s="229" t="s">
        <v>290</v>
      </c>
      <c r="AU1494" s="229" t="s">
        <v>85</v>
      </c>
      <c r="AV1494" s="14" t="s">
        <v>288</v>
      </c>
      <c r="AW1494" s="14" t="s">
        <v>32</v>
      </c>
      <c r="AX1494" s="14" t="s">
        <v>83</v>
      </c>
      <c r="AY1494" s="229" t="s">
        <v>282</v>
      </c>
    </row>
    <row r="1495" spans="1:65" s="2" customFormat="1" ht="16.5" customHeight="1">
      <c r="A1495" s="35"/>
      <c r="B1495" s="36"/>
      <c r="C1495" s="251" t="s">
        <v>1673</v>
      </c>
      <c r="D1495" s="251" t="s">
        <v>990</v>
      </c>
      <c r="E1495" s="252" t="s">
        <v>1674</v>
      </c>
      <c r="F1495" s="253" t="s">
        <v>1675</v>
      </c>
      <c r="G1495" s="254" t="s">
        <v>287</v>
      </c>
      <c r="H1495" s="255">
        <v>49.613</v>
      </c>
      <c r="I1495" s="256"/>
      <c r="J1495" s="257">
        <f>ROUND(I1495*H1495,2)</f>
        <v>0</v>
      </c>
      <c r="K1495" s="258"/>
      <c r="L1495" s="259"/>
      <c r="M1495" s="260" t="s">
        <v>1</v>
      </c>
      <c r="N1495" s="261" t="s">
        <v>41</v>
      </c>
      <c r="O1495" s="72"/>
      <c r="P1495" s="203">
        <f>O1495*H1495</f>
        <v>0</v>
      </c>
      <c r="Q1495" s="203">
        <v>3.5999999999999999E-3</v>
      </c>
      <c r="R1495" s="203">
        <f>Q1495*H1495</f>
        <v>0.17860679999999998</v>
      </c>
      <c r="S1495" s="203">
        <v>0</v>
      </c>
      <c r="T1495" s="204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5" t="s">
        <v>493</v>
      </c>
      <c r="AT1495" s="205" t="s">
        <v>990</v>
      </c>
      <c r="AU1495" s="205" t="s">
        <v>85</v>
      </c>
      <c r="AY1495" s="18" t="s">
        <v>282</v>
      </c>
      <c r="BE1495" s="206">
        <f>IF(N1495="základní",J1495,0)</f>
        <v>0</v>
      </c>
      <c r="BF1495" s="206">
        <f>IF(N1495="snížená",J1495,0)</f>
        <v>0</v>
      </c>
      <c r="BG1495" s="206">
        <f>IF(N1495="zákl. přenesená",J1495,0)</f>
        <v>0</v>
      </c>
      <c r="BH1495" s="206">
        <f>IF(N1495="sníž. přenesená",J1495,0)</f>
        <v>0</v>
      </c>
      <c r="BI1495" s="206">
        <f>IF(N1495="nulová",J1495,0)</f>
        <v>0</v>
      </c>
      <c r="BJ1495" s="18" t="s">
        <v>83</v>
      </c>
      <c r="BK1495" s="206">
        <f>ROUND(I1495*H1495,2)</f>
        <v>0</v>
      </c>
      <c r="BL1495" s="18" t="s">
        <v>199</v>
      </c>
      <c r="BM1495" s="205" t="s">
        <v>1676</v>
      </c>
    </row>
    <row r="1496" spans="1:65" s="16" customFormat="1" ht="11.25">
      <c r="B1496" s="241"/>
      <c r="C1496" s="242"/>
      <c r="D1496" s="209" t="s">
        <v>290</v>
      </c>
      <c r="E1496" s="243" t="s">
        <v>1</v>
      </c>
      <c r="F1496" s="244" t="s">
        <v>367</v>
      </c>
      <c r="G1496" s="242"/>
      <c r="H1496" s="243" t="s">
        <v>1</v>
      </c>
      <c r="I1496" s="245"/>
      <c r="J1496" s="242"/>
      <c r="K1496" s="242"/>
      <c r="L1496" s="246"/>
      <c r="M1496" s="247"/>
      <c r="N1496" s="248"/>
      <c r="O1496" s="248"/>
      <c r="P1496" s="248"/>
      <c r="Q1496" s="248"/>
      <c r="R1496" s="248"/>
      <c r="S1496" s="248"/>
      <c r="T1496" s="249"/>
      <c r="AT1496" s="250" t="s">
        <v>290</v>
      </c>
      <c r="AU1496" s="250" t="s">
        <v>85</v>
      </c>
      <c r="AV1496" s="16" t="s">
        <v>83</v>
      </c>
      <c r="AW1496" s="16" t="s">
        <v>32</v>
      </c>
      <c r="AX1496" s="16" t="s">
        <v>76</v>
      </c>
      <c r="AY1496" s="250" t="s">
        <v>282</v>
      </c>
    </row>
    <row r="1497" spans="1:65" s="13" customFormat="1" ht="11.25">
      <c r="B1497" s="207"/>
      <c r="C1497" s="208"/>
      <c r="D1497" s="209" t="s">
        <v>290</v>
      </c>
      <c r="E1497" s="210" t="s">
        <v>1</v>
      </c>
      <c r="F1497" s="211" t="s">
        <v>1677</v>
      </c>
      <c r="G1497" s="208"/>
      <c r="H1497" s="212">
        <v>47.25</v>
      </c>
      <c r="I1497" s="213"/>
      <c r="J1497" s="208"/>
      <c r="K1497" s="208"/>
      <c r="L1497" s="214"/>
      <c r="M1497" s="215"/>
      <c r="N1497" s="216"/>
      <c r="O1497" s="216"/>
      <c r="P1497" s="216"/>
      <c r="Q1497" s="216"/>
      <c r="R1497" s="216"/>
      <c r="S1497" s="216"/>
      <c r="T1497" s="217"/>
      <c r="AT1497" s="218" t="s">
        <v>290</v>
      </c>
      <c r="AU1497" s="218" t="s">
        <v>85</v>
      </c>
      <c r="AV1497" s="13" t="s">
        <v>85</v>
      </c>
      <c r="AW1497" s="13" t="s">
        <v>32</v>
      </c>
      <c r="AX1497" s="13" t="s">
        <v>76</v>
      </c>
      <c r="AY1497" s="218" t="s">
        <v>282</v>
      </c>
    </row>
    <row r="1498" spans="1:65" s="15" customFormat="1" ht="11.25">
      <c r="B1498" s="230"/>
      <c r="C1498" s="231"/>
      <c r="D1498" s="209" t="s">
        <v>290</v>
      </c>
      <c r="E1498" s="232" t="s">
        <v>1</v>
      </c>
      <c r="F1498" s="233" t="s">
        <v>306</v>
      </c>
      <c r="G1498" s="231"/>
      <c r="H1498" s="234">
        <v>47.25</v>
      </c>
      <c r="I1498" s="235"/>
      <c r="J1498" s="231"/>
      <c r="K1498" s="231"/>
      <c r="L1498" s="236"/>
      <c r="M1498" s="237"/>
      <c r="N1498" s="238"/>
      <c r="O1498" s="238"/>
      <c r="P1498" s="238"/>
      <c r="Q1498" s="238"/>
      <c r="R1498" s="238"/>
      <c r="S1498" s="238"/>
      <c r="T1498" s="239"/>
      <c r="AT1498" s="240" t="s">
        <v>290</v>
      </c>
      <c r="AU1498" s="240" t="s">
        <v>85</v>
      </c>
      <c r="AV1498" s="15" t="s">
        <v>105</v>
      </c>
      <c r="AW1498" s="15" t="s">
        <v>32</v>
      </c>
      <c r="AX1498" s="15" t="s">
        <v>76</v>
      </c>
      <c r="AY1498" s="240" t="s">
        <v>282</v>
      </c>
    </row>
    <row r="1499" spans="1:65" s="14" customFormat="1" ht="11.25">
      <c r="B1499" s="219"/>
      <c r="C1499" s="220"/>
      <c r="D1499" s="209" t="s">
        <v>290</v>
      </c>
      <c r="E1499" s="221" t="s">
        <v>1</v>
      </c>
      <c r="F1499" s="222" t="s">
        <v>292</v>
      </c>
      <c r="G1499" s="220"/>
      <c r="H1499" s="223">
        <v>47.25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290</v>
      </c>
      <c r="AU1499" s="229" t="s">
        <v>85</v>
      </c>
      <c r="AV1499" s="14" t="s">
        <v>288</v>
      </c>
      <c r="AW1499" s="14" t="s">
        <v>32</v>
      </c>
      <c r="AX1499" s="14" t="s">
        <v>83</v>
      </c>
      <c r="AY1499" s="229" t="s">
        <v>282</v>
      </c>
    </row>
    <row r="1500" spans="1:65" s="13" customFormat="1" ht="11.25">
      <c r="B1500" s="207"/>
      <c r="C1500" s="208"/>
      <c r="D1500" s="209" t="s">
        <v>290</v>
      </c>
      <c r="E1500" s="208"/>
      <c r="F1500" s="211" t="s">
        <v>1678</v>
      </c>
      <c r="G1500" s="208"/>
      <c r="H1500" s="212">
        <v>49.613</v>
      </c>
      <c r="I1500" s="213"/>
      <c r="J1500" s="208"/>
      <c r="K1500" s="208"/>
      <c r="L1500" s="214"/>
      <c r="M1500" s="215"/>
      <c r="N1500" s="216"/>
      <c r="O1500" s="216"/>
      <c r="P1500" s="216"/>
      <c r="Q1500" s="216"/>
      <c r="R1500" s="216"/>
      <c r="S1500" s="216"/>
      <c r="T1500" s="217"/>
      <c r="AT1500" s="218" t="s">
        <v>290</v>
      </c>
      <c r="AU1500" s="218" t="s">
        <v>85</v>
      </c>
      <c r="AV1500" s="13" t="s">
        <v>85</v>
      </c>
      <c r="AW1500" s="13" t="s">
        <v>4</v>
      </c>
      <c r="AX1500" s="13" t="s">
        <v>83</v>
      </c>
      <c r="AY1500" s="218" t="s">
        <v>282</v>
      </c>
    </row>
    <row r="1501" spans="1:65" s="2" customFormat="1" ht="16.5" customHeight="1">
      <c r="A1501" s="35"/>
      <c r="B1501" s="36"/>
      <c r="C1501" s="251" t="s">
        <v>1679</v>
      </c>
      <c r="D1501" s="251" t="s">
        <v>990</v>
      </c>
      <c r="E1501" s="252" t="s">
        <v>1680</v>
      </c>
      <c r="F1501" s="253" t="s">
        <v>1681</v>
      </c>
      <c r="G1501" s="254" t="s">
        <v>287</v>
      </c>
      <c r="H1501" s="255">
        <v>188.52799999999999</v>
      </c>
      <c r="I1501" s="256"/>
      <c r="J1501" s="257">
        <f>ROUND(I1501*H1501,2)</f>
        <v>0</v>
      </c>
      <c r="K1501" s="258"/>
      <c r="L1501" s="259"/>
      <c r="M1501" s="260" t="s">
        <v>1</v>
      </c>
      <c r="N1501" s="261" t="s">
        <v>41</v>
      </c>
      <c r="O1501" s="72"/>
      <c r="P1501" s="203">
        <f>O1501*H1501</f>
        <v>0</v>
      </c>
      <c r="Q1501" s="203">
        <v>5.4000000000000003E-3</v>
      </c>
      <c r="R1501" s="203">
        <f>Q1501*H1501</f>
        <v>1.0180511999999999</v>
      </c>
      <c r="S1501" s="203">
        <v>0</v>
      </c>
      <c r="T1501" s="204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5" t="s">
        <v>493</v>
      </c>
      <c r="AT1501" s="205" t="s">
        <v>990</v>
      </c>
      <c r="AU1501" s="205" t="s">
        <v>85</v>
      </c>
      <c r="AY1501" s="18" t="s">
        <v>282</v>
      </c>
      <c r="BE1501" s="206">
        <f>IF(N1501="základní",J1501,0)</f>
        <v>0</v>
      </c>
      <c r="BF1501" s="206">
        <f>IF(N1501="snížená",J1501,0)</f>
        <v>0</v>
      </c>
      <c r="BG1501" s="206">
        <f>IF(N1501="zákl. přenesená",J1501,0)</f>
        <v>0</v>
      </c>
      <c r="BH1501" s="206">
        <f>IF(N1501="sníž. přenesená",J1501,0)</f>
        <v>0</v>
      </c>
      <c r="BI1501" s="206">
        <f>IF(N1501="nulová",J1501,0)</f>
        <v>0</v>
      </c>
      <c r="BJ1501" s="18" t="s">
        <v>83</v>
      </c>
      <c r="BK1501" s="206">
        <f>ROUND(I1501*H1501,2)</f>
        <v>0</v>
      </c>
      <c r="BL1501" s="18" t="s">
        <v>199</v>
      </c>
      <c r="BM1501" s="205" t="s">
        <v>1682</v>
      </c>
    </row>
    <row r="1502" spans="1:65" s="16" customFormat="1" ht="11.25">
      <c r="B1502" s="241"/>
      <c r="C1502" s="242"/>
      <c r="D1502" s="209" t="s">
        <v>290</v>
      </c>
      <c r="E1502" s="243" t="s">
        <v>1</v>
      </c>
      <c r="F1502" s="244" t="s">
        <v>367</v>
      </c>
      <c r="G1502" s="242"/>
      <c r="H1502" s="243" t="s">
        <v>1</v>
      </c>
      <c r="I1502" s="245"/>
      <c r="J1502" s="242"/>
      <c r="K1502" s="242"/>
      <c r="L1502" s="246"/>
      <c r="M1502" s="247"/>
      <c r="N1502" s="248"/>
      <c r="O1502" s="248"/>
      <c r="P1502" s="248"/>
      <c r="Q1502" s="248"/>
      <c r="R1502" s="248"/>
      <c r="S1502" s="248"/>
      <c r="T1502" s="249"/>
      <c r="AT1502" s="250" t="s">
        <v>290</v>
      </c>
      <c r="AU1502" s="250" t="s">
        <v>85</v>
      </c>
      <c r="AV1502" s="16" t="s">
        <v>83</v>
      </c>
      <c r="AW1502" s="16" t="s">
        <v>32</v>
      </c>
      <c r="AX1502" s="16" t="s">
        <v>76</v>
      </c>
      <c r="AY1502" s="250" t="s">
        <v>282</v>
      </c>
    </row>
    <row r="1503" spans="1:65" s="13" customFormat="1" ht="11.25">
      <c r="B1503" s="207"/>
      <c r="C1503" s="208"/>
      <c r="D1503" s="209" t="s">
        <v>290</v>
      </c>
      <c r="E1503" s="210" t="s">
        <v>1</v>
      </c>
      <c r="F1503" s="211" t="s">
        <v>1683</v>
      </c>
      <c r="G1503" s="208"/>
      <c r="H1503" s="212">
        <v>179.55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290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282</v>
      </c>
    </row>
    <row r="1504" spans="1:65" s="15" customFormat="1" ht="11.25">
      <c r="B1504" s="230"/>
      <c r="C1504" s="231"/>
      <c r="D1504" s="209" t="s">
        <v>290</v>
      </c>
      <c r="E1504" s="232" t="s">
        <v>1</v>
      </c>
      <c r="F1504" s="233" t="s">
        <v>306</v>
      </c>
      <c r="G1504" s="231"/>
      <c r="H1504" s="234">
        <v>179.55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290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282</v>
      </c>
    </row>
    <row r="1505" spans="1:65" s="14" customFormat="1" ht="11.25">
      <c r="B1505" s="219"/>
      <c r="C1505" s="220"/>
      <c r="D1505" s="209" t="s">
        <v>290</v>
      </c>
      <c r="E1505" s="221" t="s">
        <v>1</v>
      </c>
      <c r="F1505" s="222" t="s">
        <v>292</v>
      </c>
      <c r="G1505" s="220"/>
      <c r="H1505" s="223">
        <v>179.55</v>
      </c>
      <c r="I1505" s="224"/>
      <c r="J1505" s="220"/>
      <c r="K1505" s="220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290</v>
      </c>
      <c r="AU1505" s="229" t="s">
        <v>85</v>
      </c>
      <c r="AV1505" s="14" t="s">
        <v>288</v>
      </c>
      <c r="AW1505" s="14" t="s">
        <v>32</v>
      </c>
      <c r="AX1505" s="14" t="s">
        <v>83</v>
      </c>
      <c r="AY1505" s="229" t="s">
        <v>282</v>
      </c>
    </row>
    <row r="1506" spans="1:65" s="13" customFormat="1" ht="11.25">
      <c r="B1506" s="207"/>
      <c r="C1506" s="208"/>
      <c r="D1506" s="209" t="s">
        <v>290</v>
      </c>
      <c r="E1506" s="208"/>
      <c r="F1506" s="211" t="s">
        <v>1684</v>
      </c>
      <c r="G1506" s="208"/>
      <c r="H1506" s="212">
        <v>188.52799999999999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290</v>
      </c>
      <c r="AU1506" s="218" t="s">
        <v>85</v>
      </c>
      <c r="AV1506" s="13" t="s">
        <v>85</v>
      </c>
      <c r="AW1506" s="13" t="s">
        <v>4</v>
      </c>
      <c r="AX1506" s="13" t="s">
        <v>83</v>
      </c>
      <c r="AY1506" s="218" t="s">
        <v>282</v>
      </c>
    </row>
    <row r="1507" spans="1:65" s="2" customFormat="1" ht="16.5" customHeight="1">
      <c r="A1507" s="35"/>
      <c r="B1507" s="36"/>
      <c r="C1507" s="251" t="s">
        <v>1685</v>
      </c>
      <c r="D1507" s="251" t="s">
        <v>990</v>
      </c>
      <c r="E1507" s="252" t="s">
        <v>1686</v>
      </c>
      <c r="F1507" s="253" t="s">
        <v>1687</v>
      </c>
      <c r="G1507" s="254" t="s">
        <v>287</v>
      </c>
      <c r="H1507" s="255">
        <v>12.863</v>
      </c>
      <c r="I1507" s="256"/>
      <c r="J1507" s="257">
        <f>ROUND(I1507*H1507,2)</f>
        <v>0</v>
      </c>
      <c r="K1507" s="258"/>
      <c r="L1507" s="259"/>
      <c r="M1507" s="260" t="s">
        <v>1</v>
      </c>
      <c r="N1507" s="261" t="s">
        <v>41</v>
      </c>
      <c r="O1507" s="72"/>
      <c r="P1507" s="203">
        <f>O1507*H1507</f>
        <v>0</v>
      </c>
      <c r="Q1507" s="203">
        <v>6.0000000000000001E-3</v>
      </c>
      <c r="R1507" s="203">
        <f>Q1507*H1507</f>
        <v>7.7177999999999997E-2</v>
      </c>
      <c r="S1507" s="203">
        <v>0</v>
      </c>
      <c r="T1507" s="204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5" t="s">
        <v>493</v>
      </c>
      <c r="AT1507" s="205" t="s">
        <v>990</v>
      </c>
      <c r="AU1507" s="205" t="s">
        <v>85</v>
      </c>
      <c r="AY1507" s="18" t="s">
        <v>282</v>
      </c>
      <c r="BE1507" s="206">
        <f>IF(N1507="základní",J1507,0)</f>
        <v>0</v>
      </c>
      <c r="BF1507" s="206">
        <f>IF(N1507="snížená",J1507,0)</f>
        <v>0</v>
      </c>
      <c r="BG1507" s="206">
        <f>IF(N1507="zákl. přenesená",J1507,0)</f>
        <v>0</v>
      </c>
      <c r="BH1507" s="206">
        <f>IF(N1507="sníž. přenesená",J1507,0)</f>
        <v>0</v>
      </c>
      <c r="BI1507" s="206">
        <f>IF(N1507="nulová",J1507,0)</f>
        <v>0</v>
      </c>
      <c r="BJ1507" s="18" t="s">
        <v>83</v>
      </c>
      <c r="BK1507" s="206">
        <f>ROUND(I1507*H1507,2)</f>
        <v>0</v>
      </c>
      <c r="BL1507" s="18" t="s">
        <v>199</v>
      </c>
      <c r="BM1507" s="205" t="s">
        <v>1688</v>
      </c>
    </row>
    <row r="1508" spans="1:65" s="16" customFormat="1" ht="11.25">
      <c r="B1508" s="241"/>
      <c r="C1508" s="242"/>
      <c r="D1508" s="209" t="s">
        <v>290</v>
      </c>
      <c r="E1508" s="243" t="s">
        <v>1</v>
      </c>
      <c r="F1508" s="244" t="s">
        <v>367</v>
      </c>
      <c r="G1508" s="242"/>
      <c r="H1508" s="243" t="s">
        <v>1</v>
      </c>
      <c r="I1508" s="245"/>
      <c r="J1508" s="242"/>
      <c r="K1508" s="242"/>
      <c r="L1508" s="246"/>
      <c r="M1508" s="247"/>
      <c r="N1508" s="248"/>
      <c r="O1508" s="248"/>
      <c r="P1508" s="248"/>
      <c r="Q1508" s="248"/>
      <c r="R1508" s="248"/>
      <c r="S1508" s="248"/>
      <c r="T1508" s="249"/>
      <c r="AT1508" s="250" t="s">
        <v>290</v>
      </c>
      <c r="AU1508" s="250" t="s">
        <v>85</v>
      </c>
      <c r="AV1508" s="16" t="s">
        <v>83</v>
      </c>
      <c r="AW1508" s="16" t="s">
        <v>32</v>
      </c>
      <c r="AX1508" s="16" t="s">
        <v>76</v>
      </c>
      <c r="AY1508" s="250" t="s">
        <v>282</v>
      </c>
    </row>
    <row r="1509" spans="1:65" s="13" customFormat="1" ht="11.25">
      <c r="B1509" s="207"/>
      <c r="C1509" s="208"/>
      <c r="D1509" s="209" t="s">
        <v>290</v>
      </c>
      <c r="E1509" s="210" t="s">
        <v>1</v>
      </c>
      <c r="F1509" s="211" t="s">
        <v>1421</v>
      </c>
      <c r="G1509" s="208"/>
      <c r="H1509" s="212">
        <v>12.25</v>
      </c>
      <c r="I1509" s="213"/>
      <c r="J1509" s="208"/>
      <c r="K1509" s="208"/>
      <c r="L1509" s="214"/>
      <c r="M1509" s="215"/>
      <c r="N1509" s="216"/>
      <c r="O1509" s="216"/>
      <c r="P1509" s="216"/>
      <c r="Q1509" s="216"/>
      <c r="R1509" s="216"/>
      <c r="S1509" s="216"/>
      <c r="T1509" s="217"/>
      <c r="AT1509" s="218" t="s">
        <v>290</v>
      </c>
      <c r="AU1509" s="218" t="s">
        <v>85</v>
      </c>
      <c r="AV1509" s="13" t="s">
        <v>85</v>
      </c>
      <c r="AW1509" s="13" t="s">
        <v>32</v>
      </c>
      <c r="AX1509" s="13" t="s">
        <v>76</v>
      </c>
      <c r="AY1509" s="218" t="s">
        <v>282</v>
      </c>
    </row>
    <row r="1510" spans="1:65" s="15" customFormat="1" ht="11.25">
      <c r="B1510" s="230"/>
      <c r="C1510" s="231"/>
      <c r="D1510" s="209" t="s">
        <v>290</v>
      </c>
      <c r="E1510" s="232" t="s">
        <v>1</v>
      </c>
      <c r="F1510" s="233" t="s">
        <v>306</v>
      </c>
      <c r="G1510" s="231"/>
      <c r="H1510" s="234">
        <v>12.25</v>
      </c>
      <c r="I1510" s="235"/>
      <c r="J1510" s="231"/>
      <c r="K1510" s="231"/>
      <c r="L1510" s="236"/>
      <c r="M1510" s="237"/>
      <c r="N1510" s="238"/>
      <c r="O1510" s="238"/>
      <c r="P1510" s="238"/>
      <c r="Q1510" s="238"/>
      <c r="R1510" s="238"/>
      <c r="S1510" s="238"/>
      <c r="T1510" s="239"/>
      <c r="AT1510" s="240" t="s">
        <v>290</v>
      </c>
      <c r="AU1510" s="240" t="s">
        <v>85</v>
      </c>
      <c r="AV1510" s="15" t="s">
        <v>105</v>
      </c>
      <c r="AW1510" s="15" t="s">
        <v>32</v>
      </c>
      <c r="AX1510" s="15" t="s">
        <v>76</v>
      </c>
      <c r="AY1510" s="240" t="s">
        <v>282</v>
      </c>
    </row>
    <row r="1511" spans="1:65" s="14" customFormat="1" ht="11.25">
      <c r="B1511" s="219"/>
      <c r="C1511" s="220"/>
      <c r="D1511" s="209" t="s">
        <v>290</v>
      </c>
      <c r="E1511" s="221" t="s">
        <v>1</v>
      </c>
      <c r="F1511" s="222" t="s">
        <v>292</v>
      </c>
      <c r="G1511" s="220"/>
      <c r="H1511" s="223">
        <v>12.25</v>
      </c>
      <c r="I1511" s="224"/>
      <c r="J1511" s="220"/>
      <c r="K1511" s="220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290</v>
      </c>
      <c r="AU1511" s="229" t="s">
        <v>85</v>
      </c>
      <c r="AV1511" s="14" t="s">
        <v>288</v>
      </c>
      <c r="AW1511" s="14" t="s">
        <v>32</v>
      </c>
      <c r="AX1511" s="14" t="s">
        <v>83</v>
      </c>
      <c r="AY1511" s="229" t="s">
        <v>282</v>
      </c>
    </row>
    <row r="1512" spans="1:65" s="13" customFormat="1" ht="11.25">
      <c r="B1512" s="207"/>
      <c r="C1512" s="208"/>
      <c r="D1512" s="209" t="s">
        <v>290</v>
      </c>
      <c r="E1512" s="208"/>
      <c r="F1512" s="211" t="s">
        <v>1689</v>
      </c>
      <c r="G1512" s="208"/>
      <c r="H1512" s="212">
        <v>12.863</v>
      </c>
      <c r="I1512" s="213"/>
      <c r="J1512" s="208"/>
      <c r="K1512" s="208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290</v>
      </c>
      <c r="AU1512" s="218" t="s">
        <v>85</v>
      </c>
      <c r="AV1512" s="13" t="s">
        <v>85</v>
      </c>
      <c r="AW1512" s="13" t="s">
        <v>4</v>
      </c>
      <c r="AX1512" s="13" t="s">
        <v>83</v>
      </c>
      <c r="AY1512" s="218" t="s">
        <v>282</v>
      </c>
    </row>
    <row r="1513" spans="1:65" s="2" customFormat="1" ht="16.5" customHeight="1">
      <c r="A1513" s="35"/>
      <c r="B1513" s="36"/>
      <c r="C1513" s="251" t="s">
        <v>1690</v>
      </c>
      <c r="D1513" s="251" t="s">
        <v>990</v>
      </c>
      <c r="E1513" s="252" t="s">
        <v>1691</v>
      </c>
      <c r="F1513" s="253" t="s">
        <v>1692</v>
      </c>
      <c r="G1513" s="254" t="s">
        <v>287</v>
      </c>
      <c r="H1513" s="255">
        <v>41.895000000000003</v>
      </c>
      <c r="I1513" s="256"/>
      <c r="J1513" s="257">
        <f>ROUND(I1513*H1513,2)</f>
        <v>0</v>
      </c>
      <c r="K1513" s="258"/>
      <c r="L1513" s="259"/>
      <c r="M1513" s="260" t="s">
        <v>1</v>
      </c>
      <c r="N1513" s="261" t="s">
        <v>41</v>
      </c>
      <c r="O1513" s="72"/>
      <c r="P1513" s="203">
        <f>O1513*H1513</f>
        <v>0</v>
      </c>
      <c r="Q1513" s="203">
        <v>6.6E-3</v>
      </c>
      <c r="R1513" s="203">
        <f>Q1513*H1513</f>
        <v>0.276507</v>
      </c>
      <c r="S1513" s="203">
        <v>0</v>
      </c>
      <c r="T1513" s="204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205" t="s">
        <v>493</v>
      </c>
      <c r="AT1513" s="205" t="s">
        <v>990</v>
      </c>
      <c r="AU1513" s="205" t="s">
        <v>85</v>
      </c>
      <c r="AY1513" s="18" t="s">
        <v>282</v>
      </c>
      <c r="BE1513" s="206">
        <f>IF(N1513="základní",J1513,0)</f>
        <v>0</v>
      </c>
      <c r="BF1513" s="206">
        <f>IF(N1513="snížená",J1513,0)</f>
        <v>0</v>
      </c>
      <c r="BG1513" s="206">
        <f>IF(N1513="zákl. přenesená",J1513,0)</f>
        <v>0</v>
      </c>
      <c r="BH1513" s="206">
        <f>IF(N1513="sníž. přenesená",J1513,0)</f>
        <v>0</v>
      </c>
      <c r="BI1513" s="206">
        <f>IF(N1513="nulová",J1513,0)</f>
        <v>0</v>
      </c>
      <c r="BJ1513" s="18" t="s">
        <v>83</v>
      </c>
      <c r="BK1513" s="206">
        <f>ROUND(I1513*H1513,2)</f>
        <v>0</v>
      </c>
      <c r="BL1513" s="18" t="s">
        <v>199</v>
      </c>
      <c r="BM1513" s="205" t="s">
        <v>1693</v>
      </c>
    </row>
    <row r="1514" spans="1:65" s="16" customFormat="1" ht="11.25">
      <c r="B1514" s="241"/>
      <c r="C1514" s="242"/>
      <c r="D1514" s="209" t="s">
        <v>290</v>
      </c>
      <c r="E1514" s="243" t="s">
        <v>1</v>
      </c>
      <c r="F1514" s="244" t="s">
        <v>367</v>
      </c>
      <c r="G1514" s="242"/>
      <c r="H1514" s="243" t="s">
        <v>1</v>
      </c>
      <c r="I1514" s="245"/>
      <c r="J1514" s="242"/>
      <c r="K1514" s="242"/>
      <c r="L1514" s="246"/>
      <c r="M1514" s="247"/>
      <c r="N1514" s="248"/>
      <c r="O1514" s="248"/>
      <c r="P1514" s="248"/>
      <c r="Q1514" s="248"/>
      <c r="R1514" s="248"/>
      <c r="S1514" s="248"/>
      <c r="T1514" s="249"/>
      <c r="AT1514" s="250" t="s">
        <v>290</v>
      </c>
      <c r="AU1514" s="250" t="s">
        <v>85</v>
      </c>
      <c r="AV1514" s="16" t="s">
        <v>83</v>
      </c>
      <c r="AW1514" s="16" t="s">
        <v>32</v>
      </c>
      <c r="AX1514" s="16" t="s">
        <v>76</v>
      </c>
      <c r="AY1514" s="250" t="s">
        <v>282</v>
      </c>
    </row>
    <row r="1515" spans="1:65" s="13" customFormat="1" ht="11.25">
      <c r="B1515" s="207"/>
      <c r="C1515" s="208"/>
      <c r="D1515" s="209" t="s">
        <v>290</v>
      </c>
      <c r="E1515" s="210" t="s">
        <v>1</v>
      </c>
      <c r="F1515" s="211" t="s">
        <v>1694</v>
      </c>
      <c r="G1515" s="208"/>
      <c r="H1515" s="212">
        <v>39.9</v>
      </c>
      <c r="I1515" s="213"/>
      <c r="J1515" s="208"/>
      <c r="K1515" s="208"/>
      <c r="L1515" s="214"/>
      <c r="M1515" s="215"/>
      <c r="N1515" s="216"/>
      <c r="O1515" s="216"/>
      <c r="P1515" s="216"/>
      <c r="Q1515" s="216"/>
      <c r="R1515" s="216"/>
      <c r="S1515" s="216"/>
      <c r="T1515" s="217"/>
      <c r="AT1515" s="218" t="s">
        <v>290</v>
      </c>
      <c r="AU1515" s="218" t="s">
        <v>85</v>
      </c>
      <c r="AV1515" s="13" t="s">
        <v>85</v>
      </c>
      <c r="AW1515" s="13" t="s">
        <v>32</v>
      </c>
      <c r="AX1515" s="13" t="s">
        <v>76</v>
      </c>
      <c r="AY1515" s="218" t="s">
        <v>282</v>
      </c>
    </row>
    <row r="1516" spans="1:65" s="15" customFormat="1" ht="11.25">
      <c r="B1516" s="230"/>
      <c r="C1516" s="231"/>
      <c r="D1516" s="209" t="s">
        <v>290</v>
      </c>
      <c r="E1516" s="232" t="s">
        <v>1</v>
      </c>
      <c r="F1516" s="233" t="s">
        <v>306</v>
      </c>
      <c r="G1516" s="231"/>
      <c r="H1516" s="234">
        <v>39.9</v>
      </c>
      <c r="I1516" s="235"/>
      <c r="J1516" s="231"/>
      <c r="K1516" s="231"/>
      <c r="L1516" s="236"/>
      <c r="M1516" s="237"/>
      <c r="N1516" s="238"/>
      <c r="O1516" s="238"/>
      <c r="P1516" s="238"/>
      <c r="Q1516" s="238"/>
      <c r="R1516" s="238"/>
      <c r="S1516" s="238"/>
      <c r="T1516" s="239"/>
      <c r="AT1516" s="240" t="s">
        <v>290</v>
      </c>
      <c r="AU1516" s="240" t="s">
        <v>85</v>
      </c>
      <c r="AV1516" s="15" t="s">
        <v>105</v>
      </c>
      <c r="AW1516" s="15" t="s">
        <v>32</v>
      </c>
      <c r="AX1516" s="15" t="s">
        <v>76</v>
      </c>
      <c r="AY1516" s="240" t="s">
        <v>282</v>
      </c>
    </row>
    <row r="1517" spans="1:65" s="14" customFormat="1" ht="11.25">
      <c r="B1517" s="219"/>
      <c r="C1517" s="220"/>
      <c r="D1517" s="209" t="s">
        <v>290</v>
      </c>
      <c r="E1517" s="221" t="s">
        <v>1</v>
      </c>
      <c r="F1517" s="222" t="s">
        <v>292</v>
      </c>
      <c r="G1517" s="220"/>
      <c r="H1517" s="223">
        <v>39.9</v>
      </c>
      <c r="I1517" s="224"/>
      <c r="J1517" s="220"/>
      <c r="K1517" s="220"/>
      <c r="L1517" s="225"/>
      <c r="M1517" s="226"/>
      <c r="N1517" s="227"/>
      <c r="O1517" s="227"/>
      <c r="P1517" s="227"/>
      <c r="Q1517" s="227"/>
      <c r="R1517" s="227"/>
      <c r="S1517" s="227"/>
      <c r="T1517" s="228"/>
      <c r="AT1517" s="229" t="s">
        <v>290</v>
      </c>
      <c r="AU1517" s="229" t="s">
        <v>85</v>
      </c>
      <c r="AV1517" s="14" t="s">
        <v>288</v>
      </c>
      <c r="AW1517" s="14" t="s">
        <v>32</v>
      </c>
      <c r="AX1517" s="14" t="s">
        <v>83</v>
      </c>
      <c r="AY1517" s="229" t="s">
        <v>282</v>
      </c>
    </row>
    <row r="1518" spans="1:65" s="13" customFormat="1" ht="11.25">
      <c r="B1518" s="207"/>
      <c r="C1518" s="208"/>
      <c r="D1518" s="209" t="s">
        <v>290</v>
      </c>
      <c r="E1518" s="208"/>
      <c r="F1518" s="211" t="s">
        <v>1695</v>
      </c>
      <c r="G1518" s="208"/>
      <c r="H1518" s="212">
        <v>41.895000000000003</v>
      </c>
      <c r="I1518" s="213"/>
      <c r="J1518" s="208"/>
      <c r="K1518" s="208"/>
      <c r="L1518" s="214"/>
      <c r="M1518" s="215"/>
      <c r="N1518" s="216"/>
      <c r="O1518" s="216"/>
      <c r="P1518" s="216"/>
      <c r="Q1518" s="216"/>
      <c r="R1518" s="216"/>
      <c r="S1518" s="216"/>
      <c r="T1518" s="217"/>
      <c r="AT1518" s="218" t="s">
        <v>290</v>
      </c>
      <c r="AU1518" s="218" t="s">
        <v>85</v>
      </c>
      <c r="AV1518" s="13" t="s">
        <v>85</v>
      </c>
      <c r="AW1518" s="13" t="s">
        <v>4</v>
      </c>
      <c r="AX1518" s="13" t="s">
        <v>83</v>
      </c>
      <c r="AY1518" s="218" t="s">
        <v>282</v>
      </c>
    </row>
    <row r="1519" spans="1:65" s="2" customFormat="1" ht="24.2" customHeight="1">
      <c r="A1519" s="35"/>
      <c r="B1519" s="36"/>
      <c r="C1519" s="193" t="s">
        <v>1696</v>
      </c>
      <c r="D1519" s="193" t="s">
        <v>284</v>
      </c>
      <c r="E1519" s="194" t="s">
        <v>1697</v>
      </c>
      <c r="F1519" s="195" t="s">
        <v>1698</v>
      </c>
      <c r="G1519" s="196" t="s">
        <v>287</v>
      </c>
      <c r="H1519" s="197">
        <v>180.59899999999999</v>
      </c>
      <c r="I1519" s="198"/>
      <c r="J1519" s="199">
        <f>ROUND(I1519*H1519,2)</f>
        <v>0</v>
      </c>
      <c r="K1519" s="200"/>
      <c r="L1519" s="40"/>
      <c r="M1519" s="201" t="s">
        <v>1</v>
      </c>
      <c r="N1519" s="202" t="s">
        <v>41</v>
      </c>
      <c r="O1519" s="72"/>
      <c r="P1519" s="203">
        <f>O1519*H1519</f>
        <v>0</v>
      </c>
      <c r="Q1519" s="203">
        <v>1.16E-3</v>
      </c>
      <c r="R1519" s="203">
        <f>Q1519*H1519</f>
        <v>0.20949483999999999</v>
      </c>
      <c r="S1519" s="203">
        <v>0</v>
      </c>
      <c r="T1519" s="204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5" t="s">
        <v>199</v>
      </c>
      <c r="AT1519" s="205" t="s">
        <v>284</v>
      </c>
      <c r="AU1519" s="205" t="s">
        <v>85</v>
      </c>
      <c r="AY1519" s="18" t="s">
        <v>282</v>
      </c>
      <c r="BE1519" s="206">
        <f>IF(N1519="základní",J1519,0)</f>
        <v>0</v>
      </c>
      <c r="BF1519" s="206">
        <f>IF(N1519="snížená",J1519,0)</f>
        <v>0</v>
      </c>
      <c r="BG1519" s="206">
        <f>IF(N1519="zákl. přenesená",J1519,0)</f>
        <v>0</v>
      </c>
      <c r="BH1519" s="206">
        <f>IF(N1519="sníž. přenesená",J1519,0)</f>
        <v>0</v>
      </c>
      <c r="BI1519" s="206">
        <f>IF(N1519="nulová",J1519,0)</f>
        <v>0</v>
      </c>
      <c r="BJ1519" s="18" t="s">
        <v>83</v>
      </c>
      <c r="BK1519" s="206">
        <f>ROUND(I1519*H1519,2)</f>
        <v>0</v>
      </c>
      <c r="BL1519" s="18" t="s">
        <v>199</v>
      </c>
      <c r="BM1519" s="205" t="s">
        <v>1699</v>
      </c>
    </row>
    <row r="1520" spans="1:65" s="16" customFormat="1" ht="11.25">
      <c r="B1520" s="241"/>
      <c r="C1520" s="242"/>
      <c r="D1520" s="209" t="s">
        <v>290</v>
      </c>
      <c r="E1520" s="243" t="s">
        <v>1</v>
      </c>
      <c r="F1520" s="244" t="s">
        <v>1478</v>
      </c>
      <c r="G1520" s="242"/>
      <c r="H1520" s="243" t="s">
        <v>1</v>
      </c>
      <c r="I1520" s="245"/>
      <c r="J1520" s="242"/>
      <c r="K1520" s="242"/>
      <c r="L1520" s="246"/>
      <c r="M1520" s="247"/>
      <c r="N1520" s="248"/>
      <c r="O1520" s="248"/>
      <c r="P1520" s="248"/>
      <c r="Q1520" s="248"/>
      <c r="R1520" s="248"/>
      <c r="S1520" s="248"/>
      <c r="T1520" s="249"/>
      <c r="AT1520" s="250" t="s">
        <v>290</v>
      </c>
      <c r="AU1520" s="250" t="s">
        <v>85</v>
      </c>
      <c r="AV1520" s="16" t="s">
        <v>83</v>
      </c>
      <c r="AW1520" s="16" t="s">
        <v>32</v>
      </c>
      <c r="AX1520" s="16" t="s">
        <v>76</v>
      </c>
      <c r="AY1520" s="250" t="s">
        <v>282</v>
      </c>
    </row>
    <row r="1521" spans="1:65" s="13" customFormat="1" ht="11.25">
      <c r="B1521" s="207"/>
      <c r="C1521" s="208"/>
      <c r="D1521" s="209" t="s">
        <v>290</v>
      </c>
      <c r="E1521" s="210" t="s">
        <v>1</v>
      </c>
      <c r="F1521" s="211" t="s">
        <v>1479</v>
      </c>
      <c r="G1521" s="208"/>
      <c r="H1521" s="212">
        <v>45.563000000000002</v>
      </c>
      <c r="I1521" s="213"/>
      <c r="J1521" s="208"/>
      <c r="K1521" s="208"/>
      <c r="L1521" s="214"/>
      <c r="M1521" s="215"/>
      <c r="N1521" s="216"/>
      <c r="O1521" s="216"/>
      <c r="P1521" s="216"/>
      <c r="Q1521" s="216"/>
      <c r="R1521" s="216"/>
      <c r="S1521" s="216"/>
      <c r="T1521" s="217"/>
      <c r="AT1521" s="218" t="s">
        <v>290</v>
      </c>
      <c r="AU1521" s="218" t="s">
        <v>85</v>
      </c>
      <c r="AV1521" s="13" t="s">
        <v>85</v>
      </c>
      <c r="AW1521" s="13" t="s">
        <v>32</v>
      </c>
      <c r="AX1521" s="13" t="s">
        <v>76</v>
      </c>
      <c r="AY1521" s="218" t="s">
        <v>282</v>
      </c>
    </row>
    <row r="1522" spans="1:65" s="15" customFormat="1" ht="11.25">
      <c r="B1522" s="230"/>
      <c r="C1522" s="231"/>
      <c r="D1522" s="209" t="s">
        <v>290</v>
      </c>
      <c r="E1522" s="232" t="s">
        <v>1</v>
      </c>
      <c r="F1522" s="233" t="s">
        <v>306</v>
      </c>
      <c r="G1522" s="231"/>
      <c r="H1522" s="234">
        <v>45.563000000000002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AT1522" s="240" t="s">
        <v>290</v>
      </c>
      <c r="AU1522" s="240" t="s">
        <v>85</v>
      </c>
      <c r="AV1522" s="15" t="s">
        <v>105</v>
      </c>
      <c r="AW1522" s="15" t="s">
        <v>32</v>
      </c>
      <c r="AX1522" s="15" t="s">
        <v>76</v>
      </c>
      <c r="AY1522" s="240" t="s">
        <v>282</v>
      </c>
    </row>
    <row r="1523" spans="1:65" s="16" customFormat="1" ht="11.25">
      <c r="B1523" s="241"/>
      <c r="C1523" s="242"/>
      <c r="D1523" s="209" t="s">
        <v>290</v>
      </c>
      <c r="E1523" s="243" t="s">
        <v>1</v>
      </c>
      <c r="F1523" s="244" t="s">
        <v>1700</v>
      </c>
      <c r="G1523" s="242"/>
      <c r="H1523" s="243" t="s">
        <v>1</v>
      </c>
      <c r="I1523" s="245"/>
      <c r="J1523" s="242"/>
      <c r="K1523" s="242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290</v>
      </c>
      <c r="AU1523" s="250" t="s">
        <v>85</v>
      </c>
      <c r="AV1523" s="16" t="s">
        <v>83</v>
      </c>
      <c r="AW1523" s="16" t="s">
        <v>32</v>
      </c>
      <c r="AX1523" s="16" t="s">
        <v>76</v>
      </c>
      <c r="AY1523" s="250" t="s">
        <v>282</v>
      </c>
    </row>
    <row r="1524" spans="1:65" s="13" customFormat="1" ht="11.25">
      <c r="B1524" s="207"/>
      <c r="C1524" s="208"/>
      <c r="D1524" s="209" t="s">
        <v>290</v>
      </c>
      <c r="E1524" s="210" t="s">
        <v>1</v>
      </c>
      <c r="F1524" s="211" t="s">
        <v>1701</v>
      </c>
      <c r="G1524" s="208"/>
      <c r="H1524" s="212">
        <v>129.51300000000001</v>
      </c>
      <c r="I1524" s="213"/>
      <c r="J1524" s="208"/>
      <c r="K1524" s="208"/>
      <c r="L1524" s="214"/>
      <c r="M1524" s="215"/>
      <c r="N1524" s="216"/>
      <c r="O1524" s="216"/>
      <c r="P1524" s="216"/>
      <c r="Q1524" s="216"/>
      <c r="R1524" s="216"/>
      <c r="S1524" s="216"/>
      <c r="T1524" s="217"/>
      <c r="AT1524" s="218" t="s">
        <v>290</v>
      </c>
      <c r="AU1524" s="218" t="s">
        <v>85</v>
      </c>
      <c r="AV1524" s="13" t="s">
        <v>85</v>
      </c>
      <c r="AW1524" s="13" t="s">
        <v>32</v>
      </c>
      <c r="AX1524" s="13" t="s">
        <v>76</v>
      </c>
      <c r="AY1524" s="218" t="s">
        <v>282</v>
      </c>
    </row>
    <row r="1525" spans="1:65" s="15" customFormat="1" ht="11.25">
      <c r="B1525" s="230"/>
      <c r="C1525" s="231"/>
      <c r="D1525" s="209" t="s">
        <v>290</v>
      </c>
      <c r="E1525" s="232" t="s">
        <v>1</v>
      </c>
      <c r="F1525" s="233" t="s">
        <v>306</v>
      </c>
      <c r="G1525" s="231"/>
      <c r="H1525" s="234">
        <v>129.51300000000001</v>
      </c>
      <c r="I1525" s="235"/>
      <c r="J1525" s="231"/>
      <c r="K1525" s="231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290</v>
      </c>
      <c r="AU1525" s="240" t="s">
        <v>85</v>
      </c>
      <c r="AV1525" s="15" t="s">
        <v>105</v>
      </c>
      <c r="AW1525" s="15" t="s">
        <v>32</v>
      </c>
      <c r="AX1525" s="15" t="s">
        <v>76</v>
      </c>
      <c r="AY1525" s="240" t="s">
        <v>282</v>
      </c>
    </row>
    <row r="1526" spans="1:65" s="16" customFormat="1" ht="11.25">
      <c r="B1526" s="241"/>
      <c r="C1526" s="242"/>
      <c r="D1526" s="209" t="s">
        <v>290</v>
      </c>
      <c r="E1526" s="243" t="s">
        <v>1</v>
      </c>
      <c r="F1526" s="244" t="s">
        <v>1541</v>
      </c>
      <c r="G1526" s="242"/>
      <c r="H1526" s="243" t="s">
        <v>1</v>
      </c>
      <c r="I1526" s="245"/>
      <c r="J1526" s="242"/>
      <c r="K1526" s="242"/>
      <c r="L1526" s="246"/>
      <c r="M1526" s="247"/>
      <c r="N1526" s="248"/>
      <c r="O1526" s="248"/>
      <c r="P1526" s="248"/>
      <c r="Q1526" s="248"/>
      <c r="R1526" s="248"/>
      <c r="S1526" s="248"/>
      <c r="T1526" s="249"/>
      <c r="AT1526" s="250" t="s">
        <v>290</v>
      </c>
      <c r="AU1526" s="250" t="s">
        <v>85</v>
      </c>
      <c r="AV1526" s="16" t="s">
        <v>83</v>
      </c>
      <c r="AW1526" s="16" t="s">
        <v>32</v>
      </c>
      <c r="AX1526" s="16" t="s">
        <v>76</v>
      </c>
      <c r="AY1526" s="250" t="s">
        <v>282</v>
      </c>
    </row>
    <row r="1527" spans="1:65" s="13" customFormat="1" ht="11.25">
      <c r="B1527" s="207"/>
      <c r="C1527" s="208"/>
      <c r="D1527" s="209" t="s">
        <v>290</v>
      </c>
      <c r="E1527" s="210" t="s">
        <v>1</v>
      </c>
      <c r="F1527" s="211" t="s">
        <v>1702</v>
      </c>
      <c r="G1527" s="208"/>
      <c r="H1527" s="212">
        <v>5.5229999999999997</v>
      </c>
      <c r="I1527" s="213"/>
      <c r="J1527" s="208"/>
      <c r="K1527" s="208"/>
      <c r="L1527" s="214"/>
      <c r="M1527" s="215"/>
      <c r="N1527" s="216"/>
      <c r="O1527" s="216"/>
      <c r="P1527" s="216"/>
      <c r="Q1527" s="216"/>
      <c r="R1527" s="216"/>
      <c r="S1527" s="216"/>
      <c r="T1527" s="217"/>
      <c r="AT1527" s="218" t="s">
        <v>290</v>
      </c>
      <c r="AU1527" s="218" t="s">
        <v>85</v>
      </c>
      <c r="AV1527" s="13" t="s">
        <v>85</v>
      </c>
      <c r="AW1527" s="13" t="s">
        <v>32</v>
      </c>
      <c r="AX1527" s="13" t="s">
        <v>76</v>
      </c>
      <c r="AY1527" s="218" t="s">
        <v>282</v>
      </c>
    </row>
    <row r="1528" spans="1:65" s="15" customFormat="1" ht="11.25">
      <c r="B1528" s="230"/>
      <c r="C1528" s="231"/>
      <c r="D1528" s="209" t="s">
        <v>290</v>
      </c>
      <c r="E1528" s="232" t="s">
        <v>1</v>
      </c>
      <c r="F1528" s="233" t="s">
        <v>306</v>
      </c>
      <c r="G1528" s="231"/>
      <c r="H1528" s="234">
        <v>5.5229999999999997</v>
      </c>
      <c r="I1528" s="235"/>
      <c r="J1528" s="231"/>
      <c r="K1528" s="231"/>
      <c r="L1528" s="236"/>
      <c r="M1528" s="237"/>
      <c r="N1528" s="238"/>
      <c r="O1528" s="238"/>
      <c r="P1528" s="238"/>
      <c r="Q1528" s="238"/>
      <c r="R1528" s="238"/>
      <c r="S1528" s="238"/>
      <c r="T1528" s="239"/>
      <c r="AT1528" s="240" t="s">
        <v>290</v>
      </c>
      <c r="AU1528" s="240" t="s">
        <v>85</v>
      </c>
      <c r="AV1528" s="15" t="s">
        <v>105</v>
      </c>
      <c r="AW1528" s="15" t="s">
        <v>32</v>
      </c>
      <c r="AX1528" s="15" t="s">
        <v>76</v>
      </c>
      <c r="AY1528" s="240" t="s">
        <v>282</v>
      </c>
    </row>
    <row r="1529" spans="1:65" s="14" customFormat="1" ht="11.25">
      <c r="B1529" s="219"/>
      <c r="C1529" s="220"/>
      <c r="D1529" s="209" t="s">
        <v>290</v>
      </c>
      <c r="E1529" s="221" t="s">
        <v>1</v>
      </c>
      <c r="F1529" s="222" t="s">
        <v>292</v>
      </c>
      <c r="G1529" s="220"/>
      <c r="H1529" s="223">
        <v>180.59900000000002</v>
      </c>
      <c r="I1529" s="224"/>
      <c r="J1529" s="220"/>
      <c r="K1529" s="220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290</v>
      </c>
      <c r="AU1529" s="229" t="s">
        <v>85</v>
      </c>
      <c r="AV1529" s="14" t="s">
        <v>288</v>
      </c>
      <c r="AW1529" s="14" t="s">
        <v>32</v>
      </c>
      <c r="AX1529" s="14" t="s">
        <v>83</v>
      </c>
      <c r="AY1529" s="229" t="s">
        <v>282</v>
      </c>
    </row>
    <row r="1530" spans="1:65" s="2" customFormat="1" ht="37.9" customHeight="1">
      <c r="A1530" s="35"/>
      <c r="B1530" s="36"/>
      <c r="C1530" s="251" t="s">
        <v>1703</v>
      </c>
      <c r="D1530" s="251" t="s">
        <v>990</v>
      </c>
      <c r="E1530" s="252" t="s">
        <v>1704</v>
      </c>
      <c r="F1530" s="253" t="s">
        <v>1705</v>
      </c>
      <c r="G1530" s="254" t="s">
        <v>287</v>
      </c>
      <c r="H1530" s="255">
        <v>178.578</v>
      </c>
      <c r="I1530" s="256"/>
      <c r="J1530" s="257">
        <f>ROUND(I1530*H1530,2)</f>
        <v>0</v>
      </c>
      <c r="K1530" s="258"/>
      <c r="L1530" s="259"/>
      <c r="M1530" s="260" t="s">
        <v>1</v>
      </c>
      <c r="N1530" s="261" t="s">
        <v>41</v>
      </c>
      <c r="O1530" s="72"/>
      <c r="P1530" s="203">
        <f>O1530*H1530</f>
        <v>0</v>
      </c>
      <c r="Q1530" s="203">
        <v>5.4000000000000003E-3</v>
      </c>
      <c r="R1530" s="203">
        <f>Q1530*H1530</f>
        <v>0.9643212000000001</v>
      </c>
      <c r="S1530" s="203">
        <v>0</v>
      </c>
      <c r="T1530" s="204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205" t="s">
        <v>493</v>
      </c>
      <c r="AT1530" s="205" t="s">
        <v>990</v>
      </c>
      <c r="AU1530" s="205" t="s">
        <v>85</v>
      </c>
      <c r="AY1530" s="18" t="s">
        <v>282</v>
      </c>
      <c r="BE1530" s="206">
        <f>IF(N1530="základní",J1530,0)</f>
        <v>0</v>
      </c>
      <c r="BF1530" s="206">
        <f>IF(N1530="snížená",J1530,0)</f>
        <v>0</v>
      </c>
      <c r="BG1530" s="206">
        <f>IF(N1530="zákl. přenesená",J1530,0)</f>
        <v>0</v>
      </c>
      <c r="BH1530" s="206">
        <f>IF(N1530="sníž. přenesená",J1530,0)</f>
        <v>0</v>
      </c>
      <c r="BI1530" s="206">
        <f>IF(N1530="nulová",J1530,0)</f>
        <v>0</v>
      </c>
      <c r="BJ1530" s="18" t="s">
        <v>83</v>
      </c>
      <c r="BK1530" s="206">
        <f>ROUND(I1530*H1530,2)</f>
        <v>0</v>
      </c>
      <c r="BL1530" s="18" t="s">
        <v>199</v>
      </c>
      <c r="BM1530" s="205" t="s">
        <v>1706</v>
      </c>
    </row>
    <row r="1531" spans="1:65" s="16" customFormat="1" ht="11.25">
      <c r="B1531" s="241"/>
      <c r="C1531" s="242"/>
      <c r="D1531" s="209" t="s">
        <v>290</v>
      </c>
      <c r="E1531" s="243" t="s">
        <v>1</v>
      </c>
      <c r="F1531" s="244" t="s">
        <v>1478</v>
      </c>
      <c r="G1531" s="242"/>
      <c r="H1531" s="243" t="s">
        <v>1</v>
      </c>
      <c r="I1531" s="245"/>
      <c r="J1531" s="242"/>
      <c r="K1531" s="242"/>
      <c r="L1531" s="246"/>
      <c r="M1531" s="247"/>
      <c r="N1531" s="248"/>
      <c r="O1531" s="248"/>
      <c r="P1531" s="248"/>
      <c r="Q1531" s="248"/>
      <c r="R1531" s="248"/>
      <c r="S1531" s="248"/>
      <c r="T1531" s="249"/>
      <c r="AT1531" s="250" t="s">
        <v>290</v>
      </c>
      <c r="AU1531" s="250" t="s">
        <v>85</v>
      </c>
      <c r="AV1531" s="16" t="s">
        <v>83</v>
      </c>
      <c r="AW1531" s="16" t="s">
        <v>32</v>
      </c>
      <c r="AX1531" s="16" t="s">
        <v>76</v>
      </c>
      <c r="AY1531" s="250" t="s">
        <v>282</v>
      </c>
    </row>
    <row r="1532" spans="1:65" s="13" customFormat="1" ht="11.25">
      <c r="B1532" s="207"/>
      <c r="C1532" s="208"/>
      <c r="D1532" s="209" t="s">
        <v>290</v>
      </c>
      <c r="E1532" s="210" t="s">
        <v>1</v>
      </c>
      <c r="F1532" s="211" t="s">
        <v>1479</v>
      </c>
      <c r="G1532" s="208"/>
      <c r="H1532" s="212">
        <v>45.563000000000002</v>
      </c>
      <c r="I1532" s="213"/>
      <c r="J1532" s="208"/>
      <c r="K1532" s="208"/>
      <c r="L1532" s="214"/>
      <c r="M1532" s="215"/>
      <c r="N1532" s="216"/>
      <c r="O1532" s="216"/>
      <c r="P1532" s="216"/>
      <c r="Q1532" s="216"/>
      <c r="R1532" s="216"/>
      <c r="S1532" s="216"/>
      <c r="T1532" s="217"/>
      <c r="AT1532" s="218" t="s">
        <v>290</v>
      </c>
      <c r="AU1532" s="218" t="s">
        <v>85</v>
      </c>
      <c r="AV1532" s="13" t="s">
        <v>85</v>
      </c>
      <c r="AW1532" s="13" t="s">
        <v>32</v>
      </c>
      <c r="AX1532" s="13" t="s">
        <v>76</v>
      </c>
      <c r="AY1532" s="218" t="s">
        <v>282</v>
      </c>
    </row>
    <row r="1533" spans="1:65" s="15" customFormat="1" ht="11.25">
      <c r="B1533" s="230"/>
      <c r="C1533" s="231"/>
      <c r="D1533" s="209" t="s">
        <v>290</v>
      </c>
      <c r="E1533" s="232" t="s">
        <v>1</v>
      </c>
      <c r="F1533" s="233" t="s">
        <v>306</v>
      </c>
      <c r="G1533" s="231"/>
      <c r="H1533" s="234">
        <v>45.563000000000002</v>
      </c>
      <c r="I1533" s="235"/>
      <c r="J1533" s="231"/>
      <c r="K1533" s="231"/>
      <c r="L1533" s="236"/>
      <c r="M1533" s="237"/>
      <c r="N1533" s="238"/>
      <c r="O1533" s="238"/>
      <c r="P1533" s="238"/>
      <c r="Q1533" s="238"/>
      <c r="R1533" s="238"/>
      <c r="S1533" s="238"/>
      <c r="T1533" s="239"/>
      <c r="AT1533" s="240" t="s">
        <v>290</v>
      </c>
      <c r="AU1533" s="240" t="s">
        <v>85</v>
      </c>
      <c r="AV1533" s="15" t="s">
        <v>105</v>
      </c>
      <c r="AW1533" s="15" t="s">
        <v>32</v>
      </c>
      <c r="AX1533" s="15" t="s">
        <v>76</v>
      </c>
      <c r="AY1533" s="240" t="s">
        <v>282</v>
      </c>
    </row>
    <row r="1534" spans="1:65" s="16" customFormat="1" ht="11.25">
      <c r="B1534" s="241"/>
      <c r="C1534" s="242"/>
      <c r="D1534" s="209" t="s">
        <v>290</v>
      </c>
      <c r="E1534" s="243" t="s">
        <v>1</v>
      </c>
      <c r="F1534" s="244" t="s">
        <v>1700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290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282</v>
      </c>
    </row>
    <row r="1535" spans="1:65" s="13" customFormat="1" ht="11.25">
      <c r="B1535" s="207"/>
      <c r="C1535" s="208"/>
      <c r="D1535" s="209" t="s">
        <v>290</v>
      </c>
      <c r="E1535" s="210" t="s">
        <v>1</v>
      </c>
      <c r="F1535" s="211" t="s">
        <v>1701</v>
      </c>
      <c r="G1535" s="208"/>
      <c r="H1535" s="212">
        <v>129.51300000000001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290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282</v>
      </c>
    </row>
    <row r="1536" spans="1:65" s="15" customFormat="1" ht="11.25">
      <c r="B1536" s="230"/>
      <c r="C1536" s="231"/>
      <c r="D1536" s="209" t="s">
        <v>290</v>
      </c>
      <c r="E1536" s="232" t="s">
        <v>1</v>
      </c>
      <c r="F1536" s="233" t="s">
        <v>306</v>
      </c>
      <c r="G1536" s="231"/>
      <c r="H1536" s="234">
        <v>129.51300000000001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290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282</v>
      </c>
    </row>
    <row r="1537" spans="1:65" s="14" customFormat="1" ht="11.25">
      <c r="B1537" s="219"/>
      <c r="C1537" s="220"/>
      <c r="D1537" s="209" t="s">
        <v>290</v>
      </c>
      <c r="E1537" s="221" t="s">
        <v>1</v>
      </c>
      <c r="F1537" s="222" t="s">
        <v>292</v>
      </c>
      <c r="G1537" s="220"/>
      <c r="H1537" s="223">
        <v>175.07600000000002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290</v>
      </c>
      <c r="AU1537" s="229" t="s">
        <v>85</v>
      </c>
      <c r="AV1537" s="14" t="s">
        <v>288</v>
      </c>
      <c r="AW1537" s="14" t="s">
        <v>32</v>
      </c>
      <c r="AX1537" s="14" t="s">
        <v>83</v>
      </c>
      <c r="AY1537" s="229" t="s">
        <v>282</v>
      </c>
    </row>
    <row r="1538" spans="1:65" s="13" customFormat="1" ht="11.25">
      <c r="B1538" s="207"/>
      <c r="C1538" s="208"/>
      <c r="D1538" s="209" t="s">
        <v>290</v>
      </c>
      <c r="E1538" s="208"/>
      <c r="F1538" s="211" t="s">
        <v>1707</v>
      </c>
      <c r="G1538" s="208"/>
      <c r="H1538" s="212">
        <v>178.578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290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282</v>
      </c>
    </row>
    <row r="1539" spans="1:65" s="2" customFormat="1" ht="37.9" customHeight="1">
      <c r="A1539" s="35"/>
      <c r="B1539" s="36"/>
      <c r="C1539" s="251" t="s">
        <v>1708</v>
      </c>
      <c r="D1539" s="251" t="s">
        <v>990</v>
      </c>
      <c r="E1539" s="252" t="s">
        <v>1709</v>
      </c>
      <c r="F1539" s="253" t="s">
        <v>1710</v>
      </c>
      <c r="G1539" s="254" t="s">
        <v>287</v>
      </c>
      <c r="H1539" s="255">
        <v>5.6890000000000001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2.8999999999999998E-3</v>
      </c>
      <c r="R1539" s="203">
        <f>Q1539*H1539</f>
        <v>1.6498099999999998E-2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493</v>
      </c>
      <c r="AT1539" s="205" t="s">
        <v>990</v>
      </c>
      <c r="AU1539" s="205" t="s">
        <v>85</v>
      </c>
      <c r="AY1539" s="18" t="s">
        <v>282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1711</v>
      </c>
    </row>
    <row r="1540" spans="1:65" s="16" customFormat="1" ht="11.25">
      <c r="B1540" s="241"/>
      <c r="C1540" s="242"/>
      <c r="D1540" s="209" t="s">
        <v>290</v>
      </c>
      <c r="E1540" s="243" t="s">
        <v>1</v>
      </c>
      <c r="F1540" s="244" t="s">
        <v>1541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290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282</v>
      </c>
    </row>
    <row r="1541" spans="1:65" s="13" customFormat="1" ht="11.25">
      <c r="B1541" s="207"/>
      <c r="C1541" s="208"/>
      <c r="D1541" s="209" t="s">
        <v>290</v>
      </c>
      <c r="E1541" s="210" t="s">
        <v>1</v>
      </c>
      <c r="F1541" s="211" t="s">
        <v>1702</v>
      </c>
      <c r="G1541" s="208"/>
      <c r="H1541" s="212">
        <v>5.5229999999999997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290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282</v>
      </c>
    </row>
    <row r="1542" spans="1:65" s="15" customFormat="1" ht="11.25">
      <c r="B1542" s="230"/>
      <c r="C1542" s="231"/>
      <c r="D1542" s="209" t="s">
        <v>290</v>
      </c>
      <c r="E1542" s="232" t="s">
        <v>1</v>
      </c>
      <c r="F1542" s="233" t="s">
        <v>306</v>
      </c>
      <c r="G1542" s="231"/>
      <c r="H1542" s="234">
        <v>5.5229999999999997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290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282</v>
      </c>
    </row>
    <row r="1543" spans="1:65" s="14" customFormat="1" ht="11.25">
      <c r="B1543" s="219"/>
      <c r="C1543" s="220"/>
      <c r="D1543" s="209" t="s">
        <v>290</v>
      </c>
      <c r="E1543" s="221" t="s">
        <v>1</v>
      </c>
      <c r="F1543" s="222" t="s">
        <v>292</v>
      </c>
      <c r="G1543" s="220"/>
      <c r="H1543" s="223">
        <v>5.5229999999999997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290</v>
      </c>
      <c r="AU1543" s="229" t="s">
        <v>85</v>
      </c>
      <c r="AV1543" s="14" t="s">
        <v>288</v>
      </c>
      <c r="AW1543" s="14" t="s">
        <v>32</v>
      </c>
      <c r="AX1543" s="14" t="s">
        <v>83</v>
      </c>
      <c r="AY1543" s="229" t="s">
        <v>282</v>
      </c>
    </row>
    <row r="1544" spans="1:65" s="13" customFormat="1" ht="11.25">
      <c r="B1544" s="207"/>
      <c r="C1544" s="208"/>
      <c r="D1544" s="209" t="s">
        <v>290</v>
      </c>
      <c r="E1544" s="208"/>
      <c r="F1544" s="211" t="s">
        <v>1712</v>
      </c>
      <c r="G1544" s="208"/>
      <c r="H1544" s="212">
        <v>5.6890000000000001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290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282</v>
      </c>
    </row>
    <row r="1545" spans="1:65" s="2" customFormat="1" ht="24.2" customHeight="1">
      <c r="A1545" s="35"/>
      <c r="B1545" s="36"/>
      <c r="C1545" s="193" t="s">
        <v>1713</v>
      </c>
      <c r="D1545" s="193" t="s">
        <v>284</v>
      </c>
      <c r="E1545" s="194" t="s">
        <v>1714</v>
      </c>
      <c r="F1545" s="195" t="s">
        <v>1715</v>
      </c>
      <c r="G1545" s="196" t="s">
        <v>287</v>
      </c>
      <c r="H1545" s="197">
        <v>42.802999999999997</v>
      </c>
      <c r="I1545" s="198"/>
      <c r="J1545" s="199">
        <f>ROUND(I1545*H1545,2)</f>
        <v>0</v>
      </c>
      <c r="K1545" s="200"/>
      <c r="L1545" s="40"/>
      <c r="M1545" s="201" t="s">
        <v>1</v>
      </c>
      <c r="N1545" s="202" t="s">
        <v>41</v>
      </c>
      <c r="O1545" s="72"/>
      <c r="P1545" s="203">
        <f>O1545*H1545</f>
        <v>0</v>
      </c>
      <c r="Q1545" s="203">
        <v>1.16E-3</v>
      </c>
      <c r="R1545" s="203">
        <f>Q1545*H1545</f>
        <v>4.9651479999999998E-2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199</v>
      </c>
      <c r="AT1545" s="205" t="s">
        <v>284</v>
      </c>
      <c r="AU1545" s="205" t="s">
        <v>85</v>
      </c>
      <c r="AY1545" s="18" t="s">
        <v>282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1716</v>
      </c>
    </row>
    <row r="1546" spans="1:65" s="16" customFormat="1" ht="11.25">
      <c r="B1546" s="241"/>
      <c r="C1546" s="242"/>
      <c r="D1546" s="209" t="s">
        <v>290</v>
      </c>
      <c r="E1546" s="243" t="s">
        <v>1</v>
      </c>
      <c r="F1546" s="244" t="s">
        <v>1717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290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282</v>
      </c>
    </row>
    <row r="1547" spans="1:65" s="13" customFormat="1" ht="11.25">
      <c r="B1547" s="207"/>
      <c r="C1547" s="208"/>
      <c r="D1547" s="209" t="s">
        <v>290</v>
      </c>
      <c r="E1547" s="210" t="s">
        <v>1</v>
      </c>
      <c r="F1547" s="211" t="s">
        <v>1718</v>
      </c>
      <c r="G1547" s="208"/>
      <c r="H1547" s="212">
        <v>42.802999999999997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290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282</v>
      </c>
    </row>
    <row r="1548" spans="1:65" s="15" customFormat="1" ht="11.25">
      <c r="B1548" s="230"/>
      <c r="C1548" s="231"/>
      <c r="D1548" s="209" t="s">
        <v>290</v>
      </c>
      <c r="E1548" s="232" t="s">
        <v>1</v>
      </c>
      <c r="F1548" s="233" t="s">
        <v>306</v>
      </c>
      <c r="G1548" s="231"/>
      <c r="H1548" s="234">
        <v>42.802999999999997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290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282</v>
      </c>
    </row>
    <row r="1549" spans="1:65" s="14" customFormat="1" ht="11.25">
      <c r="B1549" s="219"/>
      <c r="C1549" s="220"/>
      <c r="D1549" s="209" t="s">
        <v>290</v>
      </c>
      <c r="E1549" s="221" t="s">
        <v>1</v>
      </c>
      <c r="F1549" s="222" t="s">
        <v>292</v>
      </c>
      <c r="G1549" s="220"/>
      <c r="H1549" s="223">
        <v>42.802999999999997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290</v>
      </c>
      <c r="AU1549" s="229" t="s">
        <v>85</v>
      </c>
      <c r="AV1549" s="14" t="s">
        <v>288</v>
      </c>
      <c r="AW1549" s="14" t="s">
        <v>32</v>
      </c>
      <c r="AX1549" s="14" t="s">
        <v>83</v>
      </c>
      <c r="AY1549" s="229" t="s">
        <v>282</v>
      </c>
    </row>
    <row r="1550" spans="1:65" s="2" customFormat="1" ht="37.9" customHeight="1">
      <c r="A1550" s="35"/>
      <c r="B1550" s="36"/>
      <c r="C1550" s="251" t="s">
        <v>1719</v>
      </c>
      <c r="D1550" s="251" t="s">
        <v>990</v>
      </c>
      <c r="E1550" s="252" t="s">
        <v>1720</v>
      </c>
      <c r="F1550" s="253" t="s">
        <v>1721</v>
      </c>
      <c r="G1550" s="254" t="s">
        <v>287</v>
      </c>
      <c r="H1550" s="255">
        <v>87.317999999999998</v>
      </c>
      <c r="I1550" s="256"/>
      <c r="J1550" s="257">
        <f>ROUND(I1550*H1550,2)</f>
        <v>0</v>
      </c>
      <c r="K1550" s="258"/>
      <c r="L1550" s="259"/>
      <c r="M1550" s="260" t="s">
        <v>1</v>
      </c>
      <c r="N1550" s="261" t="s">
        <v>41</v>
      </c>
      <c r="O1550" s="72"/>
      <c r="P1550" s="203">
        <f>O1550*H1550</f>
        <v>0</v>
      </c>
      <c r="Q1550" s="203">
        <v>6.0000000000000001E-3</v>
      </c>
      <c r="R1550" s="203">
        <f>Q1550*H1550</f>
        <v>0.52390800000000004</v>
      </c>
      <c r="S1550" s="203">
        <v>0</v>
      </c>
      <c r="T1550" s="204">
        <f>S1550*H1550</f>
        <v>0</v>
      </c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R1550" s="205" t="s">
        <v>493</v>
      </c>
      <c r="AT1550" s="205" t="s">
        <v>990</v>
      </c>
      <c r="AU1550" s="205" t="s">
        <v>85</v>
      </c>
      <c r="AY1550" s="18" t="s">
        <v>282</v>
      </c>
      <c r="BE1550" s="206">
        <f>IF(N1550="základní",J1550,0)</f>
        <v>0</v>
      </c>
      <c r="BF1550" s="206">
        <f>IF(N1550="snížená",J1550,0)</f>
        <v>0</v>
      </c>
      <c r="BG1550" s="206">
        <f>IF(N1550="zákl. přenesená",J1550,0)</f>
        <v>0</v>
      </c>
      <c r="BH1550" s="206">
        <f>IF(N1550="sníž. přenesená",J1550,0)</f>
        <v>0</v>
      </c>
      <c r="BI1550" s="206">
        <f>IF(N1550="nulová",J1550,0)</f>
        <v>0</v>
      </c>
      <c r="BJ1550" s="18" t="s">
        <v>83</v>
      </c>
      <c r="BK1550" s="206">
        <f>ROUND(I1550*H1550,2)</f>
        <v>0</v>
      </c>
      <c r="BL1550" s="18" t="s">
        <v>199</v>
      </c>
      <c r="BM1550" s="205" t="s">
        <v>1722</v>
      </c>
    </row>
    <row r="1551" spans="1:65" s="13" customFormat="1" ht="11.25">
      <c r="B1551" s="207"/>
      <c r="C1551" s="208"/>
      <c r="D1551" s="209" t="s">
        <v>290</v>
      </c>
      <c r="E1551" s="208"/>
      <c r="F1551" s="211" t="s">
        <v>1723</v>
      </c>
      <c r="G1551" s="208"/>
      <c r="H1551" s="212">
        <v>87.317999999999998</v>
      </c>
      <c r="I1551" s="213"/>
      <c r="J1551" s="208"/>
      <c r="K1551" s="208"/>
      <c r="L1551" s="214"/>
      <c r="M1551" s="215"/>
      <c r="N1551" s="216"/>
      <c r="O1551" s="216"/>
      <c r="P1551" s="216"/>
      <c r="Q1551" s="216"/>
      <c r="R1551" s="216"/>
      <c r="S1551" s="216"/>
      <c r="T1551" s="217"/>
      <c r="AT1551" s="218" t="s">
        <v>290</v>
      </c>
      <c r="AU1551" s="218" t="s">
        <v>85</v>
      </c>
      <c r="AV1551" s="13" t="s">
        <v>85</v>
      </c>
      <c r="AW1551" s="13" t="s">
        <v>4</v>
      </c>
      <c r="AX1551" s="13" t="s">
        <v>83</v>
      </c>
      <c r="AY1551" s="218" t="s">
        <v>282</v>
      </c>
    </row>
    <row r="1552" spans="1:65" s="2" customFormat="1" ht="24.2" customHeight="1">
      <c r="A1552" s="35"/>
      <c r="B1552" s="36"/>
      <c r="C1552" s="193" t="s">
        <v>1724</v>
      </c>
      <c r="D1552" s="193" t="s">
        <v>284</v>
      </c>
      <c r="E1552" s="194" t="s">
        <v>1725</v>
      </c>
      <c r="F1552" s="195" t="s">
        <v>1726</v>
      </c>
      <c r="G1552" s="196" t="s">
        <v>287</v>
      </c>
      <c r="H1552" s="197">
        <v>217.87899999999999</v>
      </c>
      <c r="I1552" s="198"/>
      <c r="J1552" s="199">
        <f>ROUND(I1552*H1552,2)</f>
        <v>0</v>
      </c>
      <c r="K1552" s="200"/>
      <c r="L1552" s="40"/>
      <c r="M1552" s="201" t="s">
        <v>1</v>
      </c>
      <c r="N1552" s="202" t="s">
        <v>41</v>
      </c>
      <c r="O1552" s="72"/>
      <c r="P1552" s="203">
        <f>O1552*H1552</f>
        <v>0</v>
      </c>
      <c r="Q1552" s="203">
        <v>1E-4</v>
      </c>
      <c r="R1552" s="203">
        <f>Q1552*H1552</f>
        <v>2.1787899999999999E-2</v>
      </c>
      <c r="S1552" s="203">
        <v>0</v>
      </c>
      <c r="T1552" s="204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205" t="s">
        <v>199</v>
      </c>
      <c r="AT1552" s="205" t="s">
        <v>284</v>
      </c>
      <c r="AU1552" s="205" t="s">
        <v>85</v>
      </c>
      <c r="AY1552" s="18" t="s">
        <v>282</v>
      </c>
      <c r="BE1552" s="206">
        <f>IF(N1552="základní",J1552,0)</f>
        <v>0</v>
      </c>
      <c r="BF1552" s="206">
        <f>IF(N1552="snížená",J1552,0)</f>
        <v>0</v>
      </c>
      <c r="BG1552" s="206">
        <f>IF(N1552="zákl. přenesená",J1552,0)</f>
        <v>0</v>
      </c>
      <c r="BH1552" s="206">
        <f>IF(N1552="sníž. přenesená",J1552,0)</f>
        <v>0</v>
      </c>
      <c r="BI1552" s="206">
        <f>IF(N1552="nulová",J1552,0)</f>
        <v>0</v>
      </c>
      <c r="BJ1552" s="18" t="s">
        <v>83</v>
      </c>
      <c r="BK1552" s="206">
        <f>ROUND(I1552*H1552,2)</f>
        <v>0</v>
      </c>
      <c r="BL1552" s="18" t="s">
        <v>199</v>
      </c>
      <c r="BM1552" s="205" t="s">
        <v>1727</v>
      </c>
    </row>
    <row r="1553" spans="1:65" s="16" customFormat="1" ht="11.25">
      <c r="B1553" s="241"/>
      <c r="C1553" s="242"/>
      <c r="D1553" s="209" t="s">
        <v>290</v>
      </c>
      <c r="E1553" s="243" t="s">
        <v>1</v>
      </c>
      <c r="F1553" s="244" t="s">
        <v>1478</v>
      </c>
      <c r="G1553" s="242"/>
      <c r="H1553" s="243" t="s">
        <v>1</v>
      </c>
      <c r="I1553" s="245"/>
      <c r="J1553" s="242"/>
      <c r="K1553" s="242"/>
      <c r="L1553" s="246"/>
      <c r="M1553" s="247"/>
      <c r="N1553" s="248"/>
      <c r="O1553" s="248"/>
      <c r="P1553" s="248"/>
      <c r="Q1553" s="248"/>
      <c r="R1553" s="248"/>
      <c r="S1553" s="248"/>
      <c r="T1553" s="249"/>
      <c r="AT1553" s="250" t="s">
        <v>290</v>
      </c>
      <c r="AU1553" s="250" t="s">
        <v>85</v>
      </c>
      <c r="AV1553" s="16" t="s">
        <v>83</v>
      </c>
      <c r="AW1553" s="16" t="s">
        <v>32</v>
      </c>
      <c r="AX1553" s="16" t="s">
        <v>76</v>
      </c>
      <c r="AY1553" s="250" t="s">
        <v>282</v>
      </c>
    </row>
    <row r="1554" spans="1:65" s="13" customFormat="1" ht="11.25">
      <c r="B1554" s="207"/>
      <c r="C1554" s="208"/>
      <c r="D1554" s="209" t="s">
        <v>290</v>
      </c>
      <c r="E1554" s="210" t="s">
        <v>1</v>
      </c>
      <c r="F1554" s="211" t="s">
        <v>1479</v>
      </c>
      <c r="G1554" s="208"/>
      <c r="H1554" s="212">
        <v>45.563000000000002</v>
      </c>
      <c r="I1554" s="213"/>
      <c r="J1554" s="208"/>
      <c r="K1554" s="208"/>
      <c r="L1554" s="214"/>
      <c r="M1554" s="215"/>
      <c r="N1554" s="216"/>
      <c r="O1554" s="216"/>
      <c r="P1554" s="216"/>
      <c r="Q1554" s="216"/>
      <c r="R1554" s="216"/>
      <c r="S1554" s="216"/>
      <c r="T1554" s="217"/>
      <c r="AT1554" s="218" t="s">
        <v>290</v>
      </c>
      <c r="AU1554" s="218" t="s">
        <v>85</v>
      </c>
      <c r="AV1554" s="13" t="s">
        <v>85</v>
      </c>
      <c r="AW1554" s="13" t="s">
        <v>32</v>
      </c>
      <c r="AX1554" s="13" t="s">
        <v>76</v>
      </c>
      <c r="AY1554" s="218" t="s">
        <v>282</v>
      </c>
    </row>
    <row r="1555" spans="1:65" s="15" customFormat="1" ht="11.25">
      <c r="B1555" s="230"/>
      <c r="C1555" s="231"/>
      <c r="D1555" s="209" t="s">
        <v>290</v>
      </c>
      <c r="E1555" s="232" t="s">
        <v>1</v>
      </c>
      <c r="F1555" s="233" t="s">
        <v>306</v>
      </c>
      <c r="G1555" s="231"/>
      <c r="H1555" s="234">
        <v>45.563000000000002</v>
      </c>
      <c r="I1555" s="235"/>
      <c r="J1555" s="231"/>
      <c r="K1555" s="231"/>
      <c r="L1555" s="236"/>
      <c r="M1555" s="237"/>
      <c r="N1555" s="238"/>
      <c r="O1555" s="238"/>
      <c r="P1555" s="238"/>
      <c r="Q1555" s="238"/>
      <c r="R1555" s="238"/>
      <c r="S1555" s="238"/>
      <c r="T1555" s="239"/>
      <c r="AT1555" s="240" t="s">
        <v>290</v>
      </c>
      <c r="AU1555" s="240" t="s">
        <v>85</v>
      </c>
      <c r="AV1555" s="15" t="s">
        <v>105</v>
      </c>
      <c r="AW1555" s="15" t="s">
        <v>32</v>
      </c>
      <c r="AX1555" s="15" t="s">
        <v>76</v>
      </c>
      <c r="AY1555" s="240" t="s">
        <v>282</v>
      </c>
    </row>
    <row r="1556" spans="1:65" s="16" customFormat="1" ht="11.25">
      <c r="B1556" s="241"/>
      <c r="C1556" s="242"/>
      <c r="D1556" s="209" t="s">
        <v>290</v>
      </c>
      <c r="E1556" s="243" t="s">
        <v>1</v>
      </c>
      <c r="F1556" s="244" t="s">
        <v>1700</v>
      </c>
      <c r="G1556" s="242"/>
      <c r="H1556" s="243" t="s">
        <v>1</v>
      </c>
      <c r="I1556" s="245"/>
      <c r="J1556" s="242"/>
      <c r="K1556" s="242"/>
      <c r="L1556" s="246"/>
      <c r="M1556" s="247"/>
      <c r="N1556" s="248"/>
      <c r="O1556" s="248"/>
      <c r="P1556" s="248"/>
      <c r="Q1556" s="248"/>
      <c r="R1556" s="248"/>
      <c r="S1556" s="248"/>
      <c r="T1556" s="249"/>
      <c r="AT1556" s="250" t="s">
        <v>290</v>
      </c>
      <c r="AU1556" s="250" t="s">
        <v>85</v>
      </c>
      <c r="AV1556" s="16" t="s">
        <v>83</v>
      </c>
      <c r="AW1556" s="16" t="s">
        <v>32</v>
      </c>
      <c r="AX1556" s="16" t="s">
        <v>76</v>
      </c>
      <c r="AY1556" s="250" t="s">
        <v>282</v>
      </c>
    </row>
    <row r="1557" spans="1:65" s="13" customFormat="1" ht="11.25">
      <c r="B1557" s="207"/>
      <c r="C1557" s="208"/>
      <c r="D1557" s="209" t="s">
        <v>290</v>
      </c>
      <c r="E1557" s="210" t="s">
        <v>1</v>
      </c>
      <c r="F1557" s="211" t="s">
        <v>1701</v>
      </c>
      <c r="G1557" s="208"/>
      <c r="H1557" s="212">
        <v>129.51300000000001</v>
      </c>
      <c r="I1557" s="213"/>
      <c r="J1557" s="208"/>
      <c r="K1557" s="208"/>
      <c r="L1557" s="214"/>
      <c r="M1557" s="215"/>
      <c r="N1557" s="216"/>
      <c r="O1557" s="216"/>
      <c r="P1557" s="216"/>
      <c r="Q1557" s="216"/>
      <c r="R1557" s="216"/>
      <c r="S1557" s="216"/>
      <c r="T1557" s="217"/>
      <c r="AT1557" s="218" t="s">
        <v>290</v>
      </c>
      <c r="AU1557" s="218" t="s">
        <v>85</v>
      </c>
      <c r="AV1557" s="13" t="s">
        <v>85</v>
      </c>
      <c r="AW1557" s="13" t="s">
        <v>32</v>
      </c>
      <c r="AX1557" s="13" t="s">
        <v>76</v>
      </c>
      <c r="AY1557" s="218" t="s">
        <v>282</v>
      </c>
    </row>
    <row r="1558" spans="1:65" s="15" customFormat="1" ht="11.25">
      <c r="B1558" s="230"/>
      <c r="C1558" s="231"/>
      <c r="D1558" s="209" t="s">
        <v>290</v>
      </c>
      <c r="E1558" s="232" t="s">
        <v>1</v>
      </c>
      <c r="F1558" s="233" t="s">
        <v>306</v>
      </c>
      <c r="G1558" s="231"/>
      <c r="H1558" s="234">
        <v>129.51300000000001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AT1558" s="240" t="s">
        <v>290</v>
      </c>
      <c r="AU1558" s="240" t="s">
        <v>85</v>
      </c>
      <c r="AV1558" s="15" t="s">
        <v>105</v>
      </c>
      <c r="AW1558" s="15" t="s">
        <v>32</v>
      </c>
      <c r="AX1558" s="15" t="s">
        <v>76</v>
      </c>
      <c r="AY1558" s="240" t="s">
        <v>282</v>
      </c>
    </row>
    <row r="1559" spans="1:65" s="16" customFormat="1" ht="11.25">
      <c r="B1559" s="241"/>
      <c r="C1559" s="242"/>
      <c r="D1559" s="209" t="s">
        <v>290</v>
      </c>
      <c r="E1559" s="243" t="s">
        <v>1</v>
      </c>
      <c r="F1559" s="244" t="s">
        <v>1717</v>
      </c>
      <c r="G1559" s="242"/>
      <c r="H1559" s="243" t="s">
        <v>1</v>
      </c>
      <c r="I1559" s="245"/>
      <c r="J1559" s="242"/>
      <c r="K1559" s="242"/>
      <c r="L1559" s="246"/>
      <c r="M1559" s="247"/>
      <c r="N1559" s="248"/>
      <c r="O1559" s="248"/>
      <c r="P1559" s="248"/>
      <c r="Q1559" s="248"/>
      <c r="R1559" s="248"/>
      <c r="S1559" s="248"/>
      <c r="T1559" s="249"/>
      <c r="AT1559" s="250" t="s">
        <v>290</v>
      </c>
      <c r="AU1559" s="250" t="s">
        <v>85</v>
      </c>
      <c r="AV1559" s="16" t="s">
        <v>83</v>
      </c>
      <c r="AW1559" s="16" t="s">
        <v>32</v>
      </c>
      <c r="AX1559" s="16" t="s">
        <v>76</v>
      </c>
      <c r="AY1559" s="250" t="s">
        <v>282</v>
      </c>
    </row>
    <row r="1560" spans="1:65" s="13" customFormat="1" ht="11.25">
      <c r="B1560" s="207"/>
      <c r="C1560" s="208"/>
      <c r="D1560" s="209" t="s">
        <v>290</v>
      </c>
      <c r="E1560" s="210" t="s">
        <v>1</v>
      </c>
      <c r="F1560" s="211" t="s">
        <v>1718</v>
      </c>
      <c r="G1560" s="208"/>
      <c r="H1560" s="212">
        <v>42.802999999999997</v>
      </c>
      <c r="I1560" s="213"/>
      <c r="J1560" s="208"/>
      <c r="K1560" s="208"/>
      <c r="L1560" s="214"/>
      <c r="M1560" s="215"/>
      <c r="N1560" s="216"/>
      <c r="O1560" s="216"/>
      <c r="P1560" s="216"/>
      <c r="Q1560" s="216"/>
      <c r="R1560" s="216"/>
      <c r="S1560" s="216"/>
      <c r="T1560" s="217"/>
      <c r="AT1560" s="218" t="s">
        <v>290</v>
      </c>
      <c r="AU1560" s="218" t="s">
        <v>85</v>
      </c>
      <c r="AV1560" s="13" t="s">
        <v>85</v>
      </c>
      <c r="AW1560" s="13" t="s">
        <v>32</v>
      </c>
      <c r="AX1560" s="13" t="s">
        <v>76</v>
      </c>
      <c r="AY1560" s="218" t="s">
        <v>282</v>
      </c>
    </row>
    <row r="1561" spans="1:65" s="15" customFormat="1" ht="11.25">
      <c r="B1561" s="230"/>
      <c r="C1561" s="231"/>
      <c r="D1561" s="209" t="s">
        <v>290</v>
      </c>
      <c r="E1561" s="232" t="s">
        <v>1</v>
      </c>
      <c r="F1561" s="233" t="s">
        <v>306</v>
      </c>
      <c r="G1561" s="231"/>
      <c r="H1561" s="234">
        <v>42.802999999999997</v>
      </c>
      <c r="I1561" s="235"/>
      <c r="J1561" s="231"/>
      <c r="K1561" s="231"/>
      <c r="L1561" s="236"/>
      <c r="M1561" s="237"/>
      <c r="N1561" s="238"/>
      <c r="O1561" s="238"/>
      <c r="P1561" s="238"/>
      <c r="Q1561" s="238"/>
      <c r="R1561" s="238"/>
      <c r="S1561" s="238"/>
      <c r="T1561" s="239"/>
      <c r="AT1561" s="240" t="s">
        <v>290</v>
      </c>
      <c r="AU1561" s="240" t="s">
        <v>85</v>
      </c>
      <c r="AV1561" s="15" t="s">
        <v>105</v>
      </c>
      <c r="AW1561" s="15" t="s">
        <v>32</v>
      </c>
      <c r="AX1561" s="15" t="s">
        <v>76</v>
      </c>
      <c r="AY1561" s="240" t="s">
        <v>282</v>
      </c>
    </row>
    <row r="1562" spans="1:65" s="14" customFormat="1" ht="11.25">
      <c r="B1562" s="219"/>
      <c r="C1562" s="220"/>
      <c r="D1562" s="209" t="s">
        <v>290</v>
      </c>
      <c r="E1562" s="221" t="s">
        <v>1</v>
      </c>
      <c r="F1562" s="222" t="s">
        <v>292</v>
      </c>
      <c r="G1562" s="220"/>
      <c r="H1562" s="223">
        <v>217.87900000000002</v>
      </c>
      <c r="I1562" s="224"/>
      <c r="J1562" s="220"/>
      <c r="K1562" s="220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290</v>
      </c>
      <c r="AU1562" s="229" t="s">
        <v>85</v>
      </c>
      <c r="AV1562" s="14" t="s">
        <v>288</v>
      </c>
      <c r="AW1562" s="14" t="s">
        <v>32</v>
      </c>
      <c r="AX1562" s="14" t="s">
        <v>83</v>
      </c>
      <c r="AY1562" s="229" t="s">
        <v>282</v>
      </c>
    </row>
    <row r="1563" spans="1:65" s="2" customFormat="1" ht="24.2" customHeight="1">
      <c r="A1563" s="35"/>
      <c r="B1563" s="36"/>
      <c r="C1563" s="193" t="s">
        <v>1728</v>
      </c>
      <c r="D1563" s="193" t="s">
        <v>284</v>
      </c>
      <c r="E1563" s="194" t="s">
        <v>1729</v>
      </c>
      <c r="F1563" s="195" t="s">
        <v>1730</v>
      </c>
      <c r="G1563" s="196" t="s">
        <v>287</v>
      </c>
      <c r="H1563" s="197">
        <v>217.87899999999999</v>
      </c>
      <c r="I1563" s="198"/>
      <c r="J1563" s="199">
        <f>ROUND(I1563*H1563,2)</f>
        <v>0</v>
      </c>
      <c r="K1563" s="200"/>
      <c r="L1563" s="40"/>
      <c r="M1563" s="201" t="s">
        <v>1</v>
      </c>
      <c r="N1563" s="202" t="s">
        <v>41</v>
      </c>
      <c r="O1563" s="72"/>
      <c r="P1563" s="203">
        <f>O1563*H1563</f>
        <v>0</v>
      </c>
      <c r="Q1563" s="203">
        <v>1.16E-3</v>
      </c>
      <c r="R1563" s="203">
        <f>Q1563*H1563</f>
        <v>0.25273963999999999</v>
      </c>
      <c r="S1563" s="203">
        <v>0</v>
      </c>
      <c r="T1563" s="204">
        <f>S1563*H1563</f>
        <v>0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205" t="s">
        <v>199</v>
      </c>
      <c r="AT1563" s="205" t="s">
        <v>284</v>
      </c>
      <c r="AU1563" s="205" t="s">
        <v>85</v>
      </c>
      <c r="AY1563" s="18" t="s">
        <v>282</v>
      </c>
      <c r="BE1563" s="206">
        <f>IF(N1563="základní",J1563,0)</f>
        <v>0</v>
      </c>
      <c r="BF1563" s="206">
        <f>IF(N1563="snížená",J1563,0)</f>
        <v>0</v>
      </c>
      <c r="BG1563" s="206">
        <f>IF(N1563="zákl. přenesená",J1563,0)</f>
        <v>0</v>
      </c>
      <c r="BH1563" s="206">
        <f>IF(N1563="sníž. přenesená",J1563,0)</f>
        <v>0</v>
      </c>
      <c r="BI1563" s="206">
        <f>IF(N1563="nulová",J1563,0)</f>
        <v>0</v>
      </c>
      <c r="BJ1563" s="18" t="s">
        <v>83</v>
      </c>
      <c r="BK1563" s="206">
        <f>ROUND(I1563*H1563,2)</f>
        <v>0</v>
      </c>
      <c r="BL1563" s="18" t="s">
        <v>199</v>
      </c>
      <c r="BM1563" s="205" t="s">
        <v>1731</v>
      </c>
    </row>
    <row r="1564" spans="1:65" s="16" customFormat="1" ht="11.25">
      <c r="B1564" s="241"/>
      <c r="C1564" s="242"/>
      <c r="D1564" s="209" t="s">
        <v>290</v>
      </c>
      <c r="E1564" s="243" t="s">
        <v>1</v>
      </c>
      <c r="F1564" s="244" t="s">
        <v>1478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290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282</v>
      </c>
    </row>
    <row r="1565" spans="1:65" s="13" customFormat="1" ht="11.25">
      <c r="B1565" s="207"/>
      <c r="C1565" s="208"/>
      <c r="D1565" s="209" t="s">
        <v>290</v>
      </c>
      <c r="E1565" s="210" t="s">
        <v>1</v>
      </c>
      <c r="F1565" s="211" t="s">
        <v>1479</v>
      </c>
      <c r="G1565" s="208"/>
      <c r="H1565" s="212">
        <v>45.563000000000002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290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282</v>
      </c>
    </row>
    <row r="1566" spans="1:65" s="15" customFormat="1" ht="11.25">
      <c r="B1566" s="230"/>
      <c r="C1566" s="231"/>
      <c r="D1566" s="209" t="s">
        <v>290</v>
      </c>
      <c r="E1566" s="232" t="s">
        <v>1</v>
      </c>
      <c r="F1566" s="233" t="s">
        <v>306</v>
      </c>
      <c r="G1566" s="231"/>
      <c r="H1566" s="234">
        <v>45.563000000000002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290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282</v>
      </c>
    </row>
    <row r="1567" spans="1:65" s="16" customFormat="1" ht="11.25">
      <c r="B1567" s="241"/>
      <c r="C1567" s="242"/>
      <c r="D1567" s="209" t="s">
        <v>290</v>
      </c>
      <c r="E1567" s="243" t="s">
        <v>1</v>
      </c>
      <c r="F1567" s="244" t="s">
        <v>1700</v>
      </c>
      <c r="G1567" s="242"/>
      <c r="H1567" s="243" t="s">
        <v>1</v>
      </c>
      <c r="I1567" s="245"/>
      <c r="J1567" s="242"/>
      <c r="K1567" s="242"/>
      <c r="L1567" s="246"/>
      <c r="M1567" s="247"/>
      <c r="N1567" s="248"/>
      <c r="O1567" s="248"/>
      <c r="P1567" s="248"/>
      <c r="Q1567" s="248"/>
      <c r="R1567" s="248"/>
      <c r="S1567" s="248"/>
      <c r="T1567" s="249"/>
      <c r="AT1567" s="250" t="s">
        <v>290</v>
      </c>
      <c r="AU1567" s="250" t="s">
        <v>85</v>
      </c>
      <c r="AV1567" s="16" t="s">
        <v>83</v>
      </c>
      <c r="AW1567" s="16" t="s">
        <v>32</v>
      </c>
      <c r="AX1567" s="16" t="s">
        <v>76</v>
      </c>
      <c r="AY1567" s="250" t="s">
        <v>282</v>
      </c>
    </row>
    <row r="1568" spans="1:65" s="13" customFormat="1" ht="11.25">
      <c r="B1568" s="207"/>
      <c r="C1568" s="208"/>
      <c r="D1568" s="209" t="s">
        <v>290</v>
      </c>
      <c r="E1568" s="210" t="s">
        <v>1</v>
      </c>
      <c r="F1568" s="211" t="s">
        <v>1701</v>
      </c>
      <c r="G1568" s="208"/>
      <c r="H1568" s="212">
        <v>129.51300000000001</v>
      </c>
      <c r="I1568" s="213"/>
      <c r="J1568" s="208"/>
      <c r="K1568" s="208"/>
      <c r="L1568" s="214"/>
      <c r="M1568" s="215"/>
      <c r="N1568" s="216"/>
      <c r="O1568" s="216"/>
      <c r="P1568" s="216"/>
      <c r="Q1568" s="216"/>
      <c r="R1568" s="216"/>
      <c r="S1568" s="216"/>
      <c r="T1568" s="217"/>
      <c r="AT1568" s="218" t="s">
        <v>290</v>
      </c>
      <c r="AU1568" s="218" t="s">
        <v>85</v>
      </c>
      <c r="AV1568" s="13" t="s">
        <v>85</v>
      </c>
      <c r="AW1568" s="13" t="s">
        <v>32</v>
      </c>
      <c r="AX1568" s="13" t="s">
        <v>76</v>
      </c>
      <c r="AY1568" s="218" t="s">
        <v>282</v>
      </c>
    </row>
    <row r="1569" spans="1:65" s="15" customFormat="1" ht="11.25">
      <c r="B1569" s="230"/>
      <c r="C1569" s="231"/>
      <c r="D1569" s="209" t="s">
        <v>290</v>
      </c>
      <c r="E1569" s="232" t="s">
        <v>1</v>
      </c>
      <c r="F1569" s="233" t="s">
        <v>306</v>
      </c>
      <c r="G1569" s="231"/>
      <c r="H1569" s="234">
        <v>129.51300000000001</v>
      </c>
      <c r="I1569" s="235"/>
      <c r="J1569" s="231"/>
      <c r="K1569" s="231"/>
      <c r="L1569" s="236"/>
      <c r="M1569" s="237"/>
      <c r="N1569" s="238"/>
      <c r="O1569" s="238"/>
      <c r="P1569" s="238"/>
      <c r="Q1569" s="238"/>
      <c r="R1569" s="238"/>
      <c r="S1569" s="238"/>
      <c r="T1569" s="239"/>
      <c r="AT1569" s="240" t="s">
        <v>290</v>
      </c>
      <c r="AU1569" s="240" t="s">
        <v>85</v>
      </c>
      <c r="AV1569" s="15" t="s">
        <v>105</v>
      </c>
      <c r="AW1569" s="15" t="s">
        <v>32</v>
      </c>
      <c r="AX1569" s="15" t="s">
        <v>76</v>
      </c>
      <c r="AY1569" s="240" t="s">
        <v>282</v>
      </c>
    </row>
    <row r="1570" spans="1:65" s="16" customFormat="1" ht="11.25">
      <c r="B1570" s="241"/>
      <c r="C1570" s="242"/>
      <c r="D1570" s="209" t="s">
        <v>290</v>
      </c>
      <c r="E1570" s="243" t="s">
        <v>1</v>
      </c>
      <c r="F1570" s="244" t="s">
        <v>1717</v>
      </c>
      <c r="G1570" s="242"/>
      <c r="H1570" s="243" t="s">
        <v>1</v>
      </c>
      <c r="I1570" s="245"/>
      <c r="J1570" s="242"/>
      <c r="K1570" s="242"/>
      <c r="L1570" s="246"/>
      <c r="M1570" s="247"/>
      <c r="N1570" s="248"/>
      <c r="O1570" s="248"/>
      <c r="P1570" s="248"/>
      <c r="Q1570" s="248"/>
      <c r="R1570" s="248"/>
      <c r="S1570" s="248"/>
      <c r="T1570" s="249"/>
      <c r="AT1570" s="250" t="s">
        <v>290</v>
      </c>
      <c r="AU1570" s="250" t="s">
        <v>85</v>
      </c>
      <c r="AV1570" s="16" t="s">
        <v>83</v>
      </c>
      <c r="AW1570" s="16" t="s">
        <v>32</v>
      </c>
      <c r="AX1570" s="16" t="s">
        <v>76</v>
      </c>
      <c r="AY1570" s="250" t="s">
        <v>282</v>
      </c>
    </row>
    <row r="1571" spans="1:65" s="13" customFormat="1" ht="11.25">
      <c r="B1571" s="207"/>
      <c r="C1571" s="208"/>
      <c r="D1571" s="209" t="s">
        <v>290</v>
      </c>
      <c r="E1571" s="210" t="s">
        <v>1</v>
      </c>
      <c r="F1571" s="211" t="s">
        <v>1718</v>
      </c>
      <c r="G1571" s="208"/>
      <c r="H1571" s="212">
        <v>42.802999999999997</v>
      </c>
      <c r="I1571" s="213"/>
      <c r="J1571" s="208"/>
      <c r="K1571" s="208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290</v>
      </c>
      <c r="AU1571" s="218" t="s">
        <v>85</v>
      </c>
      <c r="AV1571" s="13" t="s">
        <v>85</v>
      </c>
      <c r="AW1571" s="13" t="s">
        <v>32</v>
      </c>
      <c r="AX1571" s="13" t="s">
        <v>76</v>
      </c>
      <c r="AY1571" s="218" t="s">
        <v>282</v>
      </c>
    </row>
    <row r="1572" spans="1:65" s="15" customFormat="1" ht="11.25">
      <c r="B1572" s="230"/>
      <c r="C1572" s="231"/>
      <c r="D1572" s="209" t="s">
        <v>290</v>
      </c>
      <c r="E1572" s="232" t="s">
        <v>1</v>
      </c>
      <c r="F1572" s="233" t="s">
        <v>306</v>
      </c>
      <c r="G1572" s="231"/>
      <c r="H1572" s="234">
        <v>42.802999999999997</v>
      </c>
      <c r="I1572" s="235"/>
      <c r="J1572" s="231"/>
      <c r="K1572" s="231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290</v>
      </c>
      <c r="AU1572" s="240" t="s">
        <v>85</v>
      </c>
      <c r="AV1572" s="15" t="s">
        <v>105</v>
      </c>
      <c r="AW1572" s="15" t="s">
        <v>32</v>
      </c>
      <c r="AX1572" s="15" t="s">
        <v>76</v>
      </c>
      <c r="AY1572" s="240" t="s">
        <v>282</v>
      </c>
    </row>
    <row r="1573" spans="1:65" s="14" customFormat="1" ht="11.25">
      <c r="B1573" s="219"/>
      <c r="C1573" s="220"/>
      <c r="D1573" s="209" t="s">
        <v>290</v>
      </c>
      <c r="E1573" s="221" t="s">
        <v>1</v>
      </c>
      <c r="F1573" s="222" t="s">
        <v>292</v>
      </c>
      <c r="G1573" s="220"/>
      <c r="H1573" s="223">
        <v>217.87900000000002</v>
      </c>
      <c r="I1573" s="224"/>
      <c r="J1573" s="220"/>
      <c r="K1573" s="220"/>
      <c r="L1573" s="225"/>
      <c r="M1573" s="226"/>
      <c r="N1573" s="227"/>
      <c r="O1573" s="227"/>
      <c r="P1573" s="227"/>
      <c r="Q1573" s="227"/>
      <c r="R1573" s="227"/>
      <c r="S1573" s="227"/>
      <c r="T1573" s="228"/>
      <c r="AT1573" s="229" t="s">
        <v>290</v>
      </c>
      <c r="AU1573" s="229" t="s">
        <v>85</v>
      </c>
      <c r="AV1573" s="14" t="s">
        <v>288</v>
      </c>
      <c r="AW1573" s="14" t="s">
        <v>32</v>
      </c>
      <c r="AX1573" s="14" t="s">
        <v>83</v>
      </c>
      <c r="AY1573" s="229" t="s">
        <v>282</v>
      </c>
    </row>
    <row r="1574" spans="1:65" s="2" customFormat="1" ht="49.15" customHeight="1">
      <c r="A1574" s="35"/>
      <c r="B1574" s="36"/>
      <c r="C1574" s="251" t="s">
        <v>1732</v>
      </c>
      <c r="D1574" s="251" t="s">
        <v>990</v>
      </c>
      <c r="E1574" s="252" t="s">
        <v>1733</v>
      </c>
      <c r="F1574" s="253" t="s">
        <v>1734</v>
      </c>
      <c r="G1574" s="254" t="s">
        <v>295</v>
      </c>
      <c r="H1574" s="255">
        <v>18.908000000000001</v>
      </c>
      <c r="I1574" s="256"/>
      <c r="J1574" s="257">
        <f>ROUND(I1574*H1574,2)</f>
        <v>0</v>
      </c>
      <c r="K1574" s="258"/>
      <c r="L1574" s="259"/>
      <c r="M1574" s="260" t="s">
        <v>1</v>
      </c>
      <c r="N1574" s="261" t="s">
        <v>41</v>
      </c>
      <c r="O1574" s="72"/>
      <c r="P1574" s="203">
        <f>O1574*H1574</f>
        <v>0</v>
      </c>
      <c r="Q1574" s="203">
        <v>0.03</v>
      </c>
      <c r="R1574" s="203">
        <f>Q1574*H1574</f>
        <v>0.56723999999999997</v>
      </c>
      <c r="S1574" s="203">
        <v>0</v>
      </c>
      <c r="T1574" s="204">
        <f>S1574*H1574</f>
        <v>0</v>
      </c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R1574" s="205" t="s">
        <v>493</v>
      </c>
      <c r="AT1574" s="205" t="s">
        <v>990</v>
      </c>
      <c r="AU1574" s="205" t="s">
        <v>85</v>
      </c>
      <c r="AY1574" s="18" t="s">
        <v>282</v>
      </c>
      <c r="BE1574" s="206">
        <f>IF(N1574="základní",J1574,0)</f>
        <v>0</v>
      </c>
      <c r="BF1574" s="206">
        <f>IF(N1574="snížená",J1574,0)</f>
        <v>0</v>
      </c>
      <c r="BG1574" s="206">
        <f>IF(N1574="zákl. přenesená",J1574,0)</f>
        <v>0</v>
      </c>
      <c r="BH1574" s="206">
        <f>IF(N1574="sníž. přenesená",J1574,0)</f>
        <v>0</v>
      </c>
      <c r="BI1574" s="206">
        <f>IF(N1574="nulová",J1574,0)</f>
        <v>0</v>
      </c>
      <c r="BJ1574" s="18" t="s">
        <v>83</v>
      </c>
      <c r="BK1574" s="206">
        <f>ROUND(I1574*H1574,2)</f>
        <v>0</v>
      </c>
      <c r="BL1574" s="18" t="s">
        <v>199</v>
      </c>
      <c r="BM1574" s="205" t="s">
        <v>1735</v>
      </c>
    </row>
    <row r="1575" spans="1:65" s="16" customFormat="1" ht="11.25">
      <c r="B1575" s="241"/>
      <c r="C1575" s="242"/>
      <c r="D1575" s="209" t="s">
        <v>290</v>
      </c>
      <c r="E1575" s="243" t="s">
        <v>1</v>
      </c>
      <c r="F1575" s="244" t="s">
        <v>1478</v>
      </c>
      <c r="G1575" s="242"/>
      <c r="H1575" s="243" t="s">
        <v>1</v>
      </c>
      <c r="I1575" s="245"/>
      <c r="J1575" s="242"/>
      <c r="K1575" s="242"/>
      <c r="L1575" s="246"/>
      <c r="M1575" s="247"/>
      <c r="N1575" s="248"/>
      <c r="O1575" s="248"/>
      <c r="P1575" s="248"/>
      <c r="Q1575" s="248"/>
      <c r="R1575" s="248"/>
      <c r="S1575" s="248"/>
      <c r="T1575" s="249"/>
      <c r="AT1575" s="250" t="s">
        <v>290</v>
      </c>
      <c r="AU1575" s="250" t="s">
        <v>85</v>
      </c>
      <c r="AV1575" s="16" t="s">
        <v>83</v>
      </c>
      <c r="AW1575" s="16" t="s">
        <v>32</v>
      </c>
      <c r="AX1575" s="16" t="s">
        <v>76</v>
      </c>
      <c r="AY1575" s="250" t="s">
        <v>282</v>
      </c>
    </row>
    <row r="1576" spans="1:65" s="13" customFormat="1" ht="11.25">
      <c r="B1576" s="207"/>
      <c r="C1576" s="208"/>
      <c r="D1576" s="209" t="s">
        <v>290</v>
      </c>
      <c r="E1576" s="210" t="s">
        <v>1</v>
      </c>
      <c r="F1576" s="211" t="s">
        <v>1736</v>
      </c>
      <c r="G1576" s="208"/>
      <c r="H1576" s="212">
        <v>4.9210000000000003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290</v>
      </c>
      <c r="AU1576" s="218" t="s">
        <v>85</v>
      </c>
      <c r="AV1576" s="13" t="s">
        <v>85</v>
      </c>
      <c r="AW1576" s="13" t="s">
        <v>32</v>
      </c>
      <c r="AX1576" s="13" t="s">
        <v>76</v>
      </c>
      <c r="AY1576" s="218" t="s">
        <v>282</v>
      </c>
    </row>
    <row r="1577" spans="1:65" s="15" customFormat="1" ht="11.25">
      <c r="B1577" s="230"/>
      <c r="C1577" s="231"/>
      <c r="D1577" s="209" t="s">
        <v>290</v>
      </c>
      <c r="E1577" s="232" t="s">
        <v>1</v>
      </c>
      <c r="F1577" s="233" t="s">
        <v>306</v>
      </c>
      <c r="G1577" s="231"/>
      <c r="H1577" s="234">
        <v>4.9210000000000003</v>
      </c>
      <c r="I1577" s="235"/>
      <c r="J1577" s="231"/>
      <c r="K1577" s="231"/>
      <c r="L1577" s="236"/>
      <c r="M1577" s="237"/>
      <c r="N1577" s="238"/>
      <c r="O1577" s="238"/>
      <c r="P1577" s="238"/>
      <c r="Q1577" s="238"/>
      <c r="R1577" s="238"/>
      <c r="S1577" s="238"/>
      <c r="T1577" s="239"/>
      <c r="AT1577" s="240" t="s">
        <v>290</v>
      </c>
      <c r="AU1577" s="240" t="s">
        <v>85</v>
      </c>
      <c r="AV1577" s="15" t="s">
        <v>105</v>
      </c>
      <c r="AW1577" s="15" t="s">
        <v>32</v>
      </c>
      <c r="AX1577" s="15" t="s">
        <v>76</v>
      </c>
      <c r="AY1577" s="240" t="s">
        <v>282</v>
      </c>
    </row>
    <row r="1578" spans="1:65" s="16" customFormat="1" ht="11.25">
      <c r="B1578" s="241"/>
      <c r="C1578" s="242"/>
      <c r="D1578" s="209" t="s">
        <v>290</v>
      </c>
      <c r="E1578" s="243" t="s">
        <v>1</v>
      </c>
      <c r="F1578" s="244" t="s">
        <v>1700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290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282</v>
      </c>
    </row>
    <row r="1579" spans="1:65" s="13" customFormat="1" ht="11.25">
      <c r="B1579" s="207"/>
      <c r="C1579" s="208"/>
      <c r="D1579" s="209" t="s">
        <v>290</v>
      </c>
      <c r="E1579" s="210" t="s">
        <v>1</v>
      </c>
      <c r="F1579" s="211" t="s">
        <v>1737</v>
      </c>
      <c r="G1579" s="208"/>
      <c r="H1579" s="212">
        <v>13.987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290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282</v>
      </c>
    </row>
    <row r="1580" spans="1:65" s="15" customFormat="1" ht="11.25">
      <c r="B1580" s="230"/>
      <c r="C1580" s="231"/>
      <c r="D1580" s="209" t="s">
        <v>290</v>
      </c>
      <c r="E1580" s="232" t="s">
        <v>1</v>
      </c>
      <c r="F1580" s="233" t="s">
        <v>306</v>
      </c>
      <c r="G1580" s="231"/>
      <c r="H1580" s="234">
        <v>13.987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290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282</v>
      </c>
    </row>
    <row r="1581" spans="1:65" s="14" customFormat="1" ht="11.25">
      <c r="B1581" s="219"/>
      <c r="C1581" s="220"/>
      <c r="D1581" s="209" t="s">
        <v>290</v>
      </c>
      <c r="E1581" s="221" t="s">
        <v>1</v>
      </c>
      <c r="F1581" s="222" t="s">
        <v>292</v>
      </c>
      <c r="G1581" s="220"/>
      <c r="H1581" s="223">
        <v>18.908000000000001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290</v>
      </c>
      <c r="AU1581" s="229" t="s">
        <v>85</v>
      </c>
      <c r="AV1581" s="14" t="s">
        <v>288</v>
      </c>
      <c r="AW1581" s="14" t="s">
        <v>32</v>
      </c>
      <c r="AX1581" s="14" t="s">
        <v>83</v>
      </c>
      <c r="AY1581" s="229" t="s">
        <v>282</v>
      </c>
    </row>
    <row r="1582" spans="1:65" s="2" customFormat="1" ht="49.15" customHeight="1">
      <c r="A1582" s="35"/>
      <c r="B1582" s="36"/>
      <c r="C1582" s="251" t="s">
        <v>1738</v>
      </c>
      <c r="D1582" s="251" t="s">
        <v>990</v>
      </c>
      <c r="E1582" s="252" t="s">
        <v>1739</v>
      </c>
      <c r="F1582" s="253" t="s">
        <v>1740</v>
      </c>
      <c r="G1582" s="254" t="s">
        <v>295</v>
      </c>
      <c r="H1582" s="255">
        <v>7.1909999999999998</v>
      </c>
      <c r="I1582" s="256"/>
      <c r="J1582" s="257">
        <f>ROUND(I1582*H1582,2)</f>
        <v>0</v>
      </c>
      <c r="K1582" s="258"/>
      <c r="L1582" s="259"/>
      <c r="M1582" s="260" t="s">
        <v>1</v>
      </c>
      <c r="N1582" s="261" t="s">
        <v>41</v>
      </c>
      <c r="O1582" s="72"/>
      <c r="P1582" s="203">
        <f>O1582*H1582</f>
        <v>0</v>
      </c>
      <c r="Q1582" s="203">
        <v>0.03</v>
      </c>
      <c r="R1582" s="203">
        <f>Q1582*H1582</f>
        <v>0.21572999999999998</v>
      </c>
      <c r="S1582" s="203">
        <v>0</v>
      </c>
      <c r="T1582" s="204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205" t="s">
        <v>493</v>
      </c>
      <c r="AT1582" s="205" t="s">
        <v>990</v>
      </c>
      <c r="AU1582" s="205" t="s">
        <v>85</v>
      </c>
      <c r="AY1582" s="18" t="s">
        <v>282</v>
      </c>
      <c r="BE1582" s="206">
        <f>IF(N1582="základní",J1582,0)</f>
        <v>0</v>
      </c>
      <c r="BF1582" s="206">
        <f>IF(N1582="snížená",J1582,0)</f>
        <v>0</v>
      </c>
      <c r="BG1582" s="206">
        <f>IF(N1582="zákl. přenesená",J1582,0)</f>
        <v>0</v>
      </c>
      <c r="BH1582" s="206">
        <f>IF(N1582="sníž. přenesená",J1582,0)</f>
        <v>0</v>
      </c>
      <c r="BI1582" s="206">
        <f>IF(N1582="nulová",J1582,0)</f>
        <v>0</v>
      </c>
      <c r="BJ1582" s="18" t="s">
        <v>83</v>
      </c>
      <c r="BK1582" s="206">
        <f>ROUND(I1582*H1582,2)</f>
        <v>0</v>
      </c>
      <c r="BL1582" s="18" t="s">
        <v>199</v>
      </c>
      <c r="BM1582" s="205" t="s">
        <v>1741</v>
      </c>
    </row>
    <row r="1583" spans="1:65" s="16" customFormat="1" ht="11.25">
      <c r="B1583" s="241"/>
      <c r="C1583" s="242"/>
      <c r="D1583" s="209" t="s">
        <v>290</v>
      </c>
      <c r="E1583" s="243" t="s">
        <v>1</v>
      </c>
      <c r="F1583" s="244" t="s">
        <v>1717</v>
      </c>
      <c r="G1583" s="242"/>
      <c r="H1583" s="243" t="s">
        <v>1</v>
      </c>
      <c r="I1583" s="245"/>
      <c r="J1583" s="242"/>
      <c r="K1583" s="242"/>
      <c r="L1583" s="246"/>
      <c r="M1583" s="247"/>
      <c r="N1583" s="248"/>
      <c r="O1583" s="248"/>
      <c r="P1583" s="248"/>
      <c r="Q1583" s="248"/>
      <c r="R1583" s="248"/>
      <c r="S1583" s="248"/>
      <c r="T1583" s="249"/>
      <c r="AT1583" s="250" t="s">
        <v>290</v>
      </c>
      <c r="AU1583" s="250" t="s">
        <v>85</v>
      </c>
      <c r="AV1583" s="16" t="s">
        <v>83</v>
      </c>
      <c r="AW1583" s="16" t="s">
        <v>32</v>
      </c>
      <c r="AX1583" s="16" t="s">
        <v>76</v>
      </c>
      <c r="AY1583" s="250" t="s">
        <v>282</v>
      </c>
    </row>
    <row r="1584" spans="1:65" s="13" customFormat="1" ht="11.25">
      <c r="B1584" s="207"/>
      <c r="C1584" s="208"/>
      <c r="D1584" s="209" t="s">
        <v>290</v>
      </c>
      <c r="E1584" s="210" t="s">
        <v>1</v>
      </c>
      <c r="F1584" s="211" t="s">
        <v>1742</v>
      </c>
      <c r="G1584" s="208"/>
      <c r="H1584" s="212">
        <v>7.1909999999999998</v>
      </c>
      <c r="I1584" s="213"/>
      <c r="J1584" s="208"/>
      <c r="K1584" s="208"/>
      <c r="L1584" s="214"/>
      <c r="M1584" s="215"/>
      <c r="N1584" s="216"/>
      <c r="O1584" s="216"/>
      <c r="P1584" s="216"/>
      <c r="Q1584" s="216"/>
      <c r="R1584" s="216"/>
      <c r="S1584" s="216"/>
      <c r="T1584" s="217"/>
      <c r="AT1584" s="218" t="s">
        <v>290</v>
      </c>
      <c r="AU1584" s="218" t="s">
        <v>85</v>
      </c>
      <c r="AV1584" s="13" t="s">
        <v>85</v>
      </c>
      <c r="AW1584" s="13" t="s">
        <v>32</v>
      </c>
      <c r="AX1584" s="13" t="s">
        <v>76</v>
      </c>
      <c r="AY1584" s="218" t="s">
        <v>282</v>
      </c>
    </row>
    <row r="1585" spans="1:65" s="15" customFormat="1" ht="11.25">
      <c r="B1585" s="230"/>
      <c r="C1585" s="231"/>
      <c r="D1585" s="209" t="s">
        <v>290</v>
      </c>
      <c r="E1585" s="232" t="s">
        <v>1</v>
      </c>
      <c r="F1585" s="233" t="s">
        <v>306</v>
      </c>
      <c r="G1585" s="231"/>
      <c r="H1585" s="234">
        <v>7.1909999999999998</v>
      </c>
      <c r="I1585" s="235"/>
      <c r="J1585" s="231"/>
      <c r="K1585" s="231"/>
      <c r="L1585" s="236"/>
      <c r="M1585" s="237"/>
      <c r="N1585" s="238"/>
      <c r="O1585" s="238"/>
      <c r="P1585" s="238"/>
      <c r="Q1585" s="238"/>
      <c r="R1585" s="238"/>
      <c r="S1585" s="238"/>
      <c r="T1585" s="239"/>
      <c r="AT1585" s="240" t="s">
        <v>290</v>
      </c>
      <c r="AU1585" s="240" t="s">
        <v>85</v>
      </c>
      <c r="AV1585" s="15" t="s">
        <v>105</v>
      </c>
      <c r="AW1585" s="15" t="s">
        <v>32</v>
      </c>
      <c r="AX1585" s="15" t="s">
        <v>76</v>
      </c>
      <c r="AY1585" s="240" t="s">
        <v>282</v>
      </c>
    </row>
    <row r="1586" spans="1:65" s="14" customFormat="1" ht="11.25">
      <c r="B1586" s="219"/>
      <c r="C1586" s="220"/>
      <c r="D1586" s="209" t="s">
        <v>290</v>
      </c>
      <c r="E1586" s="221" t="s">
        <v>1</v>
      </c>
      <c r="F1586" s="222" t="s">
        <v>292</v>
      </c>
      <c r="G1586" s="220"/>
      <c r="H1586" s="223">
        <v>7.1909999999999998</v>
      </c>
      <c r="I1586" s="224"/>
      <c r="J1586" s="220"/>
      <c r="K1586" s="220"/>
      <c r="L1586" s="225"/>
      <c r="M1586" s="226"/>
      <c r="N1586" s="227"/>
      <c r="O1586" s="227"/>
      <c r="P1586" s="227"/>
      <c r="Q1586" s="227"/>
      <c r="R1586" s="227"/>
      <c r="S1586" s="227"/>
      <c r="T1586" s="228"/>
      <c r="AT1586" s="229" t="s">
        <v>290</v>
      </c>
      <c r="AU1586" s="229" t="s">
        <v>85</v>
      </c>
      <c r="AV1586" s="14" t="s">
        <v>288</v>
      </c>
      <c r="AW1586" s="14" t="s">
        <v>32</v>
      </c>
      <c r="AX1586" s="14" t="s">
        <v>83</v>
      </c>
      <c r="AY1586" s="229" t="s">
        <v>282</v>
      </c>
    </row>
    <row r="1587" spans="1:65" s="2" customFormat="1" ht="33" customHeight="1">
      <c r="A1587" s="35"/>
      <c r="B1587" s="36"/>
      <c r="C1587" s="193" t="s">
        <v>1743</v>
      </c>
      <c r="D1587" s="193" t="s">
        <v>284</v>
      </c>
      <c r="E1587" s="194" t="s">
        <v>1744</v>
      </c>
      <c r="F1587" s="195" t="s">
        <v>1745</v>
      </c>
      <c r="G1587" s="196" t="s">
        <v>287</v>
      </c>
      <c r="H1587" s="197">
        <v>1200.2449999999999</v>
      </c>
      <c r="I1587" s="198"/>
      <c r="J1587" s="199">
        <f>ROUND(I1587*H1587,2)</f>
        <v>0</v>
      </c>
      <c r="K1587" s="200"/>
      <c r="L1587" s="40"/>
      <c r="M1587" s="201" t="s">
        <v>1</v>
      </c>
      <c r="N1587" s="202" t="s">
        <v>41</v>
      </c>
      <c r="O1587" s="72"/>
      <c r="P1587" s="203">
        <f>O1587*H1587</f>
        <v>0</v>
      </c>
      <c r="Q1587" s="203">
        <v>0</v>
      </c>
      <c r="R1587" s="203">
        <f>Q1587*H1587</f>
        <v>0</v>
      </c>
      <c r="S1587" s="203">
        <v>0</v>
      </c>
      <c r="T1587" s="204">
        <f>S1587*H1587</f>
        <v>0</v>
      </c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R1587" s="205" t="s">
        <v>199</v>
      </c>
      <c r="AT1587" s="205" t="s">
        <v>284</v>
      </c>
      <c r="AU1587" s="205" t="s">
        <v>85</v>
      </c>
      <c r="AY1587" s="18" t="s">
        <v>282</v>
      </c>
      <c r="BE1587" s="206">
        <f>IF(N1587="základní",J1587,0)</f>
        <v>0</v>
      </c>
      <c r="BF1587" s="206">
        <f>IF(N1587="snížená",J1587,0)</f>
        <v>0</v>
      </c>
      <c r="BG1587" s="206">
        <f>IF(N1587="zákl. přenesená",J1587,0)</f>
        <v>0</v>
      </c>
      <c r="BH1587" s="206">
        <f>IF(N1587="sníž. přenesená",J1587,0)</f>
        <v>0</v>
      </c>
      <c r="BI1587" s="206">
        <f>IF(N1587="nulová",J1587,0)</f>
        <v>0</v>
      </c>
      <c r="BJ1587" s="18" t="s">
        <v>83</v>
      </c>
      <c r="BK1587" s="206">
        <f>ROUND(I1587*H1587,2)</f>
        <v>0</v>
      </c>
      <c r="BL1587" s="18" t="s">
        <v>199</v>
      </c>
      <c r="BM1587" s="205" t="s">
        <v>1746</v>
      </c>
    </row>
    <row r="1588" spans="1:65" s="16" customFormat="1" ht="11.25">
      <c r="B1588" s="241"/>
      <c r="C1588" s="242"/>
      <c r="D1588" s="209" t="s">
        <v>290</v>
      </c>
      <c r="E1588" s="243" t="s">
        <v>1</v>
      </c>
      <c r="F1588" s="244" t="s">
        <v>1572</v>
      </c>
      <c r="G1588" s="242"/>
      <c r="H1588" s="243" t="s">
        <v>1</v>
      </c>
      <c r="I1588" s="245"/>
      <c r="J1588" s="242"/>
      <c r="K1588" s="242"/>
      <c r="L1588" s="246"/>
      <c r="M1588" s="247"/>
      <c r="N1588" s="248"/>
      <c r="O1588" s="248"/>
      <c r="P1588" s="248"/>
      <c r="Q1588" s="248"/>
      <c r="R1588" s="248"/>
      <c r="S1588" s="248"/>
      <c r="T1588" s="249"/>
      <c r="AT1588" s="250" t="s">
        <v>290</v>
      </c>
      <c r="AU1588" s="250" t="s">
        <v>85</v>
      </c>
      <c r="AV1588" s="16" t="s">
        <v>83</v>
      </c>
      <c r="AW1588" s="16" t="s">
        <v>32</v>
      </c>
      <c r="AX1588" s="16" t="s">
        <v>76</v>
      </c>
      <c r="AY1588" s="250" t="s">
        <v>282</v>
      </c>
    </row>
    <row r="1589" spans="1:65" s="13" customFormat="1" ht="11.25">
      <c r="B1589" s="207"/>
      <c r="C1589" s="208"/>
      <c r="D1589" s="209" t="s">
        <v>290</v>
      </c>
      <c r="E1589" s="210" t="s">
        <v>1</v>
      </c>
      <c r="F1589" s="211" t="s">
        <v>1581</v>
      </c>
      <c r="G1589" s="208"/>
      <c r="H1589" s="212">
        <v>1292.4849999999999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290</v>
      </c>
      <c r="AU1589" s="218" t="s">
        <v>85</v>
      </c>
      <c r="AV1589" s="13" t="s">
        <v>85</v>
      </c>
      <c r="AW1589" s="13" t="s">
        <v>32</v>
      </c>
      <c r="AX1589" s="13" t="s">
        <v>76</v>
      </c>
      <c r="AY1589" s="218" t="s">
        <v>282</v>
      </c>
    </row>
    <row r="1590" spans="1:65" s="13" customFormat="1" ht="11.25">
      <c r="B1590" s="207"/>
      <c r="C1590" s="208"/>
      <c r="D1590" s="209" t="s">
        <v>290</v>
      </c>
      <c r="E1590" s="210" t="s">
        <v>1</v>
      </c>
      <c r="F1590" s="211" t="s">
        <v>1574</v>
      </c>
      <c r="G1590" s="208"/>
      <c r="H1590" s="212">
        <v>25.78</v>
      </c>
      <c r="I1590" s="213"/>
      <c r="J1590" s="208"/>
      <c r="K1590" s="208"/>
      <c r="L1590" s="214"/>
      <c r="M1590" s="215"/>
      <c r="N1590" s="216"/>
      <c r="O1590" s="216"/>
      <c r="P1590" s="216"/>
      <c r="Q1590" s="216"/>
      <c r="R1590" s="216"/>
      <c r="S1590" s="216"/>
      <c r="T1590" s="217"/>
      <c r="AT1590" s="218" t="s">
        <v>290</v>
      </c>
      <c r="AU1590" s="218" t="s">
        <v>85</v>
      </c>
      <c r="AV1590" s="13" t="s">
        <v>85</v>
      </c>
      <c r="AW1590" s="13" t="s">
        <v>32</v>
      </c>
      <c r="AX1590" s="13" t="s">
        <v>76</v>
      </c>
      <c r="AY1590" s="218" t="s">
        <v>282</v>
      </c>
    </row>
    <row r="1591" spans="1:65" s="15" customFormat="1" ht="11.25">
      <c r="B1591" s="230"/>
      <c r="C1591" s="231"/>
      <c r="D1591" s="209" t="s">
        <v>290</v>
      </c>
      <c r="E1591" s="232" t="s">
        <v>1</v>
      </c>
      <c r="F1591" s="233" t="s">
        <v>306</v>
      </c>
      <c r="G1591" s="231"/>
      <c r="H1591" s="234">
        <v>1318.2649999999999</v>
      </c>
      <c r="I1591" s="235"/>
      <c r="J1591" s="231"/>
      <c r="K1591" s="231"/>
      <c r="L1591" s="236"/>
      <c r="M1591" s="237"/>
      <c r="N1591" s="238"/>
      <c r="O1591" s="238"/>
      <c r="P1591" s="238"/>
      <c r="Q1591" s="238"/>
      <c r="R1591" s="238"/>
      <c r="S1591" s="238"/>
      <c r="T1591" s="239"/>
      <c r="AT1591" s="240" t="s">
        <v>290</v>
      </c>
      <c r="AU1591" s="240" t="s">
        <v>85</v>
      </c>
      <c r="AV1591" s="15" t="s">
        <v>105</v>
      </c>
      <c r="AW1591" s="15" t="s">
        <v>32</v>
      </c>
      <c r="AX1591" s="15" t="s">
        <v>76</v>
      </c>
      <c r="AY1591" s="240" t="s">
        <v>282</v>
      </c>
    </row>
    <row r="1592" spans="1:65" s="13" customFormat="1" ht="11.25">
      <c r="B1592" s="207"/>
      <c r="C1592" s="208"/>
      <c r="D1592" s="209" t="s">
        <v>290</v>
      </c>
      <c r="E1592" s="210" t="s">
        <v>1</v>
      </c>
      <c r="F1592" s="211" t="s">
        <v>1582</v>
      </c>
      <c r="G1592" s="208"/>
      <c r="H1592" s="212">
        <v>-80.58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290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282</v>
      </c>
    </row>
    <row r="1593" spans="1:65" s="15" customFormat="1" ht="11.25">
      <c r="B1593" s="230"/>
      <c r="C1593" s="231"/>
      <c r="D1593" s="209" t="s">
        <v>290</v>
      </c>
      <c r="E1593" s="232" t="s">
        <v>1</v>
      </c>
      <c r="F1593" s="233" t="s">
        <v>306</v>
      </c>
      <c r="G1593" s="231"/>
      <c r="H1593" s="234">
        <v>-80.58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290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282</v>
      </c>
    </row>
    <row r="1594" spans="1:65" s="13" customFormat="1" ht="11.25">
      <c r="B1594" s="207"/>
      <c r="C1594" s="208"/>
      <c r="D1594" s="209" t="s">
        <v>290</v>
      </c>
      <c r="E1594" s="210" t="s">
        <v>1</v>
      </c>
      <c r="F1594" s="211" t="s">
        <v>1583</v>
      </c>
      <c r="G1594" s="208"/>
      <c r="H1594" s="212">
        <v>-37.44</v>
      </c>
      <c r="I1594" s="213"/>
      <c r="J1594" s="208"/>
      <c r="K1594" s="208"/>
      <c r="L1594" s="214"/>
      <c r="M1594" s="215"/>
      <c r="N1594" s="216"/>
      <c r="O1594" s="216"/>
      <c r="P1594" s="216"/>
      <c r="Q1594" s="216"/>
      <c r="R1594" s="216"/>
      <c r="S1594" s="216"/>
      <c r="T1594" s="217"/>
      <c r="AT1594" s="218" t="s">
        <v>290</v>
      </c>
      <c r="AU1594" s="218" t="s">
        <v>85</v>
      </c>
      <c r="AV1594" s="13" t="s">
        <v>85</v>
      </c>
      <c r="AW1594" s="13" t="s">
        <v>32</v>
      </c>
      <c r="AX1594" s="13" t="s">
        <v>76</v>
      </c>
      <c r="AY1594" s="218" t="s">
        <v>282</v>
      </c>
    </row>
    <row r="1595" spans="1:65" s="15" customFormat="1" ht="11.25">
      <c r="B1595" s="230"/>
      <c r="C1595" s="231"/>
      <c r="D1595" s="209" t="s">
        <v>290</v>
      </c>
      <c r="E1595" s="232" t="s">
        <v>1</v>
      </c>
      <c r="F1595" s="233" t="s">
        <v>306</v>
      </c>
      <c r="G1595" s="231"/>
      <c r="H1595" s="234">
        <v>-37.44</v>
      </c>
      <c r="I1595" s="235"/>
      <c r="J1595" s="231"/>
      <c r="K1595" s="231"/>
      <c r="L1595" s="236"/>
      <c r="M1595" s="237"/>
      <c r="N1595" s="238"/>
      <c r="O1595" s="238"/>
      <c r="P1595" s="238"/>
      <c r="Q1595" s="238"/>
      <c r="R1595" s="238"/>
      <c r="S1595" s="238"/>
      <c r="T1595" s="239"/>
      <c r="AT1595" s="240" t="s">
        <v>290</v>
      </c>
      <c r="AU1595" s="240" t="s">
        <v>85</v>
      </c>
      <c r="AV1595" s="15" t="s">
        <v>105</v>
      </c>
      <c r="AW1595" s="15" t="s">
        <v>32</v>
      </c>
      <c r="AX1595" s="15" t="s">
        <v>76</v>
      </c>
      <c r="AY1595" s="240" t="s">
        <v>282</v>
      </c>
    </row>
    <row r="1596" spans="1:65" s="14" customFormat="1" ht="11.25">
      <c r="B1596" s="219"/>
      <c r="C1596" s="220"/>
      <c r="D1596" s="209" t="s">
        <v>290</v>
      </c>
      <c r="E1596" s="221" t="s">
        <v>1</v>
      </c>
      <c r="F1596" s="222" t="s">
        <v>292</v>
      </c>
      <c r="G1596" s="220"/>
      <c r="H1596" s="223">
        <v>1200.2449999999999</v>
      </c>
      <c r="I1596" s="224"/>
      <c r="J1596" s="220"/>
      <c r="K1596" s="220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290</v>
      </c>
      <c r="AU1596" s="229" t="s">
        <v>85</v>
      </c>
      <c r="AV1596" s="14" t="s">
        <v>288</v>
      </c>
      <c r="AW1596" s="14" t="s">
        <v>32</v>
      </c>
      <c r="AX1596" s="14" t="s">
        <v>83</v>
      </c>
      <c r="AY1596" s="229" t="s">
        <v>282</v>
      </c>
    </row>
    <row r="1597" spans="1:65" s="2" customFormat="1" ht="24.2" customHeight="1">
      <c r="A1597" s="35"/>
      <c r="B1597" s="36"/>
      <c r="C1597" s="251" t="s">
        <v>1747</v>
      </c>
      <c r="D1597" s="251" t="s">
        <v>990</v>
      </c>
      <c r="E1597" s="252" t="s">
        <v>1748</v>
      </c>
      <c r="F1597" s="253" t="s">
        <v>1749</v>
      </c>
      <c r="G1597" s="254" t="s">
        <v>287</v>
      </c>
      <c r="H1597" s="255">
        <v>1224.25</v>
      </c>
      <c r="I1597" s="256"/>
      <c r="J1597" s="257">
        <f>ROUND(I1597*H1597,2)</f>
        <v>0</v>
      </c>
      <c r="K1597" s="258"/>
      <c r="L1597" s="259"/>
      <c r="M1597" s="260" t="s">
        <v>1</v>
      </c>
      <c r="N1597" s="261" t="s">
        <v>41</v>
      </c>
      <c r="O1597" s="72"/>
      <c r="P1597" s="203">
        <f>O1597*H1597</f>
        <v>0</v>
      </c>
      <c r="Q1597" s="203">
        <v>2.0999999999999999E-3</v>
      </c>
      <c r="R1597" s="203">
        <f>Q1597*H1597</f>
        <v>2.5709249999999999</v>
      </c>
      <c r="S1597" s="203">
        <v>0</v>
      </c>
      <c r="T1597" s="204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5" t="s">
        <v>493</v>
      </c>
      <c r="AT1597" s="205" t="s">
        <v>990</v>
      </c>
      <c r="AU1597" s="205" t="s">
        <v>85</v>
      </c>
      <c r="AY1597" s="18" t="s">
        <v>282</v>
      </c>
      <c r="BE1597" s="206">
        <f>IF(N1597="základní",J1597,0)</f>
        <v>0</v>
      </c>
      <c r="BF1597" s="206">
        <f>IF(N1597="snížená",J1597,0)</f>
        <v>0</v>
      </c>
      <c r="BG1597" s="206">
        <f>IF(N1597="zákl. přenesená",J1597,0)</f>
        <v>0</v>
      </c>
      <c r="BH1597" s="206">
        <f>IF(N1597="sníž. přenesená",J1597,0)</f>
        <v>0</v>
      </c>
      <c r="BI1597" s="206">
        <f>IF(N1597="nulová",J1597,0)</f>
        <v>0</v>
      </c>
      <c r="BJ1597" s="18" t="s">
        <v>83</v>
      </c>
      <c r="BK1597" s="206">
        <f>ROUND(I1597*H1597,2)</f>
        <v>0</v>
      </c>
      <c r="BL1597" s="18" t="s">
        <v>199</v>
      </c>
      <c r="BM1597" s="205" t="s">
        <v>1750</v>
      </c>
    </row>
    <row r="1598" spans="1:65" s="13" customFormat="1" ht="11.25">
      <c r="B1598" s="207"/>
      <c r="C1598" s="208"/>
      <c r="D1598" s="209" t="s">
        <v>290</v>
      </c>
      <c r="E1598" s="208"/>
      <c r="F1598" s="211" t="s">
        <v>1751</v>
      </c>
      <c r="G1598" s="208"/>
      <c r="H1598" s="212">
        <v>1224.25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290</v>
      </c>
      <c r="AU1598" s="218" t="s">
        <v>85</v>
      </c>
      <c r="AV1598" s="13" t="s">
        <v>85</v>
      </c>
      <c r="AW1598" s="13" t="s">
        <v>4</v>
      </c>
      <c r="AX1598" s="13" t="s">
        <v>83</v>
      </c>
      <c r="AY1598" s="218" t="s">
        <v>282</v>
      </c>
    </row>
    <row r="1599" spans="1:65" s="2" customFormat="1" ht="24.2" customHeight="1">
      <c r="A1599" s="35"/>
      <c r="B1599" s="36"/>
      <c r="C1599" s="193" t="s">
        <v>1752</v>
      </c>
      <c r="D1599" s="193" t="s">
        <v>284</v>
      </c>
      <c r="E1599" s="194" t="s">
        <v>1753</v>
      </c>
      <c r="F1599" s="195" t="s">
        <v>1754</v>
      </c>
      <c r="G1599" s="196" t="s">
        <v>287</v>
      </c>
      <c r="H1599" s="197">
        <v>1198.73</v>
      </c>
      <c r="I1599" s="198"/>
      <c r="J1599" s="199">
        <f>ROUND(I1599*H1599,2)</f>
        <v>0</v>
      </c>
      <c r="K1599" s="200"/>
      <c r="L1599" s="40"/>
      <c r="M1599" s="201" t="s">
        <v>1</v>
      </c>
      <c r="N1599" s="202" t="s">
        <v>41</v>
      </c>
      <c r="O1599" s="72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205" t="s">
        <v>199</v>
      </c>
      <c r="AT1599" s="205" t="s">
        <v>284</v>
      </c>
      <c r="AU1599" s="205" t="s">
        <v>85</v>
      </c>
      <c r="AY1599" s="18" t="s">
        <v>282</v>
      </c>
      <c r="BE1599" s="206">
        <f>IF(N1599="základní",J1599,0)</f>
        <v>0</v>
      </c>
      <c r="BF1599" s="206">
        <f>IF(N1599="snížená",J1599,0)</f>
        <v>0</v>
      </c>
      <c r="BG1599" s="206">
        <f>IF(N1599="zákl. přenesená",J1599,0)</f>
        <v>0</v>
      </c>
      <c r="BH1599" s="206">
        <f>IF(N1599="sníž. přenesená",J1599,0)</f>
        <v>0</v>
      </c>
      <c r="BI1599" s="206">
        <f>IF(N1599="nulová",J1599,0)</f>
        <v>0</v>
      </c>
      <c r="BJ1599" s="18" t="s">
        <v>83</v>
      </c>
      <c r="BK1599" s="206">
        <f>ROUND(I1599*H1599,2)</f>
        <v>0</v>
      </c>
      <c r="BL1599" s="18" t="s">
        <v>199</v>
      </c>
      <c r="BM1599" s="205" t="s">
        <v>1755</v>
      </c>
    </row>
    <row r="1600" spans="1:65" s="16" customFormat="1" ht="11.25">
      <c r="B1600" s="241"/>
      <c r="C1600" s="242"/>
      <c r="D1600" s="209" t="s">
        <v>290</v>
      </c>
      <c r="E1600" s="243" t="s">
        <v>1</v>
      </c>
      <c r="F1600" s="244" t="s">
        <v>1139</v>
      </c>
      <c r="G1600" s="242"/>
      <c r="H1600" s="243" t="s">
        <v>1</v>
      </c>
      <c r="I1600" s="245"/>
      <c r="J1600" s="242"/>
      <c r="K1600" s="242"/>
      <c r="L1600" s="246"/>
      <c r="M1600" s="247"/>
      <c r="N1600" s="248"/>
      <c r="O1600" s="248"/>
      <c r="P1600" s="248"/>
      <c r="Q1600" s="248"/>
      <c r="R1600" s="248"/>
      <c r="S1600" s="248"/>
      <c r="T1600" s="249"/>
      <c r="AT1600" s="250" t="s">
        <v>290</v>
      </c>
      <c r="AU1600" s="250" t="s">
        <v>85</v>
      </c>
      <c r="AV1600" s="16" t="s">
        <v>83</v>
      </c>
      <c r="AW1600" s="16" t="s">
        <v>32</v>
      </c>
      <c r="AX1600" s="16" t="s">
        <v>76</v>
      </c>
      <c r="AY1600" s="250" t="s">
        <v>282</v>
      </c>
    </row>
    <row r="1601" spans="2:51" s="13" customFormat="1" ht="22.5">
      <c r="B1601" s="207"/>
      <c r="C1601" s="208"/>
      <c r="D1601" s="209" t="s">
        <v>290</v>
      </c>
      <c r="E1601" s="210" t="s">
        <v>1</v>
      </c>
      <c r="F1601" s="211" t="s">
        <v>1200</v>
      </c>
      <c r="G1601" s="208"/>
      <c r="H1601" s="212">
        <v>655.07000000000005</v>
      </c>
      <c r="I1601" s="213"/>
      <c r="J1601" s="208"/>
      <c r="K1601" s="208"/>
      <c r="L1601" s="214"/>
      <c r="M1601" s="215"/>
      <c r="N1601" s="216"/>
      <c r="O1601" s="216"/>
      <c r="P1601" s="216"/>
      <c r="Q1601" s="216"/>
      <c r="R1601" s="216"/>
      <c r="S1601" s="216"/>
      <c r="T1601" s="217"/>
      <c r="AT1601" s="218" t="s">
        <v>290</v>
      </c>
      <c r="AU1601" s="218" t="s">
        <v>85</v>
      </c>
      <c r="AV1601" s="13" t="s">
        <v>85</v>
      </c>
      <c r="AW1601" s="13" t="s">
        <v>32</v>
      </c>
      <c r="AX1601" s="13" t="s">
        <v>76</v>
      </c>
      <c r="AY1601" s="218" t="s">
        <v>282</v>
      </c>
    </row>
    <row r="1602" spans="2:51" s="15" customFormat="1" ht="11.25">
      <c r="B1602" s="230"/>
      <c r="C1602" s="231"/>
      <c r="D1602" s="209" t="s">
        <v>290</v>
      </c>
      <c r="E1602" s="232" t="s">
        <v>1</v>
      </c>
      <c r="F1602" s="233" t="s">
        <v>306</v>
      </c>
      <c r="G1602" s="231"/>
      <c r="H1602" s="234">
        <v>655.07000000000005</v>
      </c>
      <c r="I1602" s="235"/>
      <c r="J1602" s="231"/>
      <c r="K1602" s="231"/>
      <c r="L1602" s="236"/>
      <c r="M1602" s="237"/>
      <c r="N1602" s="238"/>
      <c r="O1602" s="238"/>
      <c r="P1602" s="238"/>
      <c r="Q1602" s="238"/>
      <c r="R1602" s="238"/>
      <c r="S1602" s="238"/>
      <c r="T1602" s="239"/>
      <c r="AT1602" s="240" t="s">
        <v>290</v>
      </c>
      <c r="AU1602" s="240" t="s">
        <v>85</v>
      </c>
      <c r="AV1602" s="15" t="s">
        <v>105</v>
      </c>
      <c r="AW1602" s="15" t="s">
        <v>32</v>
      </c>
      <c r="AX1602" s="15" t="s">
        <v>76</v>
      </c>
      <c r="AY1602" s="240" t="s">
        <v>282</v>
      </c>
    </row>
    <row r="1603" spans="2:51" s="16" customFormat="1" ht="11.25">
      <c r="B1603" s="241"/>
      <c r="C1603" s="242"/>
      <c r="D1603" s="209" t="s">
        <v>290</v>
      </c>
      <c r="E1603" s="243" t="s">
        <v>1</v>
      </c>
      <c r="F1603" s="244" t="s">
        <v>1141</v>
      </c>
      <c r="G1603" s="242"/>
      <c r="H1603" s="243" t="s">
        <v>1</v>
      </c>
      <c r="I1603" s="245"/>
      <c r="J1603" s="242"/>
      <c r="K1603" s="242"/>
      <c r="L1603" s="246"/>
      <c r="M1603" s="247"/>
      <c r="N1603" s="248"/>
      <c r="O1603" s="248"/>
      <c r="P1603" s="248"/>
      <c r="Q1603" s="248"/>
      <c r="R1603" s="248"/>
      <c r="S1603" s="248"/>
      <c r="T1603" s="249"/>
      <c r="AT1603" s="250" t="s">
        <v>290</v>
      </c>
      <c r="AU1603" s="250" t="s">
        <v>85</v>
      </c>
      <c r="AV1603" s="16" t="s">
        <v>83</v>
      </c>
      <c r="AW1603" s="16" t="s">
        <v>32</v>
      </c>
      <c r="AX1603" s="16" t="s">
        <v>76</v>
      </c>
      <c r="AY1603" s="250" t="s">
        <v>282</v>
      </c>
    </row>
    <row r="1604" spans="2:51" s="13" customFormat="1" ht="11.25">
      <c r="B1604" s="207"/>
      <c r="C1604" s="208"/>
      <c r="D1604" s="209" t="s">
        <v>290</v>
      </c>
      <c r="E1604" s="210" t="s">
        <v>1</v>
      </c>
      <c r="F1604" s="211" t="s">
        <v>1627</v>
      </c>
      <c r="G1604" s="208"/>
      <c r="H1604" s="212">
        <v>235.63</v>
      </c>
      <c r="I1604" s="213"/>
      <c r="J1604" s="208"/>
      <c r="K1604" s="208"/>
      <c r="L1604" s="214"/>
      <c r="M1604" s="215"/>
      <c r="N1604" s="216"/>
      <c r="O1604" s="216"/>
      <c r="P1604" s="216"/>
      <c r="Q1604" s="216"/>
      <c r="R1604" s="216"/>
      <c r="S1604" s="216"/>
      <c r="T1604" s="217"/>
      <c r="AT1604" s="218" t="s">
        <v>290</v>
      </c>
      <c r="AU1604" s="218" t="s">
        <v>85</v>
      </c>
      <c r="AV1604" s="13" t="s">
        <v>85</v>
      </c>
      <c r="AW1604" s="13" t="s">
        <v>32</v>
      </c>
      <c r="AX1604" s="13" t="s">
        <v>76</v>
      </c>
      <c r="AY1604" s="218" t="s">
        <v>282</v>
      </c>
    </row>
    <row r="1605" spans="2:51" s="15" customFormat="1" ht="11.25">
      <c r="B1605" s="230"/>
      <c r="C1605" s="231"/>
      <c r="D1605" s="209" t="s">
        <v>290</v>
      </c>
      <c r="E1605" s="232" t="s">
        <v>1</v>
      </c>
      <c r="F1605" s="233" t="s">
        <v>306</v>
      </c>
      <c r="G1605" s="231"/>
      <c r="H1605" s="234">
        <v>235.63</v>
      </c>
      <c r="I1605" s="235"/>
      <c r="J1605" s="231"/>
      <c r="K1605" s="231"/>
      <c r="L1605" s="236"/>
      <c r="M1605" s="237"/>
      <c r="N1605" s="238"/>
      <c r="O1605" s="238"/>
      <c r="P1605" s="238"/>
      <c r="Q1605" s="238"/>
      <c r="R1605" s="238"/>
      <c r="S1605" s="238"/>
      <c r="T1605" s="239"/>
      <c r="AT1605" s="240" t="s">
        <v>290</v>
      </c>
      <c r="AU1605" s="240" t="s">
        <v>85</v>
      </c>
      <c r="AV1605" s="15" t="s">
        <v>105</v>
      </c>
      <c r="AW1605" s="15" t="s">
        <v>32</v>
      </c>
      <c r="AX1605" s="15" t="s">
        <v>76</v>
      </c>
      <c r="AY1605" s="240" t="s">
        <v>282</v>
      </c>
    </row>
    <row r="1606" spans="2:51" s="16" customFormat="1" ht="11.25">
      <c r="B1606" s="241"/>
      <c r="C1606" s="242"/>
      <c r="D1606" s="209" t="s">
        <v>290</v>
      </c>
      <c r="E1606" s="243" t="s">
        <v>1</v>
      </c>
      <c r="F1606" s="244" t="s">
        <v>1143</v>
      </c>
      <c r="G1606" s="242"/>
      <c r="H1606" s="243" t="s">
        <v>1</v>
      </c>
      <c r="I1606" s="245"/>
      <c r="J1606" s="242"/>
      <c r="K1606" s="242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290</v>
      </c>
      <c r="AU1606" s="250" t="s">
        <v>85</v>
      </c>
      <c r="AV1606" s="16" t="s">
        <v>83</v>
      </c>
      <c r="AW1606" s="16" t="s">
        <v>32</v>
      </c>
      <c r="AX1606" s="16" t="s">
        <v>76</v>
      </c>
      <c r="AY1606" s="250" t="s">
        <v>282</v>
      </c>
    </row>
    <row r="1607" spans="2:51" s="13" customFormat="1" ht="22.5">
      <c r="B1607" s="207"/>
      <c r="C1607" s="208"/>
      <c r="D1607" s="209" t="s">
        <v>290</v>
      </c>
      <c r="E1607" s="210" t="s">
        <v>1</v>
      </c>
      <c r="F1607" s="211" t="s">
        <v>1201</v>
      </c>
      <c r="G1607" s="208"/>
      <c r="H1607" s="212">
        <v>52.82</v>
      </c>
      <c r="I1607" s="213"/>
      <c r="J1607" s="208"/>
      <c r="K1607" s="208"/>
      <c r="L1607" s="214"/>
      <c r="M1607" s="215"/>
      <c r="N1607" s="216"/>
      <c r="O1607" s="216"/>
      <c r="P1607" s="216"/>
      <c r="Q1607" s="216"/>
      <c r="R1607" s="216"/>
      <c r="S1607" s="216"/>
      <c r="T1607" s="217"/>
      <c r="AT1607" s="218" t="s">
        <v>290</v>
      </c>
      <c r="AU1607" s="218" t="s">
        <v>85</v>
      </c>
      <c r="AV1607" s="13" t="s">
        <v>85</v>
      </c>
      <c r="AW1607" s="13" t="s">
        <v>32</v>
      </c>
      <c r="AX1607" s="13" t="s">
        <v>76</v>
      </c>
      <c r="AY1607" s="218" t="s">
        <v>282</v>
      </c>
    </row>
    <row r="1608" spans="2:51" s="15" customFormat="1" ht="11.25">
      <c r="B1608" s="230"/>
      <c r="C1608" s="231"/>
      <c r="D1608" s="209" t="s">
        <v>290</v>
      </c>
      <c r="E1608" s="232" t="s">
        <v>1</v>
      </c>
      <c r="F1608" s="233" t="s">
        <v>306</v>
      </c>
      <c r="G1608" s="231"/>
      <c r="H1608" s="234">
        <v>52.82</v>
      </c>
      <c r="I1608" s="235"/>
      <c r="J1608" s="231"/>
      <c r="K1608" s="231"/>
      <c r="L1608" s="236"/>
      <c r="M1608" s="237"/>
      <c r="N1608" s="238"/>
      <c r="O1608" s="238"/>
      <c r="P1608" s="238"/>
      <c r="Q1608" s="238"/>
      <c r="R1608" s="238"/>
      <c r="S1608" s="238"/>
      <c r="T1608" s="239"/>
      <c r="AT1608" s="240" t="s">
        <v>290</v>
      </c>
      <c r="AU1608" s="240" t="s">
        <v>85</v>
      </c>
      <c r="AV1608" s="15" t="s">
        <v>105</v>
      </c>
      <c r="AW1608" s="15" t="s">
        <v>32</v>
      </c>
      <c r="AX1608" s="15" t="s">
        <v>76</v>
      </c>
      <c r="AY1608" s="240" t="s">
        <v>282</v>
      </c>
    </row>
    <row r="1609" spans="2:51" s="16" customFormat="1" ht="11.25">
      <c r="B1609" s="241"/>
      <c r="C1609" s="242"/>
      <c r="D1609" s="209" t="s">
        <v>290</v>
      </c>
      <c r="E1609" s="243" t="s">
        <v>1</v>
      </c>
      <c r="F1609" s="244" t="s">
        <v>1153</v>
      </c>
      <c r="G1609" s="242"/>
      <c r="H1609" s="243" t="s">
        <v>1</v>
      </c>
      <c r="I1609" s="245"/>
      <c r="J1609" s="242"/>
      <c r="K1609" s="242"/>
      <c r="L1609" s="246"/>
      <c r="M1609" s="247"/>
      <c r="N1609" s="248"/>
      <c r="O1609" s="248"/>
      <c r="P1609" s="248"/>
      <c r="Q1609" s="248"/>
      <c r="R1609" s="248"/>
      <c r="S1609" s="248"/>
      <c r="T1609" s="249"/>
      <c r="AT1609" s="250" t="s">
        <v>290</v>
      </c>
      <c r="AU1609" s="250" t="s">
        <v>85</v>
      </c>
      <c r="AV1609" s="16" t="s">
        <v>83</v>
      </c>
      <c r="AW1609" s="16" t="s">
        <v>32</v>
      </c>
      <c r="AX1609" s="16" t="s">
        <v>76</v>
      </c>
      <c r="AY1609" s="250" t="s">
        <v>282</v>
      </c>
    </row>
    <row r="1610" spans="2:51" s="13" customFormat="1" ht="22.5">
      <c r="B1610" s="207"/>
      <c r="C1610" s="208"/>
      <c r="D1610" s="209" t="s">
        <v>290</v>
      </c>
      <c r="E1610" s="210" t="s">
        <v>1</v>
      </c>
      <c r="F1610" s="211" t="s">
        <v>1202</v>
      </c>
      <c r="G1610" s="208"/>
      <c r="H1610" s="212">
        <v>22.21</v>
      </c>
      <c r="I1610" s="213"/>
      <c r="J1610" s="208"/>
      <c r="K1610" s="208"/>
      <c r="L1610" s="214"/>
      <c r="M1610" s="215"/>
      <c r="N1610" s="216"/>
      <c r="O1610" s="216"/>
      <c r="P1610" s="216"/>
      <c r="Q1610" s="216"/>
      <c r="R1610" s="216"/>
      <c r="S1610" s="216"/>
      <c r="T1610" s="217"/>
      <c r="AT1610" s="218" t="s">
        <v>290</v>
      </c>
      <c r="AU1610" s="218" t="s">
        <v>85</v>
      </c>
      <c r="AV1610" s="13" t="s">
        <v>85</v>
      </c>
      <c r="AW1610" s="13" t="s">
        <v>32</v>
      </c>
      <c r="AX1610" s="13" t="s">
        <v>76</v>
      </c>
      <c r="AY1610" s="218" t="s">
        <v>282</v>
      </c>
    </row>
    <row r="1611" spans="2:51" s="15" customFormat="1" ht="11.25">
      <c r="B1611" s="230"/>
      <c r="C1611" s="231"/>
      <c r="D1611" s="209" t="s">
        <v>290</v>
      </c>
      <c r="E1611" s="232" t="s">
        <v>1</v>
      </c>
      <c r="F1611" s="233" t="s">
        <v>306</v>
      </c>
      <c r="G1611" s="231"/>
      <c r="H1611" s="234">
        <v>22.21</v>
      </c>
      <c r="I1611" s="235"/>
      <c r="J1611" s="231"/>
      <c r="K1611" s="231"/>
      <c r="L1611" s="236"/>
      <c r="M1611" s="237"/>
      <c r="N1611" s="238"/>
      <c r="O1611" s="238"/>
      <c r="P1611" s="238"/>
      <c r="Q1611" s="238"/>
      <c r="R1611" s="238"/>
      <c r="S1611" s="238"/>
      <c r="T1611" s="239"/>
      <c r="AT1611" s="240" t="s">
        <v>290</v>
      </c>
      <c r="AU1611" s="240" t="s">
        <v>85</v>
      </c>
      <c r="AV1611" s="15" t="s">
        <v>105</v>
      </c>
      <c r="AW1611" s="15" t="s">
        <v>32</v>
      </c>
      <c r="AX1611" s="15" t="s">
        <v>76</v>
      </c>
      <c r="AY1611" s="240" t="s">
        <v>282</v>
      </c>
    </row>
    <row r="1612" spans="2:51" s="16" customFormat="1" ht="11.25">
      <c r="B1612" s="241"/>
      <c r="C1612" s="242"/>
      <c r="D1612" s="209" t="s">
        <v>290</v>
      </c>
      <c r="E1612" s="243" t="s">
        <v>1</v>
      </c>
      <c r="F1612" s="244" t="s">
        <v>1155</v>
      </c>
      <c r="G1612" s="242"/>
      <c r="H1612" s="243" t="s">
        <v>1</v>
      </c>
      <c r="I1612" s="245"/>
      <c r="J1612" s="242"/>
      <c r="K1612" s="242"/>
      <c r="L1612" s="246"/>
      <c r="M1612" s="247"/>
      <c r="N1612" s="248"/>
      <c r="O1612" s="248"/>
      <c r="P1612" s="248"/>
      <c r="Q1612" s="248"/>
      <c r="R1612" s="248"/>
      <c r="S1612" s="248"/>
      <c r="T1612" s="249"/>
      <c r="AT1612" s="250" t="s">
        <v>290</v>
      </c>
      <c r="AU1612" s="250" t="s">
        <v>85</v>
      </c>
      <c r="AV1612" s="16" t="s">
        <v>83</v>
      </c>
      <c r="AW1612" s="16" t="s">
        <v>32</v>
      </c>
      <c r="AX1612" s="16" t="s">
        <v>76</v>
      </c>
      <c r="AY1612" s="250" t="s">
        <v>282</v>
      </c>
    </row>
    <row r="1613" spans="2:51" s="13" customFormat="1" ht="11.25">
      <c r="B1613" s="207"/>
      <c r="C1613" s="208"/>
      <c r="D1613" s="209" t="s">
        <v>290</v>
      </c>
      <c r="E1613" s="210" t="s">
        <v>1</v>
      </c>
      <c r="F1613" s="211" t="s">
        <v>1203</v>
      </c>
      <c r="G1613" s="208"/>
      <c r="H1613" s="212">
        <v>26.58</v>
      </c>
      <c r="I1613" s="213"/>
      <c r="J1613" s="208"/>
      <c r="K1613" s="208"/>
      <c r="L1613" s="214"/>
      <c r="M1613" s="215"/>
      <c r="N1613" s="216"/>
      <c r="O1613" s="216"/>
      <c r="P1613" s="216"/>
      <c r="Q1613" s="216"/>
      <c r="R1613" s="216"/>
      <c r="S1613" s="216"/>
      <c r="T1613" s="217"/>
      <c r="AT1613" s="218" t="s">
        <v>290</v>
      </c>
      <c r="AU1613" s="218" t="s">
        <v>85</v>
      </c>
      <c r="AV1613" s="13" t="s">
        <v>85</v>
      </c>
      <c r="AW1613" s="13" t="s">
        <v>32</v>
      </c>
      <c r="AX1613" s="13" t="s">
        <v>76</v>
      </c>
      <c r="AY1613" s="218" t="s">
        <v>282</v>
      </c>
    </row>
    <row r="1614" spans="2:51" s="15" customFormat="1" ht="11.25">
      <c r="B1614" s="230"/>
      <c r="C1614" s="231"/>
      <c r="D1614" s="209" t="s">
        <v>290</v>
      </c>
      <c r="E1614" s="232" t="s">
        <v>1</v>
      </c>
      <c r="F1614" s="233" t="s">
        <v>306</v>
      </c>
      <c r="G1614" s="231"/>
      <c r="H1614" s="234">
        <v>26.58</v>
      </c>
      <c r="I1614" s="235"/>
      <c r="J1614" s="231"/>
      <c r="K1614" s="231"/>
      <c r="L1614" s="236"/>
      <c r="M1614" s="237"/>
      <c r="N1614" s="238"/>
      <c r="O1614" s="238"/>
      <c r="P1614" s="238"/>
      <c r="Q1614" s="238"/>
      <c r="R1614" s="238"/>
      <c r="S1614" s="238"/>
      <c r="T1614" s="239"/>
      <c r="AT1614" s="240" t="s">
        <v>290</v>
      </c>
      <c r="AU1614" s="240" t="s">
        <v>85</v>
      </c>
      <c r="AV1614" s="15" t="s">
        <v>105</v>
      </c>
      <c r="AW1614" s="15" t="s">
        <v>32</v>
      </c>
      <c r="AX1614" s="15" t="s">
        <v>76</v>
      </c>
      <c r="AY1614" s="240" t="s">
        <v>282</v>
      </c>
    </row>
    <row r="1615" spans="2:51" s="16" customFormat="1" ht="11.25">
      <c r="B1615" s="241"/>
      <c r="C1615" s="242"/>
      <c r="D1615" s="209" t="s">
        <v>290</v>
      </c>
      <c r="E1615" s="243" t="s">
        <v>1</v>
      </c>
      <c r="F1615" s="244" t="s">
        <v>1145</v>
      </c>
      <c r="G1615" s="242"/>
      <c r="H1615" s="243" t="s">
        <v>1</v>
      </c>
      <c r="I1615" s="245"/>
      <c r="J1615" s="242"/>
      <c r="K1615" s="242"/>
      <c r="L1615" s="246"/>
      <c r="M1615" s="247"/>
      <c r="N1615" s="248"/>
      <c r="O1615" s="248"/>
      <c r="P1615" s="248"/>
      <c r="Q1615" s="248"/>
      <c r="R1615" s="248"/>
      <c r="S1615" s="248"/>
      <c r="T1615" s="249"/>
      <c r="AT1615" s="250" t="s">
        <v>290</v>
      </c>
      <c r="AU1615" s="250" t="s">
        <v>85</v>
      </c>
      <c r="AV1615" s="16" t="s">
        <v>83</v>
      </c>
      <c r="AW1615" s="16" t="s">
        <v>32</v>
      </c>
      <c r="AX1615" s="16" t="s">
        <v>76</v>
      </c>
      <c r="AY1615" s="250" t="s">
        <v>282</v>
      </c>
    </row>
    <row r="1616" spans="2:51" s="13" customFormat="1" ht="11.25">
      <c r="B1616" s="207"/>
      <c r="C1616" s="208"/>
      <c r="D1616" s="209" t="s">
        <v>290</v>
      </c>
      <c r="E1616" s="210" t="s">
        <v>1</v>
      </c>
      <c r="F1616" s="211" t="s">
        <v>1204</v>
      </c>
      <c r="G1616" s="208"/>
      <c r="H1616" s="212">
        <v>48.73</v>
      </c>
      <c r="I1616" s="213"/>
      <c r="J1616" s="208"/>
      <c r="K1616" s="208"/>
      <c r="L1616" s="214"/>
      <c r="M1616" s="215"/>
      <c r="N1616" s="216"/>
      <c r="O1616" s="216"/>
      <c r="P1616" s="216"/>
      <c r="Q1616" s="216"/>
      <c r="R1616" s="216"/>
      <c r="S1616" s="216"/>
      <c r="T1616" s="217"/>
      <c r="AT1616" s="218" t="s">
        <v>290</v>
      </c>
      <c r="AU1616" s="218" t="s">
        <v>85</v>
      </c>
      <c r="AV1616" s="13" t="s">
        <v>85</v>
      </c>
      <c r="AW1616" s="13" t="s">
        <v>32</v>
      </c>
      <c r="AX1616" s="13" t="s">
        <v>76</v>
      </c>
      <c r="AY1616" s="218" t="s">
        <v>282</v>
      </c>
    </row>
    <row r="1617" spans="1:65" s="15" customFormat="1" ht="11.25">
      <c r="B1617" s="230"/>
      <c r="C1617" s="231"/>
      <c r="D1617" s="209" t="s">
        <v>290</v>
      </c>
      <c r="E1617" s="232" t="s">
        <v>1</v>
      </c>
      <c r="F1617" s="233" t="s">
        <v>306</v>
      </c>
      <c r="G1617" s="231"/>
      <c r="H1617" s="234">
        <v>48.73</v>
      </c>
      <c r="I1617" s="235"/>
      <c r="J1617" s="231"/>
      <c r="K1617" s="231"/>
      <c r="L1617" s="236"/>
      <c r="M1617" s="237"/>
      <c r="N1617" s="238"/>
      <c r="O1617" s="238"/>
      <c r="P1617" s="238"/>
      <c r="Q1617" s="238"/>
      <c r="R1617" s="238"/>
      <c r="S1617" s="238"/>
      <c r="T1617" s="239"/>
      <c r="AT1617" s="240" t="s">
        <v>290</v>
      </c>
      <c r="AU1617" s="240" t="s">
        <v>85</v>
      </c>
      <c r="AV1617" s="15" t="s">
        <v>105</v>
      </c>
      <c r="AW1617" s="15" t="s">
        <v>32</v>
      </c>
      <c r="AX1617" s="15" t="s">
        <v>76</v>
      </c>
      <c r="AY1617" s="240" t="s">
        <v>282</v>
      </c>
    </row>
    <row r="1618" spans="1:65" s="16" customFormat="1" ht="11.25">
      <c r="B1618" s="241"/>
      <c r="C1618" s="242"/>
      <c r="D1618" s="209" t="s">
        <v>290</v>
      </c>
      <c r="E1618" s="243" t="s">
        <v>1</v>
      </c>
      <c r="F1618" s="244" t="s">
        <v>1157</v>
      </c>
      <c r="G1618" s="242"/>
      <c r="H1618" s="243" t="s">
        <v>1</v>
      </c>
      <c r="I1618" s="245"/>
      <c r="J1618" s="242"/>
      <c r="K1618" s="242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290</v>
      </c>
      <c r="AU1618" s="250" t="s">
        <v>85</v>
      </c>
      <c r="AV1618" s="16" t="s">
        <v>83</v>
      </c>
      <c r="AW1618" s="16" t="s">
        <v>32</v>
      </c>
      <c r="AX1618" s="16" t="s">
        <v>76</v>
      </c>
      <c r="AY1618" s="250" t="s">
        <v>282</v>
      </c>
    </row>
    <row r="1619" spans="1:65" s="13" customFormat="1" ht="11.25">
      <c r="B1619" s="207"/>
      <c r="C1619" s="208"/>
      <c r="D1619" s="209" t="s">
        <v>290</v>
      </c>
      <c r="E1619" s="210" t="s">
        <v>1</v>
      </c>
      <c r="F1619" s="211" t="s">
        <v>1205</v>
      </c>
      <c r="G1619" s="208"/>
      <c r="H1619" s="212">
        <v>76.55</v>
      </c>
      <c r="I1619" s="213"/>
      <c r="J1619" s="208"/>
      <c r="K1619" s="208"/>
      <c r="L1619" s="214"/>
      <c r="M1619" s="215"/>
      <c r="N1619" s="216"/>
      <c r="O1619" s="216"/>
      <c r="P1619" s="216"/>
      <c r="Q1619" s="216"/>
      <c r="R1619" s="216"/>
      <c r="S1619" s="216"/>
      <c r="T1619" s="217"/>
      <c r="AT1619" s="218" t="s">
        <v>290</v>
      </c>
      <c r="AU1619" s="218" t="s">
        <v>85</v>
      </c>
      <c r="AV1619" s="13" t="s">
        <v>85</v>
      </c>
      <c r="AW1619" s="13" t="s">
        <v>32</v>
      </c>
      <c r="AX1619" s="13" t="s">
        <v>76</v>
      </c>
      <c r="AY1619" s="218" t="s">
        <v>282</v>
      </c>
    </row>
    <row r="1620" spans="1:65" s="15" customFormat="1" ht="11.25">
      <c r="B1620" s="230"/>
      <c r="C1620" s="231"/>
      <c r="D1620" s="209" t="s">
        <v>290</v>
      </c>
      <c r="E1620" s="232" t="s">
        <v>1</v>
      </c>
      <c r="F1620" s="233" t="s">
        <v>306</v>
      </c>
      <c r="G1620" s="231"/>
      <c r="H1620" s="234">
        <v>76.55</v>
      </c>
      <c r="I1620" s="235"/>
      <c r="J1620" s="231"/>
      <c r="K1620" s="231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290</v>
      </c>
      <c r="AU1620" s="240" t="s">
        <v>85</v>
      </c>
      <c r="AV1620" s="15" t="s">
        <v>105</v>
      </c>
      <c r="AW1620" s="15" t="s">
        <v>32</v>
      </c>
      <c r="AX1620" s="15" t="s">
        <v>76</v>
      </c>
      <c r="AY1620" s="240" t="s">
        <v>282</v>
      </c>
    </row>
    <row r="1621" spans="1:65" s="16" customFormat="1" ht="11.25">
      <c r="B1621" s="241"/>
      <c r="C1621" s="242"/>
      <c r="D1621" s="209" t="s">
        <v>290</v>
      </c>
      <c r="E1621" s="243" t="s">
        <v>1</v>
      </c>
      <c r="F1621" s="244" t="s">
        <v>1159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290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282</v>
      </c>
    </row>
    <row r="1622" spans="1:65" s="13" customFormat="1" ht="11.25">
      <c r="B1622" s="207"/>
      <c r="C1622" s="208"/>
      <c r="D1622" s="209" t="s">
        <v>290</v>
      </c>
      <c r="E1622" s="210" t="s">
        <v>1</v>
      </c>
      <c r="F1622" s="211" t="s">
        <v>1206</v>
      </c>
      <c r="G1622" s="208"/>
      <c r="H1622" s="212">
        <v>52.64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290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282</v>
      </c>
    </row>
    <row r="1623" spans="1:65" s="15" customFormat="1" ht="11.25">
      <c r="B1623" s="230"/>
      <c r="C1623" s="231"/>
      <c r="D1623" s="209" t="s">
        <v>290</v>
      </c>
      <c r="E1623" s="232" t="s">
        <v>1</v>
      </c>
      <c r="F1623" s="233" t="s">
        <v>306</v>
      </c>
      <c r="G1623" s="231"/>
      <c r="H1623" s="234">
        <v>52.64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290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282</v>
      </c>
    </row>
    <row r="1624" spans="1:65" s="16" customFormat="1" ht="11.25">
      <c r="B1624" s="241"/>
      <c r="C1624" s="242"/>
      <c r="D1624" s="209" t="s">
        <v>290</v>
      </c>
      <c r="E1624" s="243" t="s">
        <v>1</v>
      </c>
      <c r="F1624" s="244" t="s">
        <v>1147</v>
      </c>
      <c r="G1624" s="242"/>
      <c r="H1624" s="243" t="s">
        <v>1</v>
      </c>
      <c r="I1624" s="245"/>
      <c r="J1624" s="242"/>
      <c r="K1624" s="242"/>
      <c r="L1624" s="246"/>
      <c r="M1624" s="247"/>
      <c r="N1624" s="248"/>
      <c r="O1624" s="248"/>
      <c r="P1624" s="248"/>
      <c r="Q1624" s="248"/>
      <c r="R1624" s="248"/>
      <c r="S1624" s="248"/>
      <c r="T1624" s="249"/>
      <c r="AT1624" s="250" t="s">
        <v>290</v>
      </c>
      <c r="AU1624" s="250" t="s">
        <v>85</v>
      </c>
      <c r="AV1624" s="16" t="s">
        <v>83</v>
      </c>
      <c r="AW1624" s="16" t="s">
        <v>32</v>
      </c>
      <c r="AX1624" s="16" t="s">
        <v>76</v>
      </c>
      <c r="AY1624" s="250" t="s">
        <v>282</v>
      </c>
    </row>
    <row r="1625" spans="1:65" s="13" customFormat="1" ht="11.25">
      <c r="B1625" s="207"/>
      <c r="C1625" s="208"/>
      <c r="D1625" s="209" t="s">
        <v>290</v>
      </c>
      <c r="E1625" s="210" t="s">
        <v>1</v>
      </c>
      <c r="F1625" s="211" t="s">
        <v>1628</v>
      </c>
      <c r="G1625" s="208"/>
      <c r="H1625" s="212">
        <v>28.5</v>
      </c>
      <c r="I1625" s="213"/>
      <c r="J1625" s="208"/>
      <c r="K1625" s="208"/>
      <c r="L1625" s="214"/>
      <c r="M1625" s="215"/>
      <c r="N1625" s="216"/>
      <c r="O1625" s="216"/>
      <c r="P1625" s="216"/>
      <c r="Q1625" s="216"/>
      <c r="R1625" s="216"/>
      <c r="S1625" s="216"/>
      <c r="T1625" s="217"/>
      <c r="AT1625" s="218" t="s">
        <v>290</v>
      </c>
      <c r="AU1625" s="218" t="s">
        <v>85</v>
      </c>
      <c r="AV1625" s="13" t="s">
        <v>85</v>
      </c>
      <c r="AW1625" s="13" t="s">
        <v>32</v>
      </c>
      <c r="AX1625" s="13" t="s">
        <v>76</v>
      </c>
      <c r="AY1625" s="218" t="s">
        <v>282</v>
      </c>
    </row>
    <row r="1626" spans="1:65" s="15" customFormat="1" ht="11.25">
      <c r="B1626" s="230"/>
      <c r="C1626" s="231"/>
      <c r="D1626" s="209" t="s">
        <v>290</v>
      </c>
      <c r="E1626" s="232" t="s">
        <v>1</v>
      </c>
      <c r="F1626" s="233" t="s">
        <v>306</v>
      </c>
      <c r="G1626" s="231"/>
      <c r="H1626" s="234">
        <v>28.5</v>
      </c>
      <c r="I1626" s="235"/>
      <c r="J1626" s="231"/>
      <c r="K1626" s="231"/>
      <c r="L1626" s="236"/>
      <c r="M1626" s="237"/>
      <c r="N1626" s="238"/>
      <c r="O1626" s="238"/>
      <c r="P1626" s="238"/>
      <c r="Q1626" s="238"/>
      <c r="R1626" s="238"/>
      <c r="S1626" s="238"/>
      <c r="T1626" s="239"/>
      <c r="AT1626" s="240" t="s">
        <v>290</v>
      </c>
      <c r="AU1626" s="240" t="s">
        <v>85</v>
      </c>
      <c r="AV1626" s="15" t="s">
        <v>105</v>
      </c>
      <c r="AW1626" s="15" t="s">
        <v>32</v>
      </c>
      <c r="AX1626" s="15" t="s">
        <v>76</v>
      </c>
      <c r="AY1626" s="240" t="s">
        <v>282</v>
      </c>
    </row>
    <row r="1627" spans="1:65" s="14" customFormat="1" ht="11.25">
      <c r="B1627" s="219"/>
      <c r="C1627" s="220"/>
      <c r="D1627" s="209" t="s">
        <v>290</v>
      </c>
      <c r="E1627" s="221" t="s">
        <v>1</v>
      </c>
      <c r="F1627" s="222" t="s">
        <v>292</v>
      </c>
      <c r="G1627" s="220"/>
      <c r="H1627" s="223">
        <v>1198.7300000000002</v>
      </c>
      <c r="I1627" s="224"/>
      <c r="J1627" s="220"/>
      <c r="K1627" s="220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290</v>
      </c>
      <c r="AU1627" s="229" t="s">
        <v>85</v>
      </c>
      <c r="AV1627" s="14" t="s">
        <v>288</v>
      </c>
      <c r="AW1627" s="14" t="s">
        <v>32</v>
      </c>
      <c r="AX1627" s="14" t="s">
        <v>83</v>
      </c>
      <c r="AY1627" s="229" t="s">
        <v>282</v>
      </c>
    </row>
    <row r="1628" spans="1:65" s="2" customFormat="1" ht="24.2" customHeight="1">
      <c r="A1628" s="35"/>
      <c r="B1628" s="36"/>
      <c r="C1628" s="251" t="s">
        <v>1756</v>
      </c>
      <c r="D1628" s="251" t="s">
        <v>990</v>
      </c>
      <c r="E1628" s="252" t="s">
        <v>1757</v>
      </c>
      <c r="F1628" s="253" t="s">
        <v>1758</v>
      </c>
      <c r="G1628" s="254" t="s">
        <v>287</v>
      </c>
      <c r="H1628" s="255">
        <v>1397.12</v>
      </c>
      <c r="I1628" s="256"/>
      <c r="J1628" s="257">
        <f>ROUND(I1628*H1628,2)</f>
        <v>0</v>
      </c>
      <c r="K1628" s="258"/>
      <c r="L1628" s="259"/>
      <c r="M1628" s="260" t="s">
        <v>1</v>
      </c>
      <c r="N1628" s="261" t="s">
        <v>41</v>
      </c>
      <c r="O1628" s="72"/>
      <c r="P1628" s="203">
        <f>O1628*H1628</f>
        <v>0</v>
      </c>
      <c r="Q1628" s="203">
        <v>4.0000000000000002E-4</v>
      </c>
      <c r="R1628" s="203">
        <f>Q1628*H1628</f>
        <v>0.55884800000000001</v>
      </c>
      <c r="S1628" s="203">
        <v>0</v>
      </c>
      <c r="T1628" s="204">
        <f>S1628*H1628</f>
        <v>0</v>
      </c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R1628" s="205" t="s">
        <v>493</v>
      </c>
      <c r="AT1628" s="205" t="s">
        <v>990</v>
      </c>
      <c r="AU1628" s="205" t="s">
        <v>85</v>
      </c>
      <c r="AY1628" s="18" t="s">
        <v>282</v>
      </c>
      <c r="BE1628" s="206">
        <f>IF(N1628="základní",J1628,0)</f>
        <v>0</v>
      </c>
      <c r="BF1628" s="206">
        <f>IF(N1628="snížená",J1628,0)</f>
        <v>0</v>
      </c>
      <c r="BG1628" s="206">
        <f>IF(N1628="zákl. přenesená",J1628,0)</f>
        <v>0</v>
      </c>
      <c r="BH1628" s="206">
        <f>IF(N1628="sníž. přenesená",J1628,0)</f>
        <v>0</v>
      </c>
      <c r="BI1628" s="206">
        <f>IF(N1628="nulová",J1628,0)</f>
        <v>0</v>
      </c>
      <c r="BJ1628" s="18" t="s">
        <v>83</v>
      </c>
      <c r="BK1628" s="206">
        <f>ROUND(I1628*H1628,2)</f>
        <v>0</v>
      </c>
      <c r="BL1628" s="18" t="s">
        <v>199</v>
      </c>
      <c r="BM1628" s="205" t="s">
        <v>1759</v>
      </c>
    </row>
    <row r="1629" spans="1:65" s="13" customFormat="1" ht="11.25">
      <c r="B1629" s="207"/>
      <c r="C1629" s="208"/>
      <c r="D1629" s="209" t="s">
        <v>290</v>
      </c>
      <c r="E1629" s="208"/>
      <c r="F1629" s="211" t="s">
        <v>1760</v>
      </c>
      <c r="G1629" s="208"/>
      <c r="H1629" s="212">
        <v>1397.12</v>
      </c>
      <c r="I1629" s="213"/>
      <c r="J1629" s="208"/>
      <c r="K1629" s="208"/>
      <c r="L1629" s="214"/>
      <c r="M1629" s="215"/>
      <c r="N1629" s="216"/>
      <c r="O1629" s="216"/>
      <c r="P1629" s="216"/>
      <c r="Q1629" s="216"/>
      <c r="R1629" s="216"/>
      <c r="S1629" s="216"/>
      <c r="T1629" s="217"/>
      <c r="AT1629" s="218" t="s">
        <v>290</v>
      </c>
      <c r="AU1629" s="218" t="s">
        <v>85</v>
      </c>
      <c r="AV1629" s="13" t="s">
        <v>85</v>
      </c>
      <c r="AW1629" s="13" t="s">
        <v>4</v>
      </c>
      <c r="AX1629" s="13" t="s">
        <v>83</v>
      </c>
      <c r="AY1629" s="218" t="s">
        <v>282</v>
      </c>
    </row>
    <row r="1630" spans="1:65" s="2" customFormat="1" ht="24.2" customHeight="1">
      <c r="A1630" s="35"/>
      <c r="B1630" s="36"/>
      <c r="C1630" s="193" t="s">
        <v>1761</v>
      </c>
      <c r="D1630" s="193" t="s">
        <v>284</v>
      </c>
      <c r="E1630" s="194" t="s">
        <v>1762</v>
      </c>
      <c r="F1630" s="195" t="s">
        <v>1763</v>
      </c>
      <c r="G1630" s="196" t="s">
        <v>287</v>
      </c>
      <c r="H1630" s="197">
        <v>577.84</v>
      </c>
      <c r="I1630" s="198"/>
      <c r="J1630" s="199">
        <f>ROUND(I1630*H1630,2)</f>
        <v>0</v>
      </c>
      <c r="K1630" s="200"/>
      <c r="L1630" s="40"/>
      <c r="M1630" s="201" t="s">
        <v>1</v>
      </c>
      <c r="N1630" s="202" t="s">
        <v>41</v>
      </c>
      <c r="O1630" s="72"/>
      <c r="P1630" s="203">
        <f>O1630*H1630</f>
        <v>0</v>
      </c>
      <c r="Q1630" s="203">
        <v>1.0000000000000001E-5</v>
      </c>
      <c r="R1630" s="203">
        <f>Q1630*H1630</f>
        <v>5.7784000000000004E-3</v>
      </c>
      <c r="S1630" s="203">
        <v>0</v>
      </c>
      <c r="T1630" s="204">
        <f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205" t="s">
        <v>199</v>
      </c>
      <c r="AT1630" s="205" t="s">
        <v>284</v>
      </c>
      <c r="AU1630" s="205" t="s">
        <v>85</v>
      </c>
      <c r="AY1630" s="18" t="s">
        <v>282</v>
      </c>
      <c r="BE1630" s="206">
        <f>IF(N1630="základní",J1630,0)</f>
        <v>0</v>
      </c>
      <c r="BF1630" s="206">
        <f>IF(N1630="snížená",J1630,0)</f>
        <v>0</v>
      </c>
      <c r="BG1630" s="206">
        <f>IF(N1630="zákl. přenesená",J1630,0)</f>
        <v>0</v>
      </c>
      <c r="BH1630" s="206">
        <f>IF(N1630="sníž. přenesená",J1630,0)</f>
        <v>0</v>
      </c>
      <c r="BI1630" s="206">
        <f>IF(N1630="nulová",J1630,0)</f>
        <v>0</v>
      </c>
      <c r="BJ1630" s="18" t="s">
        <v>83</v>
      </c>
      <c r="BK1630" s="206">
        <f>ROUND(I1630*H1630,2)</f>
        <v>0</v>
      </c>
      <c r="BL1630" s="18" t="s">
        <v>199</v>
      </c>
      <c r="BM1630" s="205" t="s">
        <v>1764</v>
      </c>
    </row>
    <row r="1631" spans="1:65" s="16" customFormat="1" ht="11.25">
      <c r="B1631" s="241"/>
      <c r="C1631" s="242"/>
      <c r="D1631" s="209" t="s">
        <v>290</v>
      </c>
      <c r="E1631" s="243" t="s">
        <v>1</v>
      </c>
      <c r="F1631" s="244" t="s">
        <v>1110</v>
      </c>
      <c r="G1631" s="242"/>
      <c r="H1631" s="243" t="s">
        <v>1</v>
      </c>
      <c r="I1631" s="245"/>
      <c r="J1631" s="242"/>
      <c r="K1631" s="242"/>
      <c r="L1631" s="246"/>
      <c r="M1631" s="247"/>
      <c r="N1631" s="248"/>
      <c r="O1631" s="248"/>
      <c r="P1631" s="248"/>
      <c r="Q1631" s="248"/>
      <c r="R1631" s="248"/>
      <c r="S1631" s="248"/>
      <c r="T1631" s="249"/>
      <c r="AT1631" s="250" t="s">
        <v>290</v>
      </c>
      <c r="AU1631" s="250" t="s">
        <v>85</v>
      </c>
      <c r="AV1631" s="16" t="s">
        <v>83</v>
      </c>
      <c r="AW1631" s="16" t="s">
        <v>32</v>
      </c>
      <c r="AX1631" s="16" t="s">
        <v>76</v>
      </c>
      <c r="AY1631" s="250" t="s">
        <v>282</v>
      </c>
    </row>
    <row r="1632" spans="1:65" s="13" customFormat="1" ht="11.25">
      <c r="B1632" s="207"/>
      <c r="C1632" s="208"/>
      <c r="D1632" s="209" t="s">
        <v>290</v>
      </c>
      <c r="E1632" s="210" t="s">
        <v>1</v>
      </c>
      <c r="F1632" s="211" t="s">
        <v>1111</v>
      </c>
      <c r="G1632" s="208"/>
      <c r="H1632" s="212">
        <v>343.93799999999999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290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282</v>
      </c>
    </row>
    <row r="1633" spans="2:51" s="13" customFormat="1" ht="11.25">
      <c r="B1633" s="207"/>
      <c r="C1633" s="208"/>
      <c r="D1633" s="209" t="s">
        <v>290</v>
      </c>
      <c r="E1633" s="210" t="s">
        <v>1</v>
      </c>
      <c r="F1633" s="211" t="s">
        <v>1112</v>
      </c>
      <c r="G1633" s="208"/>
      <c r="H1633" s="212">
        <v>59.85</v>
      </c>
      <c r="I1633" s="213"/>
      <c r="J1633" s="208"/>
      <c r="K1633" s="208"/>
      <c r="L1633" s="214"/>
      <c r="M1633" s="215"/>
      <c r="N1633" s="216"/>
      <c r="O1633" s="216"/>
      <c r="P1633" s="216"/>
      <c r="Q1633" s="216"/>
      <c r="R1633" s="216"/>
      <c r="S1633" s="216"/>
      <c r="T1633" s="217"/>
      <c r="AT1633" s="218" t="s">
        <v>290</v>
      </c>
      <c r="AU1633" s="218" t="s">
        <v>85</v>
      </c>
      <c r="AV1633" s="13" t="s">
        <v>85</v>
      </c>
      <c r="AW1633" s="13" t="s">
        <v>32</v>
      </c>
      <c r="AX1633" s="13" t="s">
        <v>76</v>
      </c>
      <c r="AY1633" s="218" t="s">
        <v>282</v>
      </c>
    </row>
    <row r="1634" spans="2:51" s="15" customFormat="1" ht="11.25">
      <c r="B1634" s="230"/>
      <c r="C1634" s="231"/>
      <c r="D1634" s="209" t="s">
        <v>290</v>
      </c>
      <c r="E1634" s="232" t="s">
        <v>1</v>
      </c>
      <c r="F1634" s="233" t="s">
        <v>306</v>
      </c>
      <c r="G1634" s="231"/>
      <c r="H1634" s="234">
        <v>403.78800000000001</v>
      </c>
      <c r="I1634" s="235"/>
      <c r="J1634" s="231"/>
      <c r="K1634" s="231"/>
      <c r="L1634" s="236"/>
      <c r="M1634" s="237"/>
      <c r="N1634" s="238"/>
      <c r="O1634" s="238"/>
      <c r="P1634" s="238"/>
      <c r="Q1634" s="238"/>
      <c r="R1634" s="238"/>
      <c r="S1634" s="238"/>
      <c r="T1634" s="239"/>
      <c r="AT1634" s="240" t="s">
        <v>290</v>
      </c>
      <c r="AU1634" s="240" t="s">
        <v>85</v>
      </c>
      <c r="AV1634" s="15" t="s">
        <v>105</v>
      </c>
      <c r="AW1634" s="15" t="s">
        <v>32</v>
      </c>
      <c r="AX1634" s="15" t="s">
        <v>76</v>
      </c>
      <c r="AY1634" s="240" t="s">
        <v>282</v>
      </c>
    </row>
    <row r="1635" spans="2:51" s="13" customFormat="1" ht="11.25">
      <c r="B1635" s="207"/>
      <c r="C1635" s="208"/>
      <c r="D1635" s="209" t="s">
        <v>290</v>
      </c>
      <c r="E1635" s="210" t="s">
        <v>1</v>
      </c>
      <c r="F1635" s="211" t="s">
        <v>579</v>
      </c>
      <c r="G1635" s="208"/>
      <c r="H1635" s="212">
        <v>-179.91</v>
      </c>
      <c r="I1635" s="213"/>
      <c r="J1635" s="208"/>
      <c r="K1635" s="208"/>
      <c r="L1635" s="214"/>
      <c r="M1635" s="215"/>
      <c r="N1635" s="216"/>
      <c r="O1635" s="216"/>
      <c r="P1635" s="216"/>
      <c r="Q1635" s="216"/>
      <c r="R1635" s="216"/>
      <c r="S1635" s="216"/>
      <c r="T1635" s="217"/>
      <c r="AT1635" s="218" t="s">
        <v>290</v>
      </c>
      <c r="AU1635" s="218" t="s">
        <v>85</v>
      </c>
      <c r="AV1635" s="13" t="s">
        <v>85</v>
      </c>
      <c r="AW1635" s="13" t="s">
        <v>32</v>
      </c>
      <c r="AX1635" s="13" t="s">
        <v>76</v>
      </c>
      <c r="AY1635" s="218" t="s">
        <v>282</v>
      </c>
    </row>
    <row r="1636" spans="2:51" s="15" customFormat="1" ht="11.25">
      <c r="B1636" s="230"/>
      <c r="C1636" s="231"/>
      <c r="D1636" s="209" t="s">
        <v>290</v>
      </c>
      <c r="E1636" s="232" t="s">
        <v>1</v>
      </c>
      <c r="F1636" s="233" t="s">
        <v>306</v>
      </c>
      <c r="G1636" s="231"/>
      <c r="H1636" s="234">
        <v>-179.91</v>
      </c>
      <c r="I1636" s="235"/>
      <c r="J1636" s="231"/>
      <c r="K1636" s="231"/>
      <c r="L1636" s="236"/>
      <c r="M1636" s="237"/>
      <c r="N1636" s="238"/>
      <c r="O1636" s="238"/>
      <c r="P1636" s="238"/>
      <c r="Q1636" s="238"/>
      <c r="R1636" s="238"/>
      <c r="S1636" s="238"/>
      <c r="T1636" s="239"/>
      <c r="AT1636" s="240" t="s">
        <v>290</v>
      </c>
      <c r="AU1636" s="240" t="s">
        <v>85</v>
      </c>
      <c r="AV1636" s="15" t="s">
        <v>105</v>
      </c>
      <c r="AW1636" s="15" t="s">
        <v>32</v>
      </c>
      <c r="AX1636" s="15" t="s">
        <v>76</v>
      </c>
      <c r="AY1636" s="240" t="s">
        <v>282</v>
      </c>
    </row>
    <row r="1637" spans="2:51" s="13" customFormat="1" ht="22.5">
      <c r="B1637" s="207"/>
      <c r="C1637" s="208"/>
      <c r="D1637" s="209" t="s">
        <v>290</v>
      </c>
      <c r="E1637" s="210" t="s">
        <v>1</v>
      </c>
      <c r="F1637" s="211" t="s">
        <v>1765</v>
      </c>
      <c r="G1637" s="208"/>
      <c r="H1637" s="212">
        <v>38.020000000000003</v>
      </c>
      <c r="I1637" s="213"/>
      <c r="J1637" s="208"/>
      <c r="K1637" s="208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290</v>
      </c>
      <c r="AU1637" s="218" t="s">
        <v>85</v>
      </c>
      <c r="AV1637" s="13" t="s">
        <v>85</v>
      </c>
      <c r="AW1637" s="13" t="s">
        <v>32</v>
      </c>
      <c r="AX1637" s="13" t="s">
        <v>76</v>
      </c>
      <c r="AY1637" s="218" t="s">
        <v>282</v>
      </c>
    </row>
    <row r="1638" spans="2:51" s="15" customFormat="1" ht="11.25">
      <c r="B1638" s="230"/>
      <c r="C1638" s="231"/>
      <c r="D1638" s="209" t="s">
        <v>290</v>
      </c>
      <c r="E1638" s="232" t="s">
        <v>1</v>
      </c>
      <c r="F1638" s="233" t="s">
        <v>306</v>
      </c>
      <c r="G1638" s="231"/>
      <c r="H1638" s="234">
        <v>38.020000000000003</v>
      </c>
      <c r="I1638" s="235"/>
      <c r="J1638" s="231"/>
      <c r="K1638" s="231"/>
      <c r="L1638" s="236"/>
      <c r="M1638" s="237"/>
      <c r="N1638" s="238"/>
      <c r="O1638" s="238"/>
      <c r="P1638" s="238"/>
      <c r="Q1638" s="238"/>
      <c r="R1638" s="238"/>
      <c r="S1638" s="238"/>
      <c r="T1638" s="239"/>
      <c r="AT1638" s="240" t="s">
        <v>290</v>
      </c>
      <c r="AU1638" s="240" t="s">
        <v>85</v>
      </c>
      <c r="AV1638" s="15" t="s">
        <v>105</v>
      </c>
      <c r="AW1638" s="15" t="s">
        <v>32</v>
      </c>
      <c r="AX1638" s="15" t="s">
        <v>76</v>
      </c>
      <c r="AY1638" s="240" t="s">
        <v>282</v>
      </c>
    </row>
    <row r="1639" spans="2:51" s="16" customFormat="1" ht="11.25">
      <c r="B1639" s="241"/>
      <c r="C1639" s="242"/>
      <c r="D1639" s="209" t="s">
        <v>290</v>
      </c>
      <c r="E1639" s="243" t="s">
        <v>1</v>
      </c>
      <c r="F1639" s="244" t="s">
        <v>1113</v>
      </c>
      <c r="G1639" s="242"/>
      <c r="H1639" s="243" t="s">
        <v>1</v>
      </c>
      <c r="I1639" s="245"/>
      <c r="J1639" s="242"/>
      <c r="K1639" s="242"/>
      <c r="L1639" s="246"/>
      <c r="M1639" s="247"/>
      <c r="N1639" s="248"/>
      <c r="O1639" s="248"/>
      <c r="P1639" s="248"/>
      <c r="Q1639" s="248"/>
      <c r="R1639" s="248"/>
      <c r="S1639" s="248"/>
      <c r="T1639" s="249"/>
      <c r="AT1639" s="250" t="s">
        <v>290</v>
      </c>
      <c r="AU1639" s="250" t="s">
        <v>85</v>
      </c>
      <c r="AV1639" s="16" t="s">
        <v>83</v>
      </c>
      <c r="AW1639" s="16" t="s">
        <v>32</v>
      </c>
      <c r="AX1639" s="16" t="s">
        <v>76</v>
      </c>
      <c r="AY1639" s="250" t="s">
        <v>282</v>
      </c>
    </row>
    <row r="1640" spans="2:51" s="13" customFormat="1" ht="11.25">
      <c r="B1640" s="207"/>
      <c r="C1640" s="208"/>
      <c r="D1640" s="209" t="s">
        <v>290</v>
      </c>
      <c r="E1640" s="210" t="s">
        <v>1</v>
      </c>
      <c r="F1640" s="211" t="s">
        <v>1114</v>
      </c>
      <c r="G1640" s="208"/>
      <c r="H1640" s="212">
        <v>187.88</v>
      </c>
      <c r="I1640" s="213"/>
      <c r="J1640" s="208"/>
      <c r="K1640" s="208"/>
      <c r="L1640" s="214"/>
      <c r="M1640" s="215"/>
      <c r="N1640" s="216"/>
      <c r="O1640" s="216"/>
      <c r="P1640" s="216"/>
      <c r="Q1640" s="216"/>
      <c r="R1640" s="216"/>
      <c r="S1640" s="216"/>
      <c r="T1640" s="217"/>
      <c r="AT1640" s="218" t="s">
        <v>290</v>
      </c>
      <c r="AU1640" s="218" t="s">
        <v>85</v>
      </c>
      <c r="AV1640" s="13" t="s">
        <v>85</v>
      </c>
      <c r="AW1640" s="13" t="s">
        <v>32</v>
      </c>
      <c r="AX1640" s="13" t="s">
        <v>76</v>
      </c>
      <c r="AY1640" s="218" t="s">
        <v>282</v>
      </c>
    </row>
    <row r="1641" spans="2:51" s="13" customFormat="1" ht="11.25">
      <c r="B1641" s="207"/>
      <c r="C1641" s="208"/>
      <c r="D1641" s="209" t="s">
        <v>290</v>
      </c>
      <c r="E1641" s="210" t="s">
        <v>1</v>
      </c>
      <c r="F1641" s="211" t="s">
        <v>1115</v>
      </c>
      <c r="G1641" s="208"/>
      <c r="H1641" s="212">
        <v>-13.44</v>
      </c>
      <c r="I1641" s="213"/>
      <c r="J1641" s="208"/>
      <c r="K1641" s="208"/>
      <c r="L1641" s="214"/>
      <c r="M1641" s="215"/>
      <c r="N1641" s="216"/>
      <c r="O1641" s="216"/>
      <c r="P1641" s="216"/>
      <c r="Q1641" s="216"/>
      <c r="R1641" s="216"/>
      <c r="S1641" s="216"/>
      <c r="T1641" s="217"/>
      <c r="AT1641" s="218" t="s">
        <v>290</v>
      </c>
      <c r="AU1641" s="218" t="s">
        <v>85</v>
      </c>
      <c r="AV1641" s="13" t="s">
        <v>85</v>
      </c>
      <c r="AW1641" s="13" t="s">
        <v>32</v>
      </c>
      <c r="AX1641" s="13" t="s">
        <v>76</v>
      </c>
      <c r="AY1641" s="218" t="s">
        <v>282</v>
      </c>
    </row>
    <row r="1642" spans="2:51" s="13" customFormat="1" ht="11.25">
      <c r="B1642" s="207"/>
      <c r="C1642" s="208"/>
      <c r="D1642" s="209" t="s">
        <v>290</v>
      </c>
      <c r="E1642" s="210" t="s">
        <v>1</v>
      </c>
      <c r="F1642" s="211" t="s">
        <v>1597</v>
      </c>
      <c r="G1642" s="208"/>
      <c r="H1642" s="212">
        <v>69.795000000000002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290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282</v>
      </c>
    </row>
    <row r="1643" spans="2:51" s="13" customFormat="1" ht="33.75">
      <c r="B1643" s="207"/>
      <c r="C1643" s="208"/>
      <c r="D1643" s="209" t="s">
        <v>290</v>
      </c>
      <c r="E1643" s="210" t="s">
        <v>1</v>
      </c>
      <c r="F1643" s="211" t="s">
        <v>1118</v>
      </c>
      <c r="G1643" s="208"/>
      <c r="H1643" s="212">
        <v>-81.314999999999998</v>
      </c>
      <c r="I1643" s="213"/>
      <c r="J1643" s="208"/>
      <c r="K1643" s="208"/>
      <c r="L1643" s="214"/>
      <c r="M1643" s="215"/>
      <c r="N1643" s="216"/>
      <c r="O1643" s="216"/>
      <c r="P1643" s="216"/>
      <c r="Q1643" s="216"/>
      <c r="R1643" s="216"/>
      <c r="S1643" s="216"/>
      <c r="T1643" s="217"/>
      <c r="AT1643" s="218" t="s">
        <v>290</v>
      </c>
      <c r="AU1643" s="218" t="s">
        <v>85</v>
      </c>
      <c r="AV1643" s="13" t="s">
        <v>85</v>
      </c>
      <c r="AW1643" s="13" t="s">
        <v>32</v>
      </c>
      <c r="AX1643" s="13" t="s">
        <v>76</v>
      </c>
      <c r="AY1643" s="218" t="s">
        <v>282</v>
      </c>
    </row>
    <row r="1644" spans="2:51" s="15" customFormat="1" ht="11.25">
      <c r="B1644" s="230"/>
      <c r="C1644" s="231"/>
      <c r="D1644" s="209" t="s">
        <v>290</v>
      </c>
      <c r="E1644" s="232" t="s">
        <v>1</v>
      </c>
      <c r="F1644" s="233" t="s">
        <v>306</v>
      </c>
      <c r="G1644" s="231"/>
      <c r="H1644" s="234">
        <v>162.92000000000002</v>
      </c>
      <c r="I1644" s="235"/>
      <c r="J1644" s="231"/>
      <c r="K1644" s="231"/>
      <c r="L1644" s="236"/>
      <c r="M1644" s="237"/>
      <c r="N1644" s="238"/>
      <c r="O1644" s="238"/>
      <c r="P1644" s="238"/>
      <c r="Q1644" s="238"/>
      <c r="R1644" s="238"/>
      <c r="S1644" s="238"/>
      <c r="T1644" s="239"/>
      <c r="AT1644" s="240" t="s">
        <v>290</v>
      </c>
      <c r="AU1644" s="240" t="s">
        <v>85</v>
      </c>
      <c r="AV1644" s="15" t="s">
        <v>105</v>
      </c>
      <c r="AW1644" s="15" t="s">
        <v>32</v>
      </c>
      <c r="AX1644" s="15" t="s">
        <v>76</v>
      </c>
      <c r="AY1644" s="240" t="s">
        <v>282</v>
      </c>
    </row>
    <row r="1645" spans="2:51" s="13" customFormat="1" ht="11.25">
      <c r="B1645" s="207"/>
      <c r="C1645" s="208"/>
      <c r="D1645" s="209" t="s">
        <v>290</v>
      </c>
      <c r="E1645" s="210" t="s">
        <v>1</v>
      </c>
      <c r="F1645" s="211" t="s">
        <v>1119</v>
      </c>
      <c r="G1645" s="208"/>
      <c r="H1645" s="212">
        <v>128.80000000000001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290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282</v>
      </c>
    </row>
    <row r="1646" spans="2:51" s="13" customFormat="1" ht="11.25">
      <c r="B1646" s="207"/>
      <c r="C1646" s="208"/>
      <c r="D1646" s="209" t="s">
        <v>290</v>
      </c>
      <c r="E1646" s="210" t="s">
        <v>1</v>
      </c>
      <c r="F1646" s="211" t="s">
        <v>1120</v>
      </c>
      <c r="G1646" s="208"/>
      <c r="H1646" s="212">
        <v>-58.185000000000002</v>
      </c>
      <c r="I1646" s="213"/>
      <c r="J1646" s="208"/>
      <c r="K1646" s="208"/>
      <c r="L1646" s="214"/>
      <c r="M1646" s="215"/>
      <c r="N1646" s="216"/>
      <c r="O1646" s="216"/>
      <c r="P1646" s="216"/>
      <c r="Q1646" s="216"/>
      <c r="R1646" s="216"/>
      <c r="S1646" s="216"/>
      <c r="T1646" s="217"/>
      <c r="AT1646" s="218" t="s">
        <v>290</v>
      </c>
      <c r="AU1646" s="218" t="s">
        <v>85</v>
      </c>
      <c r="AV1646" s="13" t="s">
        <v>85</v>
      </c>
      <c r="AW1646" s="13" t="s">
        <v>32</v>
      </c>
      <c r="AX1646" s="13" t="s">
        <v>76</v>
      </c>
      <c r="AY1646" s="218" t="s">
        <v>282</v>
      </c>
    </row>
    <row r="1647" spans="2:51" s="15" customFormat="1" ht="11.25">
      <c r="B1647" s="230"/>
      <c r="C1647" s="231"/>
      <c r="D1647" s="209" t="s">
        <v>290</v>
      </c>
      <c r="E1647" s="232" t="s">
        <v>1</v>
      </c>
      <c r="F1647" s="233" t="s">
        <v>306</v>
      </c>
      <c r="G1647" s="231"/>
      <c r="H1647" s="234">
        <v>70.615000000000009</v>
      </c>
      <c r="I1647" s="235"/>
      <c r="J1647" s="231"/>
      <c r="K1647" s="231"/>
      <c r="L1647" s="236"/>
      <c r="M1647" s="237"/>
      <c r="N1647" s="238"/>
      <c r="O1647" s="238"/>
      <c r="P1647" s="238"/>
      <c r="Q1647" s="238"/>
      <c r="R1647" s="238"/>
      <c r="S1647" s="238"/>
      <c r="T1647" s="239"/>
      <c r="AT1647" s="240" t="s">
        <v>290</v>
      </c>
      <c r="AU1647" s="240" t="s">
        <v>85</v>
      </c>
      <c r="AV1647" s="15" t="s">
        <v>105</v>
      </c>
      <c r="AW1647" s="15" t="s">
        <v>32</v>
      </c>
      <c r="AX1647" s="15" t="s">
        <v>76</v>
      </c>
      <c r="AY1647" s="240" t="s">
        <v>282</v>
      </c>
    </row>
    <row r="1648" spans="2:51" s="13" customFormat="1" ht="11.25">
      <c r="B1648" s="207"/>
      <c r="C1648" s="208"/>
      <c r="D1648" s="209" t="s">
        <v>290</v>
      </c>
      <c r="E1648" s="210" t="s">
        <v>1</v>
      </c>
      <c r="F1648" s="211" t="s">
        <v>1121</v>
      </c>
      <c r="G1648" s="208"/>
      <c r="H1648" s="212">
        <v>46.8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290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282</v>
      </c>
    </row>
    <row r="1649" spans="1:65" s="15" customFormat="1" ht="11.25">
      <c r="B1649" s="230"/>
      <c r="C1649" s="231"/>
      <c r="D1649" s="209" t="s">
        <v>290</v>
      </c>
      <c r="E1649" s="232" t="s">
        <v>1</v>
      </c>
      <c r="F1649" s="233" t="s">
        <v>306</v>
      </c>
      <c r="G1649" s="231"/>
      <c r="H1649" s="234">
        <v>46.8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290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282</v>
      </c>
    </row>
    <row r="1650" spans="1:65" s="13" customFormat="1" ht="11.25">
      <c r="B1650" s="207"/>
      <c r="C1650" s="208"/>
      <c r="D1650" s="209" t="s">
        <v>290</v>
      </c>
      <c r="E1650" s="210" t="s">
        <v>1</v>
      </c>
      <c r="F1650" s="211" t="s">
        <v>1598</v>
      </c>
      <c r="G1650" s="208"/>
      <c r="H1650" s="212">
        <v>3.08</v>
      </c>
      <c r="I1650" s="213"/>
      <c r="J1650" s="208"/>
      <c r="K1650" s="208"/>
      <c r="L1650" s="214"/>
      <c r="M1650" s="215"/>
      <c r="N1650" s="216"/>
      <c r="O1650" s="216"/>
      <c r="P1650" s="216"/>
      <c r="Q1650" s="216"/>
      <c r="R1650" s="216"/>
      <c r="S1650" s="216"/>
      <c r="T1650" s="217"/>
      <c r="AT1650" s="218" t="s">
        <v>290</v>
      </c>
      <c r="AU1650" s="218" t="s">
        <v>85</v>
      </c>
      <c r="AV1650" s="13" t="s">
        <v>85</v>
      </c>
      <c r="AW1650" s="13" t="s">
        <v>32</v>
      </c>
      <c r="AX1650" s="13" t="s">
        <v>76</v>
      </c>
      <c r="AY1650" s="218" t="s">
        <v>282</v>
      </c>
    </row>
    <row r="1651" spans="1:65" s="13" customFormat="1" ht="22.5">
      <c r="B1651" s="207"/>
      <c r="C1651" s="208"/>
      <c r="D1651" s="209" t="s">
        <v>290</v>
      </c>
      <c r="E1651" s="210" t="s">
        <v>1</v>
      </c>
      <c r="F1651" s="211" t="s">
        <v>1599</v>
      </c>
      <c r="G1651" s="208"/>
      <c r="H1651" s="212">
        <v>19.071999999999999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290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282</v>
      </c>
    </row>
    <row r="1652" spans="1:65" s="13" customFormat="1" ht="11.25">
      <c r="B1652" s="207"/>
      <c r="C1652" s="208"/>
      <c r="D1652" s="209" t="s">
        <v>290</v>
      </c>
      <c r="E1652" s="210" t="s">
        <v>1</v>
      </c>
      <c r="F1652" s="211" t="s">
        <v>1600</v>
      </c>
      <c r="G1652" s="208"/>
      <c r="H1652" s="212">
        <v>11.55</v>
      </c>
      <c r="I1652" s="213"/>
      <c r="J1652" s="208"/>
      <c r="K1652" s="208"/>
      <c r="L1652" s="214"/>
      <c r="M1652" s="215"/>
      <c r="N1652" s="216"/>
      <c r="O1652" s="216"/>
      <c r="P1652" s="216"/>
      <c r="Q1652" s="216"/>
      <c r="R1652" s="216"/>
      <c r="S1652" s="216"/>
      <c r="T1652" s="217"/>
      <c r="AT1652" s="218" t="s">
        <v>290</v>
      </c>
      <c r="AU1652" s="218" t="s">
        <v>85</v>
      </c>
      <c r="AV1652" s="13" t="s">
        <v>85</v>
      </c>
      <c r="AW1652" s="13" t="s">
        <v>32</v>
      </c>
      <c r="AX1652" s="13" t="s">
        <v>76</v>
      </c>
      <c r="AY1652" s="218" t="s">
        <v>282</v>
      </c>
    </row>
    <row r="1653" spans="1:65" s="15" customFormat="1" ht="11.25">
      <c r="B1653" s="230"/>
      <c r="C1653" s="231"/>
      <c r="D1653" s="209" t="s">
        <v>290</v>
      </c>
      <c r="E1653" s="232" t="s">
        <v>1</v>
      </c>
      <c r="F1653" s="233" t="s">
        <v>306</v>
      </c>
      <c r="G1653" s="231"/>
      <c r="H1653" s="234">
        <v>33.701999999999998</v>
      </c>
      <c r="I1653" s="235"/>
      <c r="J1653" s="231"/>
      <c r="K1653" s="231"/>
      <c r="L1653" s="236"/>
      <c r="M1653" s="237"/>
      <c r="N1653" s="238"/>
      <c r="O1653" s="238"/>
      <c r="P1653" s="238"/>
      <c r="Q1653" s="238"/>
      <c r="R1653" s="238"/>
      <c r="S1653" s="238"/>
      <c r="T1653" s="239"/>
      <c r="AT1653" s="240" t="s">
        <v>290</v>
      </c>
      <c r="AU1653" s="240" t="s">
        <v>85</v>
      </c>
      <c r="AV1653" s="15" t="s">
        <v>105</v>
      </c>
      <c r="AW1653" s="15" t="s">
        <v>32</v>
      </c>
      <c r="AX1653" s="15" t="s">
        <v>76</v>
      </c>
      <c r="AY1653" s="240" t="s">
        <v>282</v>
      </c>
    </row>
    <row r="1654" spans="1:65" s="13" customFormat="1" ht="11.25">
      <c r="B1654" s="207"/>
      <c r="C1654" s="208"/>
      <c r="D1654" s="209" t="s">
        <v>290</v>
      </c>
      <c r="E1654" s="210" t="s">
        <v>1</v>
      </c>
      <c r="F1654" s="211" t="s">
        <v>1601</v>
      </c>
      <c r="G1654" s="208"/>
      <c r="H1654" s="212">
        <v>-32.115000000000002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290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282</v>
      </c>
    </row>
    <row r="1655" spans="1:65" s="16" customFormat="1" ht="11.25">
      <c r="B1655" s="241"/>
      <c r="C1655" s="242"/>
      <c r="D1655" s="209" t="s">
        <v>290</v>
      </c>
      <c r="E1655" s="243" t="s">
        <v>1</v>
      </c>
      <c r="F1655" s="244" t="s">
        <v>1122</v>
      </c>
      <c r="G1655" s="242"/>
      <c r="H1655" s="243" t="s">
        <v>1</v>
      </c>
      <c r="I1655" s="245"/>
      <c r="J1655" s="242"/>
      <c r="K1655" s="242"/>
      <c r="L1655" s="246"/>
      <c r="M1655" s="247"/>
      <c r="N1655" s="248"/>
      <c r="O1655" s="248"/>
      <c r="P1655" s="248"/>
      <c r="Q1655" s="248"/>
      <c r="R1655" s="248"/>
      <c r="S1655" s="248"/>
      <c r="T1655" s="249"/>
      <c r="AT1655" s="250" t="s">
        <v>290</v>
      </c>
      <c r="AU1655" s="250" t="s">
        <v>85</v>
      </c>
      <c r="AV1655" s="16" t="s">
        <v>83</v>
      </c>
      <c r="AW1655" s="16" t="s">
        <v>32</v>
      </c>
      <c r="AX1655" s="16" t="s">
        <v>76</v>
      </c>
      <c r="AY1655" s="250" t="s">
        <v>282</v>
      </c>
    </row>
    <row r="1656" spans="1:65" s="13" customFormat="1" ht="11.25">
      <c r="B1656" s="207"/>
      <c r="C1656" s="208"/>
      <c r="D1656" s="209" t="s">
        <v>290</v>
      </c>
      <c r="E1656" s="210" t="s">
        <v>1</v>
      </c>
      <c r="F1656" s="211" t="s">
        <v>1123</v>
      </c>
      <c r="G1656" s="208"/>
      <c r="H1656" s="212">
        <v>39.9</v>
      </c>
      <c r="I1656" s="213"/>
      <c r="J1656" s="208"/>
      <c r="K1656" s="208"/>
      <c r="L1656" s="214"/>
      <c r="M1656" s="215"/>
      <c r="N1656" s="216"/>
      <c r="O1656" s="216"/>
      <c r="P1656" s="216"/>
      <c r="Q1656" s="216"/>
      <c r="R1656" s="216"/>
      <c r="S1656" s="216"/>
      <c r="T1656" s="217"/>
      <c r="AT1656" s="218" t="s">
        <v>290</v>
      </c>
      <c r="AU1656" s="218" t="s">
        <v>85</v>
      </c>
      <c r="AV1656" s="13" t="s">
        <v>85</v>
      </c>
      <c r="AW1656" s="13" t="s">
        <v>32</v>
      </c>
      <c r="AX1656" s="13" t="s">
        <v>76</v>
      </c>
      <c r="AY1656" s="218" t="s">
        <v>282</v>
      </c>
    </row>
    <row r="1657" spans="1:65" s="15" customFormat="1" ht="11.25">
      <c r="B1657" s="230"/>
      <c r="C1657" s="231"/>
      <c r="D1657" s="209" t="s">
        <v>290</v>
      </c>
      <c r="E1657" s="232" t="s">
        <v>1</v>
      </c>
      <c r="F1657" s="233" t="s">
        <v>306</v>
      </c>
      <c r="G1657" s="231"/>
      <c r="H1657" s="234">
        <v>7.7849999999999966</v>
      </c>
      <c r="I1657" s="235"/>
      <c r="J1657" s="231"/>
      <c r="K1657" s="231"/>
      <c r="L1657" s="236"/>
      <c r="M1657" s="237"/>
      <c r="N1657" s="238"/>
      <c r="O1657" s="238"/>
      <c r="P1657" s="238"/>
      <c r="Q1657" s="238"/>
      <c r="R1657" s="238"/>
      <c r="S1657" s="238"/>
      <c r="T1657" s="239"/>
      <c r="AT1657" s="240" t="s">
        <v>290</v>
      </c>
      <c r="AU1657" s="240" t="s">
        <v>85</v>
      </c>
      <c r="AV1657" s="15" t="s">
        <v>105</v>
      </c>
      <c r="AW1657" s="15" t="s">
        <v>32</v>
      </c>
      <c r="AX1657" s="15" t="s">
        <v>76</v>
      </c>
      <c r="AY1657" s="240" t="s">
        <v>282</v>
      </c>
    </row>
    <row r="1658" spans="1:65" s="13" customFormat="1" ht="11.25">
      <c r="B1658" s="207"/>
      <c r="C1658" s="208"/>
      <c r="D1658" s="209" t="s">
        <v>290</v>
      </c>
      <c r="E1658" s="210" t="s">
        <v>1</v>
      </c>
      <c r="F1658" s="211" t="s">
        <v>1124</v>
      </c>
      <c r="G1658" s="208"/>
      <c r="H1658" s="212">
        <v>-7.56</v>
      </c>
      <c r="I1658" s="213"/>
      <c r="J1658" s="208"/>
      <c r="K1658" s="208"/>
      <c r="L1658" s="214"/>
      <c r="M1658" s="215"/>
      <c r="N1658" s="216"/>
      <c r="O1658" s="216"/>
      <c r="P1658" s="216"/>
      <c r="Q1658" s="216"/>
      <c r="R1658" s="216"/>
      <c r="S1658" s="216"/>
      <c r="T1658" s="217"/>
      <c r="AT1658" s="218" t="s">
        <v>290</v>
      </c>
      <c r="AU1658" s="218" t="s">
        <v>85</v>
      </c>
      <c r="AV1658" s="13" t="s">
        <v>85</v>
      </c>
      <c r="AW1658" s="13" t="s">
        <v>32</v>
      </c>
      <c r="AX1658" s="13" t="s">
        <v>76</v>
      </c>
      <c r="AY1658" s="218" t="s">
        <v>282</v>
      </c>
    </row>
    <row r="1659" spans="1:65" s="15" customFormat="1" ht="11.25">
      <c r="B1659" s="230"/>
      <c r="C1659" s="231"/>
      <c r="D1659" s="209" t="s">
        <v>290</v>
      </c>
      <c r="E1659" s="232" t="s">
        <v>1</v>
      </c>
      <c r="F1659" s="233" t="s">
        <v>306</v>
      </c>
      <c r="G1659" s="231"/>
      <c r="H1659" s="234">
        <v>-7.56</v>
      </c>
      <c r="I1659" s="235"/>
      <c r="J1659" s="231"/>
      <c r="K1659" s="231"/>
      <c r="L1659" s="236"/>
      <c r="M1659" s="237"/>
      <c r="N1659" s="238"/>
      <c r="O1659" s="238"/>
      <c r="P1659" s="238"/>
      <c r="Q1659" s="238"/>
      <c r="R1659" s="238"/>
      <c r="S1659" s="238"/>
      <c r="T1659" s="239"/>
      <c r="AT1659" s="240" t="s">
        <v>290</v>
      </c>
      <c r="AU1659" s="240" t="s">
        <v>85</v>
      </c>
      <c r="AV1659" s="15" t="s">
        <v>105</v>
      </c>
      <c r="AW1659" s="15" t="s">
        <v>32</v>
      </c>
      <c r="AX1659" s="15" t="s">
        <v>76</v>
      </c>
      <c r="AY1659" s="240" t="s">
        <v>282</v>
      </c>
    </row>
    <row r="1660" spans="1:65" s="13" customFormat="1" ht="11.25">
      <c r="B1660" s="207"/>
      <c r="C1660" s="208"/>
      <c r="D1660" s="209" t="s">
        <v>290</v>
      </c>
      <c r="E1660" s="210" t="s">
        <v>1</v>
      </c>
      <c r="F1660" s="211" t="s">
        <v>1766</v>
      </c>
      <c r="G1660" s="208"/>
      <c r="H1660" s="212">
        <v>1.68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290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282</v>
      </c>
    </row>
    <row r="1661" spans="1:65" s="15" customFormat="1" ht="11.25">
      <c r="B1661" s="230"/>
      <c r="C1661" s="231"/>
      <c r="D1661" s="209" t="s">
        <v>290</v>
      </c>
      <c r="E1661" s="232" t="s">
        <v>1</v>
      </c>
      <c r="F1661" s="233" t="s">
        <v>306</v>
      </c>
      <c r="G1661" s="231"/>
      <c r="H1661" s="234">
        <v>1.68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290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282</v>
      </c>
    </row>
    <row r="1662" spans="1:65" s="14" customFormat="1" ht="11.25">
      <c r="B1662" s="219"/>
      <c r="C1662" s="220"/>
      <c r="D1662" s="209" t="s">
        <v>290</v>
      </c>
      <c r="E1662" s="221" t="s">
        <v>1</v>
      </c>
      <c r="F1662" s="222" t="s">
        <v>292</v>
      </c>
      <c r="G1662" s="220"/>
      <c r="H1662" s="223">
        <v>577.84</v>
      </c>
      <c r="I1662" s="224"/>
      <c r="J1662" s="220"/>
      <c r="K1662" s="220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290</v>
      </c>
      <c r="AU1662" s="229" t="s">
        <v>85</v>
      </c>
      <c r="AV1662" s="14" t="s">
        <v>288</v>
      </c>
      <c r="AW1662" s="14" t="s">
        <v>32</v>
      </c>
      <c r="AX1662" s="14" t="s">
        <v>83</v>
      </c>
      <c r="AY1662" s="229" t="s">
        <v>282</v>
      </c>
    </row>
    <row r="1663" spans="1:65" s="2" customFormat="1" ht="37.9" customHeight="1">
      <c r="A1663" s="35"/>
      <c r="B1663" s="36"/>
      <c r="C1663" s="251" t="s">
        <v>1767</v>
      </c>
      <c r="D1663" s="251" t="s">
        <v>990</v>
      </c>
      <c r="E1663" s="252" t="s">
        <v>1768</v>
      </c>
      <c r="F1663" s="253" t="s">
        <v>1769</v>
      </c>
      <c r="G1663" s="254" t="s">
        <v>287</v>
      </c>
      <c r="H1663" s="255">
        <v>673.47299999999996</v>
      </c>
      <c r="I1663" s="256"/>
      <c r="J1663" s="257">
        <f>ROUND(I1663*H1663,2)</f>
        <v>0</v>
      </c>
      <c r="K1663" s="258"/>
      <c r="L1663" s="259"/>
      <c r="M1663" s="260" t="s">
        <v>1</v>
      </c>
      <c r="N1663" s="261" t="s">
        <v>41</v>
      </c>
      <c r="O1663" s="72"/>
      <c r="P1663" s="203">
        <f>O1663*H1663</f>
        <v>0</v>
      </c>
      <c r="Q1663" s="203">
        <v>1.3999999999999999E-4</v>
      </c>
      <c r="R1663" s="203">
        <f>Q1663*H1663</f>
        <v>9.428621999999999E-2</v>
      </c>
      <c r="S1663" s="203">
        <v>0</v>
      </c>
      <c r="T1663" s="204">
        <f>S1663*H1663</f>
        <v>0</v>
      </c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R1663" s="205" t="s">
        <v>493</v>
      </c>
      <c r="AT1663" s="205" t="s">
        <v>990</v>
      </c>
      <c r="AU1663" s="205" t="s">
        <v>85</v>
      </c>
      <c r="AY1663" s="18" t="s">
        <v>282</v>
      </c>
      <c r="BE1663" s="206">
        <f>IF(N1663="základní",J1663,0)</f>
        <v>0</v>
      </c>
      <c r="BF1663" s="206">
        <f>IF(N1663="snížená",J1663,0)</f>
        <v>0</v>
      </c>
      <c r="BG1663" s="206">
        <f>IF(N1663="zákl. přenesená",J1663,0)</f>
        <v>0</v>
      </c>
      <c r="BH1663" s="206">
        <f>IF(N1663="sníž. přenesená",J1663,0)</f>
        <v>0</v>
      </c>
      <c r="BI1663" s="206">
        <f>IF(N1663="nulová",J1663,0)</f>
        <v>0</v>
      </c>
      <c r="BJ1663" s="18" t="s">
        <v>83</v>
      </c>
      <c r="BK1663" s="206">
        <f>ROUND(I1663*H1663,2)</f>
        <v>0</v>
      </c>
      <c r="BL1663" s="18" t="s">
        <v>199</v>
      </c>
      <c r="BM1663" s="205" t="s">
        <v>1770</v>
      </c>
    </row>
    <row r="1664" spans="1:65" s="13" customFormat="1" ht="11.25">
      <c r="B1664" s="207"/>
      <c r="C1664" s="208"/>
      <c r="D1664" s="209" t="s">
        <v>290</v>
      </c>
      <c r="E1664" s="208"/>
      <c r="F1664" s="211" t="s">
        <v>1771</v>
      </c>
      <c r="G1664" s="208"/>
      <c r="H1664" s="212">
        <v>673.47299999999996</v>
      </c>
      <c r="I1664" s="213"/>
      <c r="J1664" s="208"/>
      <c r="K1664" s="208"/>
      <c r="L1664" s="214"/>
      <c r="M1664" s="215"/>
      <c r="N1664" s="216"/>
      <c r="O1664" s="216"/>
      <c r="P1664" s="216"/>
      <c r="Q1664" s="216"/>
      <c r="R1664" s="216"/>
      <c r="S1664" s="216"/>
      <c r="T1664" s="217"/>
      <c r="AT1664" s="218" t="s">
        <v>290</v>
      </c>
      <c r="AU1664" s="218" t="s">
        <v>85</v>
      </c>
      <c r="AV1664" s="13" t="s">
        <v>85</v>
      </c>
      <c r="AW1664" s="13" t="s">
        <v>4</v>
      </c>
      <c r="AX1664" s="13" t="s">
        <v>83</v>
      </c>
      <c r="AY1664" s="218" t="s">
        <v>282</v>
      </c>
    </row>
    <row r="1665" spans="1:65" s="2" customFormat="1" ht="24.2" customHeight="1">
      <c r="A1665" s="35"/>
      <c r="B1665" s="36"/>
      <c r="C1665" s="193" t="s">
        <v>1772</v>
      </c>
      <c r="D1665" s="193" t="s">
        <v>284</v>
      </c>
      <c r="E1665" s="194" t="s">
        <v>1773</v>
      </c>
      <c r="F1665" s="195" t="s">
        <v>1774</v>
      </c>
      <c r="G1665" s="196" t="s">
        <v>418</v>
      </c>
      <c r="H1665" s="197">
        <v>34.591999999999999</v>
      </c>
      <c r="I1665" s="198"/>
      <c r="J1665" s="199">
        <f>ROUND(I1665*H1665,2)</f>
        <v>0</v>
      </c>
      <c r="K1665" s="200"/>
      <c r="L1665" s="40"/>
      <c r="M1665" s="201" t="s">
        <v>1</v>
      </c>
      <c r="N1665" s="202" t="s">
        <v>41</v>
      </c>
      <c r="O1665" s="72"/>
      <c r="P1665" s="203">
        <f>O1665*H1665</f>
        <v>0</v>
      </c>
      <c r="Q1665" s="203">
        <v>0</v>
      </c>
      <c r="R1665" s="203">
        <f>Q1665*H1665</f>
        <v>0</v>
      </c>
      <c r="S1665" s="203">
        <v>0</v>
      </c>
      <c r="T1665" s="204">
        <f>S1665*H1665</f>
        <v>0</v>
      </c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R1665" s="205" t="s">
        <v>199</v>
      </c>
      <c r="AT1665" s="205" t="s">
        <v>284</v>
      </c>
      <c r="AU1665" s="205" t="s">
        <v>85</v>
      </c>
      <c r="AY1665" s="18" t="s">
        <v>282</v>
      </c>
      <c r="BE1665" s="206">
        <f>IF(N1665="základní",J1665,0)</f>
        <v>0</v>
      </c>
      <c r="BF1665" s="206">
        <f>IF(N1665="snížená",J1665,0)</f>
        <v>0</v>
      </c>
      <c r="BG1665" s="206">
        <f>IF(N1665="zákl. přenesená",J1665,0)</f>
        <v>0</v>
      </c>
      <c r="BH1665" s="206">
        <f>IF(N1665="sníž. přenesená",J1665,0)</f>
        <v>0</v>
      </c>
      <c r="BI1665" s="206">
        <f>IF(N1665="nulová",J1665,0)</f>
        <v>0</v>
      </c>
      <c r="BJ1665" s="18" t="s">
        <v>83</v>
      </c>
      <c r="BK1665" s="206">
        <f>ROUND(I1665*H1665,2)</f>
        <v>0</v>
      </c>
      <c r="BL1665" s="18" t="s">
        <v>199</v>
      </c>
      <c r="BM1665" s="205" t="s">
        <v>1775</v>
      </c>
    </row>
    <row r="1666" spans="1:65" s="12" customFormat="1" ht="22.9" customHeight="1">
      <c r="B1666" s="177"/>
      <c r="C1666" s="178"/>
      <c r="D1666" s="179" t="s">
        <v>75</v>
      </c>
      <c r="E1666" s="191" t="s">
        <v>1776</v>
      </c>
      <c r="F1666" s="191" t="s">
        <v>1777</v>
      </c>
      <c r="G1666" s="178"/>
      <c r="H1666" s="178"/>
      <c r="I1666" s="181"/>
      <c r="J1666" s="192">
        <f>BK1666</f>
        <v>0</v>
      </c>
      <c r="K1666" s="178"/>
      <c r="L1666" s="183"/>
      <c r="M1666" s="184"/>
      <c r="N1666" s="185"/>
      <c r="O1666" s="185"/>
      <c r="P1666" s="186">
        <f>SUM(P1667:P1680)</f>
        <v>0</v>
      </c>
      <c r="Q1666" s="185"/>
      <c r="R1666" s="186">
        <f>SUM(R1667:R1680)</f>
        <v>0.4829736</v>
      </c>
      <c r="S1666" s="185"/>
      <c r="T1666" s="187">
        <f>SUM(T1667:T1680)</f>
        <v>0</v>
      </c>
      <c r="AR1666" s="188" t="s">
        <v>85</v>
      </c>
      <c r="AT1666" s="189" t="s">
        <v>75</v>
      </c>
      <c r="AU1666" s="189" t="s">
        <v>83</v>
      </c>
      <c r="AY1666" s="188" t="s">
        <v>282</v>
      </c>
      <c r="BK1666" s="190">
        <f>SUM(BK1667:BK1680)</f>
        <v>0</v>
      </c>
    </row>
    <row r="1667" spans="1:65" s="2" customFormat="1" ht="16.5" customHeight="1">
      <c r="A1667" s="35"/>
      <c r="B1667" s="36"/>
      <c r="C1667" s="193" t="s">
        <v>1778</v>
      </c>
      <c r="D1667" s="193" t="s">
        <v>284</v>
      </c>
      <c r="E1667" s="194" t="s">
        <v>1779</v>
      </c>
      <c r="F1667" s="195" t="s">
        <v>1780</v>
      </c>
      <c r="G1667" s="196" t="s">
        <v>287</v>
      </c>
      <c r="H1667" s="197">
        <v>54.914999999999999</v>
      </c>
      <c r="I1667" s="198"/>
      <c r="J1667" s="199">
        <f>ROUND(I1667*H1667,2)</f>
        <v>0</v>
      </c>
      <c r="K1667" s="200"/>
      <c r="L1667" s="40"/>
      <c r="M1667" s="201" t="s">
        <v>1</v>
      </c>
      <c r="N1667" s="202" t="s">
        <v>41</v>
      </c>
      <c r="O1667" s="72"/>
      <c r="P1667" s="203">
        <f>O1667*H1667</f>
        <v>0</v>
      </c>
      <c r="Q1667" s="203">
        <v>4.0000000000000003E-5</v>
      </c>
      <c r="R1667" s="203">
        <f>Q1667*H1667</f>
        <v>2.1965999999999999E-3</v>
      </c>
      <c r="S1667" s="203">
        <v>0</v>
      </c>
      <c r="T1667" s="204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205" t="s">
        <v>199</v>
      </c>
      <c r="AT1667" s="205" t="s">
        <v>284</v>
      </c>
      <c r="AU1667" s="205" t="s">
        <v>85</v>
      </c>
      <c r="AY1667" s="18" t="s">
        <v>282</v>
      </c>
      <c r="BE1667" s="206">
        <f>IF(N1667="základní",J1667,0)</f>
        <v>0</v>
      </c>
      <c r="BF1667" s="206">
        <f>IF(N1667="snížená",J1667,0)</f>
        <v>0</v>
      </c>
      <c r="BG1667" s="206">
        <f>IF(N1667="zákl. přenesená",J1667,0)</f>
        <v>0</v>
      </c>
      <c r="BH1667" s="206">
        <f>IF(N1667="sníž. přenesená",J1667,0)</f>
        <v>0</v>
      </c>
      <c r="BI1667" s="206">
        <f>IF(N1667="nulová",J1667,0)</f>
        <v>0</v>
      </c>
      <c r="BJ1667" s="18" t="s">
        <v>83</v>
      </c>
      <c r="BK1667" s="206">
        <f>ROUND(I1667*H1667,2)</f>
        <v>0</v>
      </c>
      <c r="BL1667" s="18" t="s">
        <v>199</v>
      </c>
      <c r="BM1667" s="205" t="s">
        <v>1781</v>
      </c>
    </row>
    <row r="1668" spans="1:65" s="16" customFormat="1" ht="11.25">
      <c r="B1668" s="241"/>
      <c r="C1668" s="242"/>
      <c r="D1668" s="209" t="s">
        <v>290</v>
      </c>
      <c r="E1668" s="243" t="s">
        <v>1</v>
      </c>
      <c r="F1668" s="244" t="s">
        <v>1077</v>
      </c>
      <c r="G1668" s="242"/>
      <c r="H1668" s="243" t="s">
        <v>1</v>
      </c>
      <c r="I1668" s="245"/>
      <c r="J1668" s="242"/>
      <c r="K1668" s="242"/>
      <c r="L1668" s="246"/>
      <c r="M1668" s="247"/>
      <c r="N1668" s="248"/>
      <c r="O1668" s="248"/>
      <c r="P1668" s="248"/>
      <c r="Q1668" s="248"/>
      <c r="R1668" s="248"/>
      <c r="S1668" s="248"/>
      <c r="T1668" s="249"/>
      <c r="AT1668" s="250" t="s">
        <v>290</v>
      </c>
      <c r="AU1668" s="250" t="s">
        <v>85</v>
      </c>
      <c r="AV1668" s="16" t="s">
        <v>83</v>
      </c>
      <c r="AW1668" s="16" t="s">
        <v>32</v>
      </c>
      <c r="AX1668" s="16" t="s">
        <v>76</v>
      </c>
      <c r="AY1668" s="250" t="s">
        <v>282</v>
      </c>
    </row>
    <row r="1669" spans="1:65" s="13" customFormat="1" ht="11.25">
      <c r="B1669" s="207"/>
      <c r="C1669" s="208"/>
      <c r="D1669" s="209" t="s">
        <v>290</v>
      </c>
      <c r="E1669" s="210" t="s">
        <v>1</v>
      </c>
      <c r="F1669" s="211" t="s">
        <v>1078</v>
      </c>
      <c r="G1669" s="208"/>
      <c r="H1669" s="212">
        <v>19.285</v>
      </c>
      <c r="I1669" s="213"/>
      <c r="J1669" s="208"/>
      <c r="K1669" s="208"/>
      <c r="L1669" s="214"/>
      <c r="M1669" s="215"/>
      <c r="N1669" s="216"/>
      <c r="O1669" s="216"/>
      <c r="P1669" s="216"/>
      <c r="Q1669" s="216"/>
      <c r="R1669" s="216"/>
      <c r="S1669" s="216"/>
      <c r="T1669" s="217"/>
      <c r="AT1669" s="218" t="s">
        <v>290</v>
      </c>
      <c r="AU1669" s="218" t="s">
        <v>85</v>
      </c>
      <c r="AV1669" s="13" t="s">
        <v>85</v>
      </c>
      <c r="AW1669" s="13" t="s">
        <v>32</v>
      </c>
      <c r="AX1669" s="13" t="s">
        <v>76</v>
      </c>
      <c r="AY1669" s="218" t="s">
        <v>282</v>
      </c>
    </row>
    <row r="1670" spans="1:65" s="13" customFormat="1" ht="11.25">
      <c r="B1670" s="207"/>
      <c r="C1670" s="208"/>
      <c r="D1670" s="209" t="s">
        <v>290</v>
      </c>
      <c r="E1670" s="210" t="s">
        <v>1</v>
      </c>
      <c r="F1670" s="211" t="s">
        <v>1079</v>
      </c>
      <c r="G1670" s="208"/>
      <c r="H1670" s="212">
        <v>14.324999999999999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290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282</v>
      </c>
    </row>
    <row r="1671" spans="1:65" s="13" customFormat="1" ht="11.25">
      <c r="B1671" s="207"/>
      <c r="C1671" s="208"/>
      <c r="D1671" s="209" t="s">
        <v>290</v>
      </c>
      <c r="E1671" s="210" t="s">
        <v>1</v>
      </c>
      <c r="F1671" s="211" t="s">
        <v>1080</v>
      </c>
      <c r="G1671" s="208"/>
      <c r="H1671" s="212">
        <v>3.0249999999999999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290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282</v>
      </c>
    </row>
    <row r="1672" spans="1:65" s="13" customFormat="1" ht="11.25">
      <c r="B1672" s="207"/>
      <c r="C1672" s="208"/>
      <c r="D1672" s="209" t="s">
        <v>290</v>
      </c>
      <c r="E1672" s="210" t="s">
        <v>1</v>
      </c>
      <c r="F1672" s="211" t="s">
        <v>1081</v>
      </c>
      <c r="G1672" s="208"/>
      <c r="H1672" s="212">
        <v>-3</v>
      </c>
      <c r="I1672" s="213"/>
      <c r="J1672" s="208"/>
      <c r="K1672" s="208"/>
      <c r="L1672" s="214"/>
      <c r="M1672" s="215"/>
      <c r="N1672" s="216"/>
      <c r="O1672" s="216"/>
      <c r="P1672" s="216"/>
      <c r="Q1672" s="216"/>
      <c r="R1672" s="216"/>
      <c r="S1672" s="216"/>
      <c r="T1672" s="217"/>
      <c r="AT1672" s="218" t="s">
        <v>290</v>
      </c>
      <c r="AU1672" s="218" t="s">
        <v>85</v>
      </c>
      <c r="AV1672" s="13" t="s">
        <v>85</v>
      </c>
      <c r="AW1672" s="13" t="s">
        <v>32</v>
      </c>
      <c r="AX1672" s="13" t="s">
        <v>76</v>
      </c>
      <c r="AY1672" s="218" t="s">
        <v>282</v>
      </c>
    </row>
    <row r="1673" spans="1:65" s="15" customFormat="1" ht="11.25">
      <c r="B1673" s="230"/>
      <c r="C1673" s="231"/>
      <c r="D1673" s="209" t="s">
        <v>290</v>
      </c>
      <c r="E1673" s="232" t="s">
        <v>1</v>
      </c>
      <c r="F1673" s="233" t="s">
        <v>306</v>
      </c>
      <c r="G1673" s="231"/>
      <c r="H1673" s="234">
        <v>33.634999999999998</v>
      </c>
      <c r="I1673" s="235"/>
      <c r="J1673" s="231"/>
      <c r="K1673" s="231"/>
      <c r="L1673" s="236"/>
      <c r="M1673" s="237"/>
      <c r="N1673" s="238"/>
      <c r="O1673" s="238"/>
      <c r="P1673" s="238"/>
      <c r="Q1673" s="238"/>
      <c r="R1673" s="238"/>
      <c r="S1673" s="238"/>
      <c r="T1673" s="239"/>
      <c r="AT1673" s="240" t="s">
        <v>290</v>
      </c>
      <c r="AU1673" s="240" t="s">
        <v>85</v>
      </c>
      <c r="AV1673" s="15" t="s">
        <v>105</v>
      </c>
      <c r="AW1673" s="15" t="s">
        <v>32</v>
      </c>
      <c r="AX1673" s="15" t="s">
        <v>76</v>
      </c>
      <c r="AY1673" s="240" t="s">
        <v>282</v>
      </c>
    </row>
    <row r="1674" spans="1:65" s="16" customFormat="1" ht="11.25">
      <c r="B1674" s="241"/>
      <c r="C1674" s="242"/>
      <c r="D1674" s="209" t="s">
        <v>290</v>
      </c>
      <c r="E1674" s="243" t="s">
        <v>1</v>
      </c>
      <c r="F1674" s="244" t="s">
        <v>1082</v>
      </c>
      <c r="G1674" s="242"/>
      <c r="H1674" s="243" t="s">
        <v>1</v>
      </c>
      <c r="I1674" s="245"/>
      <c r="J1674" s="242"/>
      <c r="K1674" s="242"/>
      <c r="L1674" s="246"/>
      <c r="M1674" s="247"/>
      <c r="N1674" s="248"/>
      <c r="O1674" s="248"/>
      <c r="P1674" s="248"/>
      <c r="Q1674" s="248"/>
      <c r="R1674" s="248"/>
      <c r="S1674" s="248"/>
      <c r="T1674" s="249"/>
      <c r="AT1674" s="250" t="s">
        <v>290</v>
      </c>
      <c r="AU1674" s="250" t="s">
        <v>85</v>
      </c>
      <c r="AV1674" s="16" t="s">
        <v>83</v>
      </c>
      <c r="AW1674" s="16" t="s">
        <v>32</v>
      </c>
      <c r="AX1674" s="16" t="s">
        <v>76</v>
      </c>
      <c r="AY1674" s="250" t="s">
        <v>282</v>
      </c>
    </row>
    <row r="1675" spans="1:65" s="13" customFormat="1" ht="11.25">
      <c r="B1675" s="207"/>
      <c r="C1675" s="208"/>
      <c r="D1675" s="209" t="s">
        <v>290</v>
      </c>
      <c r="E1675" s="210" t="s">
        <v>1</v>
      </c>
      <c r="F1675" s="211" t="s">
        <v>1083</v>
      </c>
      <c r="G1675" s="208"/>
      <c r="H1675" s="212">
        <v>21.28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290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282</v>
      </c>
    </row>
    <row r="1676" spans="1:65" s="15" customFormat="1" ht="11.25">
      <c r="B1676" s="230"/>
      <c r="C1676" s="231"/>
      <c r="D1676" s="209" t="s">
        <v>290</v>
      </c>
      <c r="E1676" s="232" t="s">
        <v>1</v>
      </c>
      <c r="F1676" s="233" t="s">
        <v>306</v>
      </c>
      <c r="G1676" s="231"/>
      <c r="H1676" s="234">
        <v>21.28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290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282</v>
      </c>
    </row>
    <row r="1677" spans="1:65" s="14" customFormat="1" ht="11.25">
      <c r="B1677" s="219"/>
      <c r="C1677" s="220"/>
      <c r="D1677" s="209" t="s">
        <v>290</v>
      </c>
      <c r="E1677" s="221" t="s">
        <v>1</v>
      </c>
      <c r="F1677" s="222" t="s">
        <v>292</v>
      </c>
      <c r="G1677" s="220"/>
      <c r="H1677" s="223">
        <v>54.914999999999999</v>
      </c>
      <c r="I1677" s="224"/>
      <c r="J1677" s="220"/>
      <c r="K1677" s="220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290</v>
      </c>
      <c r="AU1677" s="229" t="s">
        <v>85</v>
      </c>
      <c r="AV1677" s="14" t="s">
        <v>288</v>
      </c>
      <c r="AW1677" s="14" t="s">
        <v>32</v>
      </c>
      <c r="AX1677" s="14" t="s">
        <v>83</v>
      </c>
      <c r="AY1677" s="229" t="s">
        <v>282</v>
      </c>
    </row>
    <row r="1678" spans="1:65" s="2" customFormat="1" ht="44.25" customHeight="1">
      <c r="A1678" s="35"/>
      <c r="B1678" s="36"/>
      <c r="C1678" s="251" t="s">
        <v>1782</v>
      </c>
      <c r="D1678" s="251" t="s">
        <v>990</v>
      </c>
      <c r="E1678" s="252" t="s">
        <v>1783</v>
      </c>
      <c r="F1678" s="253" t="s">
        <v>1784</v>
      </c>
      <c r="G1678" s="254" t="s">
        <v>287</v>
      </c>
      <c r="H1678" s="255">
        <v>56.561999999999998</v>
      </c>
      <c r="I1678" s="256"/>
      <c r="J1678" s="257">
        <f>ROUND(I1678*H1678,2)</f>
        <v>0</v>
      </c>
      <c r="K1678" s="258"/>
      <c r="L1678" s="259"/>
      <c r="M1678" s="260" t="s">
        <v>1</v>
      </c>
      <c r="N1678" s="261" t="s">
        <v>41</v>
      </c>
      <c r="O1678" s="72"/>
      <c r="P1678" s="203">
        <f>O1678*H1678</f>
        <v>0</v>
      </c>
      <c r="Q1678" s="203">
        <v>8.5000000000000006E-3</v>
      </c>
      <c r="R1678" s="203">
        <f>Q1678*H1678</f>
        <v>0.48077700000000001</v>
      </c>
      <c r="S1678" s="203">
        <v>0</v>
      </c>
      <c r="T1678" s="204">
        <f>S1678*H1678</f>
        <v>0</v>
      </c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R1678" s="205" t="s">
        <v>493</v>
      </c>
      <c r="AT1678" s="205" t="s">
        <v>990</v>
      </c>
      <c r="AU1678" s="205" t="s">
        <v>85</v>
      </c>
      <c r="AY1678" s="18" t="s">
        <v>282</v>
      </c>
      <c r="BE1678" s="206">
        <f>IF(N1678="základní",J1678,0)</f>
        <v>0</v>
      </c>
      <c r="BF1678" s="206">
        <f>IF(N1678="snížená",J1678,0)</f>
        <v>0</v>
      </c>
      <c r="BG1678" s="206">
        <f>IF(N1678="zákl. přenesená",J1678,0)</f>
        <v>0</v>
      </c>
      <c r="BH1678" s="206">
        <f>IF(N1678="sníž. přenesená",J1678,0)</f>
        <v>0</v>
      </c>
      <c r="BI1678" s="206">
        <f>IF(N1678="nulová",J1678,0)</f>
        <v>0</v>
      </c>
      <c r="BJ1678" s="18" t="s">
        <v>83</v>
      </c>
      <c r="BK1678" s="206">
        <f>ROUND(I1678*H1678,2)</f>
        <v>0</v>
      </c>
      <c r="BL1678" s="18" t="s">
        <v>199</v>
      </c>
      <c r="BM1678" s="205" t="s">
        <v>1785</v>
      </c>
    </row>
    <row r="1679" spans="1:65" s="13" customFormat="1" ht="11.25">
      <c r="B1679" s="207"/>
      <c r="C1679" s="208"/>
      <c r="D1679" s="209" t="s">
        <v>290</v>
      </c>
      <c r="E1679" s="208"/>
      <c r="F1679" s="211" t="s">
        <v>1786</v>
      </c>
      <c r="G1679" s="208"/>
      <c r="H1679" s="212">
        <v>56.561999999999998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290</v>
      </c>
      <c r="AU1679" s="218" t="s">
        <v>85</v>
      </c>
      <c r="AV1679" s="13" t="s">
        <v>85</v>
      </c>
      <c r="AW1679" s="13" t="s">
        <v>4</v>
      </c>
      <c r="AX1679" s="13" t="s">
        <v>83</v>
      </c>
      <c r="AY1679" s="218" t="s">
        <v>282</v>
      </c>
    </row>
    <row r="1680" spans="1:65" s="2" customFormat="1" ht="24.2" customHeight="1">
      <c r="A1680" s="35"/>
      <c r="B1680" s="36"/>
      <c r="C1680" s="193" t="s">
        <v>1787</v>
      </c>
      <c r="D1680" s="193" t="s">
        <v>284</v>
      </c>
      <c r="E1680" s="194" t="s">
        <v>1788</v>
      </c>
      <c r="F1680" s="195" t="s">
        <v>1789</v>
      </c>
      <c r="G1680" s="196" t="s">
        <v>418</v>
      </c>
      <c r="H1680" s="197">
        <v>0.48299999999999998</v>
      </c>
      <c r="I1680" s="198"/>
      <c r="J1680" s="199">
        <f>ROUND(I1680*H1680,2)</f>
        <v>0</v>
      </c>
      <c r="K1680" s="200"/>
      <c r="L1680" s="40"/>
      <c r="M1680" s="201" t="s">
        <v>1</v>
      </c>
      <c r="N1680" s="202" t="s">
        <v>41</v>
      </c>
      <c r="O1680" s="72"/>
      <c r="P1680" s="203">
        <f>O1680*H1680</f>
        <v>0</v>
      </c>
      <c r="Q1680" s="203">
        <v>0</v>
      </c>
      <c r="R1680" s="203">
        <f>Q1680*H1680</f>
        <v>0</v>
      </c>
      <c r="S1680" s="203">
        <v>0</v>
      </c>
      <c r="T1680" s="204">
        <f>S1680*H1680</f>
        <v>0</v>
      </c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R1680" s="205" t="s">
        <v>199</v>
      </c>
      <c r="AT1680" s="205" t="s">
        <v>284</v>
      </c>
      <c r="AU1680" s="205" t="s">
        <v>85</v>
      </c>
      <c r="AY1680" s="18" t="s">
        <v>282</v>
      </c>
      <c r="BE1680" s="206">
        <f>IF(N1680="základní",J1680,0)</f>
        <v>0</v>
      </c>
      <c r="BF1680" s="206">
        <f>IF(N1680="snížená",J1680,0)</f>
        <v>0</v>
      </c>
      <c r="BG1680" s="206">
        <f>IF(N1680="zákl. přenesená",J1680,0)</f>
        <v>0</v>
      </c>
      <c r="BH1680" s="206">
        <f>IF(N1680="sníž. přenesená",J1680,0)</f>
        <v>0</v>
      </c>
      <c r="BI1680" s="206">
        <f>IF(N1680="nulová",J1680,0)</f>
        <v>0</v>
      </c>
      <c r="BJ1680" s="18" t="s">
        <v>83</v>
      </c>
      <c r="BK1680" s="206">
        <f>ROUND(I1680*H1680,2)</f>
        <v>0</v>
      </c>
      <c r="BL1680" s="18" t="s">
        <v>199</v>
      </c>
      <c r="BM1680" s="205" t="s">
        <v>1790</v>
      </c>
    </row>
    <row r="1681" spans="1:65" s="12" customFormat="1" ht="22.9" customHeight="1">
      <c r="B1681" s="177"/>
      <c r="C1681" s="178"/>
      <c r="D1681" s="179" t="s">
        <v>75</v>
      </c>
      <c r="E1681" s="191" t="s">
        <v>1791</v>
      </c>
      <c r="F1681" s="191" t="s">
        <v>1792</v>
      </c>
      <c r="G1681" s="178"/>
      <c r="H1681" s="178"/>
      <c r="I1681" s="181"/>
      <c r="J1681" s="192">
        <f>BK1681</f>
        <v>0</v>
      </c>
      <c r="K1681" s="178"/>
      <c r="L1681" s="183"/>
      <c r="M1681" s="184"/>
      <c r="N1681" s="185"/>
      <c r="O1681" s="185"/>
      <c r="P1681" s="186">
        <f>SUM(P1682:P1683)</f>
        <v>0</v>
      </c>
      <c r="Q1681" s="185"/>
      <c r="R1681" s="186">
        <f>SUM(R1682:R1683)</f>
        <v>1.184E-2</v>
      </c>
      <c r="S1681" s="185"/>
      <c r="T1681" s="187">
        <f>SUM(T1682:T1683)</f>
        <v>0</v>
      </c>
      <c r="AR1681" s="188" t="s">
        <v>85</v>
      </c>
      <c r="AT1681" s="189" t="s">
        <v>75</v>
      </c>
      <c r="AU1681" s="189" t="s">
        <v>83</v>
      </c>
      <c r="AY1681" s="188" t="s">
        <v>282</v>
      </c>
      <c r="BK1681" s="190">
        <f>SUM(BK1682:BK1683)</f>
        <v>0</v>
      </c>
    </row>
    <row r="1682" spans="1:65" s="2" customFormat="1" ht="16.5" customHeight="1">
      <c r="A1682" s="35"/>
      <c r="B1682" s="36"/>
      <c r="C1682" s="193" t="s">
        <v>1793</v>
      </c>
      <c r="D1682" s="193" t="s">
        <v>284</v>
      </c>
      <c r="E1682" s="194" t="s">
        <v>1794</v>
      </c>
      <c r="F1682" s="195" t="s">
        <v>1795</v>
      </c>
      <c r="G1682" s="196" t="s">
        <v>583</v>
      </c>
      <c r="H1682" s="197">
        <v>4</v>
      </c>
      <c r="I1682" s="198"/>
      <c r="J1682" s="199">
        <f>ROUND(I1682*H1682,2)</f>
        <v>0</v>
      </c>
      <c r="K1682" s="200"/>
      <c r="L1682" s="40"/>
      <c r="M1682" s="201" t="s">
        <v>1</v>
      </c>
      <c r="N1682" s="202" t="s">
        <v>41</v>
      </c>
      <c r="O1682" s="72"/>
      <c r="P1682" s="203">
        <f>O1682*H1682</f>
        <v>0</v>
      </c>
      <c r="Q1682" s="203">
        <v>2.96E-3</v>
      </c>
      <c r="R1682" s="203">
        <f>Q1682*H1682</f>
        <v>1.184E-2</v>
      </c>
      <c r="S1682" s="203">
        <v>0</v>
      </c>
      <c r="T1682" s="204">
        <f>S1682*H1682</f>
        <v>0</v>
      </c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R1682" s="205" t="s">
        <v>199</v>
      </c>
      <c r="AT1682" s="205" t="s">
        <v>284</v>
      </c>
      <c r="AU1682" s="205" t="s">
        <v>85</v>
      </c>
      <c r="AY1682" s="18" t="s">
        <v>282</v>
      </c>
      <c r="BE1682" s="206">
        <f>IF(N1682="základní",J1682,0)</f>
        <v>0</v>
      </c>
      <c r="BF1682" s="206">
        <f>IF(N1682="snížená",J1682,0)</f>
        <v>0</v>
      </c>
      <c r="BG1682" s="206">
        <f>IF(N1682="zákl. přenesená",J1682,0)</f>
        <v>0</v>
      </c>
      <c r="BH1682" s="206">
        <f>IF(N1682="sníž. přenesená",J1682,0)</f>
        <v>0</v>
      </c>
      <c r="BI1682" s="206">
        <f>IF(N1682="nulová",J1682,0)</f>
        <v>0</v>
      </c>
      <c r="BJ1682" s="18" t="s">
        <v>83</v>
      </c>
      <c r="BK1682" s="206">
        <f>ROUND(I1682*H1682,2)</f>
        <v>0</v>
      </c>
      <c r="BL1682" s="18" t="s">
        <v>199</v>
      </c>
      <c r="BM1682" s="205" t="s">
        <v>1796</v>
      </c>
    </row>
    <row r="1683" spans="1:65" s="2" customFormat="1" ht="24.2" customHeight="1">
      <c r="A1683" s="35"/>
      <c r="B1683" s="36"/>
      <c r="C1683" s="193" t="s">
        <v>1797</v>
      </c>
      <c r="D1683" s="193" t="s">
        <v>284</v>
      </c>
      <c r="E1683" s="194" t="s">
        <v>1798</v>
      </c>
      <c r="F1683" s="195" t="s">
        <v>1799</v>
      </c>
      <c r="G1683" s="196" t="s">
        <v>418</v>
      </c>
      <c r="H1683" s="197">
        <v>1.2E-2</v>
      </c>
      <c r="I1683" s="198"/>
      <c r="J1683" s="199">
        <f>ROUND(I1683*H1683,2)</f>
        <v>0</v>
      </c>
      <c r="K1683" s="200"/>
      <c r="L1683" s="40"/>
      <c r="M1683" s="201" t="s">
        <v>1</v>
      </c>
      <c r="N1683" s="202" t="s">
        <v>41</v>
      </c>
      <c r="O1683" s="72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R1683" s="205" t="s">
        <v>199</v>
      </c>
      <c r="AT1683" s="205" t="s">
        <v>284</v>
      </c>
      <c r="AU1683" s="205" t="s">
        <v>85</v>
      </c>
      <c r="AY1683" s="18" t="s">
        <v>282</v>
      </c>
      <c r="BE1683" s="206">
        <f>IF(N1683="základní",J1683,0)</f>
        <v>0</v>
      </c>
      <c r="BF1683" s="206">
        <f>IF(N1683="snížená",J1683,0)</f>
        <v>0</v>
      </c>
      <c r="BG1683" s="206">
        <f>IF(N1683="zákl. přenesená",J1683,0)</f>
        <v>0</v>
      </c>
      <c r="BH1683" s="206">
        <f>IF(N1683="sníž. přenesená",J1683,0)</f>
        <v>0</v>
      </c>
      <c r="BI1683" s="206">
        <f>IF(N1683="nulová",J1683,0)</f>
        <v>0</v>
      </c>
      <c r="BJ1683" s="18" t="s">
        <v>83</v>
      </c>
      <c r="BK1683" s="206">
        <f>ROUND(I1683*H1683,2)</f>
        <v>0</v>
      </c>
      <c r="BL1683" s="18" t="s">
        <v>199</v>
      </c>
      <c r="BM1683" s="205" t="s">
        <v>1800</v>
      </c>
    </row>
    <row r="1684" spans="1:65" s="12" customFormat="1" ht="22.9" customHeight="1">
      <c r="B1684" s="177"/>
      <c r="C1684" s="178"/>
      <c r="D1684" s="179" t="s">
        <v>75</v>
      </c>
      <c r="E1684" s="191" t="s">
        <v>1801</v>
      </c>
      <c r="F1684" s="191" t="s">
        <v>1802</v>
      </c>
      <c r="G1684" s="178"/>
      <c r="H1684" s="178"/>
      <c r="I1684" s="181"/>
      <c r="J1684" s="192">
        <f>BK1684</f>
        <v>0</v>
      </c>
      <c r="K1684" s="178"/>
      <c r="L1684" s="183"/>
      <c r="M1684" s="184"/>
      <c r="N1684" s="185"/>
      <c r="O1684" s="185"/>
      <c r="P1684" s="186">
        <f>SUM(P1685:P1688)</f>
        <v>0</v>
      </c>
      <c r="Q1684" s="185"/>
      <c r="R1684" s="186">
        <f>SUM(R1685:R1688)</f>
        <v>7.6800000000000002E-3</v>
      </c>
      <c r="S1684" s="185"/>
      <c r="T1684" s="187">
        <f>SUM(T1685:T1688)</f>
        <v>0</v>
      </c>
      <c r="AR1684" s="188" t="s">
        <v>85</v>
      </c>
      <c r="AT1684" s="189" t="s">
        <v>75</v>
      </c>
      <c r="AU1684" s="189" t="s">
        <v>83</v>
      </c>
      <c r="AY1684" s="188" t="s">
        <v>282</v>
      </c>
      <c r="BK1684" s="190">
        <f>SUM(BK1685:BK1688)</f>
        <v>0</v>
      </c>
    </row>
    <row r="1685" spans="1:65" s="2" customFormat="1" ht="37.9" customHeight="1">
      <c r="A1685" s="35"/>
      <c r="B1685" s="36"/>
      <c r="C1685" s="193" t="s">
        <v>1803</v>
      </c>
      <c r="D1685" s="193" t="s">
        <v>284</v>
      </c>
      <c r="E1685" s="194" t="s">
        <v>1804</v>
      </c>
      <c r="F1685" s="195" t="s">
        <v>1805</v>
      </c>
      <c r="G1685" s="196" t="s">
        <v>762</v>
      </c>
      <c r="H1685" s="197">
        <v>1</v>
      </c>
      <c r="I1685" s="198"/>
      <c r="J1685" s="199">
        <f>ROUND(I1685*H1685,2)</f>
        <v>0</v>
      </c>
      <c r="K1685" s="200"/>
      <c r="L1685" s="40"/>
      <c r="M1685" s="201" t="s">
        <v>1</v>
      </c>
      <c r="N1685" s="202" t="s">
        <v>41</v>
      </c>
      <c r="O1685" s="72"/>
      <c r="P1685" s="203">
        <f>O1685*H1685</f>
        <v>0</v>
      </c>
      <c r="Q1685" s="203">
        <v>1.98E-3</v>
      </c>
      <c r="R1685" s="203">
        <f>Q1685*H1685</f>
        <v>1.98E-3</v>
      </c>
      <c r="S1685" s="203">
        <v>0</v>
      </c>
      <c r="T1685" s="204">
        <f>S1685*H1685</f>
        <v>0</v>
      </c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R1685" s="205" t="s">
        <v>199</v>
      </c>
      <c r="AT1685" s="205" t="s">
        <v>284</v>
      </c>
      <c r="AU1685" s="205" t="s">
        <v>85</v>
      </c>
      <c r="AY1685" s="18" t="s">
        <v>282</v>
      </c>
      <c r="BE1685" s="206">
        <f>IF(N1685="základní",J1685,0)</f>
        <v>0</v>
      </c>
      <c r="BF1685" s="206">
        <f>IF(N1685="snížená",J1685,0)</f>
        <v>0</v>
      </c>
      <c r="BG1685" s="206">
        <f>IF(N1685="zákl. přenesená",J1685,0)</f>
        <v>0</v>
      </c>
      <c r="BH1685" s="206">
        <f>IF(N1685="sníž. přenesená",J1685,0)</f>
        <v>0</v>
      </c>
      <c r="BI1685" s="206">
        <f>IF(N1685="nulová",J1685,0)</f>
        <v>0</v>
      </c>
      <c r="BJ1685" s="18" t="s">
        <v>83</v>
      </c>
      <c r="BK1685" s="206">
        <f>ROUND(I1685*H1685,2)</f>
        <v>0</v>
      </c>
      <c r="BL1685" s="18" t="s">
        <v>199</v>
      </c>
      <c r="BM1685" s="205" t="s">
        <v>1806</v>
      </c>
    </row>
    <row r="1686" spans="1:65" s="2" customFormat="1" ht="49.15" customHeight="1">
      <c r="A1686" s="35"/>
      <c r="B1686" s="36"/>
      <c r="C1686" s="193" t="s">
        <v>1807</v>
      </c>
      <c r="D1686" s="193" t="s">
        <v>284</v>
      </c>
      <c r="E1686" s="194" t="s">
        <v>1808</v>
      </c>
      <c r="F1686" s="195" t="s">
        <v>1809</v>
      </c>
      <c r="G1686" s="196" t="s">
        <v>762</v>
      </c>
      <c r="H1686" s="197">
        <v>1</v>
      </c>
      <c r="I1686" s="198"/>
      <c r="J1686" s="199">
        <f>ROUND(I1686*H1686,2)</f>
        <v>0</v>
      </c>
      <c r="K1686" s="200"/>
      <c r="L1686" s="40"/>
      <c r="M1686" s="201" t="s">
        <v>1</v>
      </c>
      <c r="N1686" s="202" t="s">
        <v>41</v>
      </c>
      <c r="O1686" s="72"/>
      <c r="P1686" s="203">
        <f>O1686*H1686</f>
        <v>0</v>
      </c>
      <c r="Q1686" s="203">
        <v>2.8500000000000001E-3</v>
      </c>
      <c r="R1686" s="203">
        <f>Q1686*H1686</f>
        <v>2.8500000000000001E-3</v>
      </c>
      <c r="S1686" s="203">
        <v>0</v>
      </c>
      <c r="T1686" s="204">
        <f>S1686*H1686</f>
        <v>0</v>
      </c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R1686" s="205" t="s">
        <v>199</v>
      </c>
      <c r="AT1686" s="205" t="s">
        <v>284</v>
      </c>
      <c r="AU1686" s="205" t="s">
        <v>85</v>
      </c>
      <c r="AY1686" s="18" t="s">
        <v>282</v>
      </c>
      <c r="BE1686" s="206">
        <f>IF(N1686="základní",J1686,0)</f>
        <v>0</v>
      </c>
      <c r="BF1686" s="206">
        <f>IF(N1686="snížená",J1686,0)</f>
        <v>0</v>
      </c>
      <c r="BG1686" s="206">
        <f>IF(N1686="zákl. přenesená",J1686,0)</f>
        <v>0</v>
      </c>
      <c r="BH1686" s="206">
        <f>IF(N1686="sníž. přenesená",J1686,0)</f>
        <v>0</v>
      </c>
      <c r="BI1686" s="206">
        <f>IF(N1686="nulová",J1686,0)</f>
        <v>0</v>
      </c>
      <c r="BJ1686" s="18" t="s">
        <v>83</v>
      </c>
      <c r="BK1686" s="206">
        <f>ROUND(I1686*H1686,2)</f>
        <v>0</v>
      </c>
      <c r="BL1686" s="18" t="s">
        <v>199</v>
      </c>
      <c r="BM1686" s="205" t="s">
        <v>1810</v>
      </c>
    </row>
    <row r="1687" spans="1:65" s="2" customFormat="1" ht="55.5" customHeight="1">
      <c r="A1687" s="35"/>
      <c r="B1687" s="36"/>
      <c r="C1687" s="193" t="s">
        <v>1811</v>
      </c>
      <c r="D1687" s="193" t="s">
        <v>284</v>
      </c>
      <c r="E1687" s="194" t="s">
        <v>1812</v>
      </c>
      <c r="F1687" s="195" t="s">
        <v>1813</v>
      </c>
      <c r="G1687" s="196" t="s">
        <v>762</v>
      </c>
      <c r="H1687" s="197">
        <v>1</v>
      </c>
      <c r="I1687" s="198"/>
      <c r="J1687" s="199">
        <f>ROUND(I1687*H1687,2)</f>
        <v>0</v>
      </c>
      <c r="K1687" s="200"/>
      <c r="L1687" s="40"/>
      <c r="M1687" s="201" t="s">
        <v>1</v>
      </c>
      <c r="N1687" s="202" t="s">
        <v>41</v>
      </c>
      <c r="O1687" s="72"/>
      <c r="P1687" s="203">
        <f>O1687*H1687</f>
        <v>0</v>
      </c>
      <c r="Q1687" s="203">
        <v>2.8500000000000001E-3</v>
      </c>
      <c r="R1687" s="203">
        <f>Q1687*H1687</f>
        <v>2.8500000000000001E-3</v>
      </c>
      <c r="S1687" s="203">
        <v>0</v>
      </c>
      <c r="T1687" s="204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205" t="s">
        <v>199</v>
      </c>
      <c r="AT1687" s="205" t="s">
        <v>284</v>
      </c>
      <c r="AU1687" s="205" t="s">
        <v>85</v>
      </c>
      <c r="AY1687" s="18" t="s">
        <v>282</v>
      </c>
      <c r="BE1687" s="206">
        <f>IF(N1687="základní",J1687,0)</f>
        <v>0</v>
      </c>
      <c r="BF1687" s="206">
        <f>IF(N1687="snížená",J1687,0)</f>
        <v>0</v>
      </c>
      <c r="BG1687" s="206">
        <f>IF(N1687="zákl. přenesená",J1687,0)</f>
        <v>0</v>
      </c>
      <c r="BH1687" s="206">
        <f>IF(N1687="sníž. přenesená",J1687,0)</f>
        <v>0</v>
      </c>
      <c r="BI1687" s="206">
        <f>IF(N1687="nulová",J1687,0)</f>
        <v>0</v>
      </c>
      <c r="BJ1687" s="18" t="s">
        <v>83</v>
      </c>
      <c r="BK1687" s="206">
        <f>ROUND(I1687*H1687,2)</f>
        <v>0</v>
      </c>
      <c r="BL1687" s="18" t="s">
        <v>199</v>
      </c>
      <c r="BM1687" s="205" t="s">
        <v>1814</v>
      </c>
    </row>
    <row r="1688" spans="1:65" s="2" customFormat="1" ht="24.2" customHeight="1">
      <c r="A1688" s="35"/>
      <c r="B1688" s="36"/>
      <c r="C1688" s="193" t="s">
        <v>1815</v>
      </c>
      <c r="D1688" s="193" t="s">
        <v>284</v>
      </c>
      <c r="E1688" s="194" t="s">
        <v>1816</v>
      </c>
      <c r="F1688" s="195" t="s">
        <v>1817</v>
      </c>
      <c r="G1688" s="196" t="s">
        <v>418</v>
      </c>
      <c r="H1688" s="197">
        <v>8.0000000000000002E-3</v>
      </c>
      <c r="I1688" s="198"/>
      <c r="J1688" s="199">
        <f>ROUND(I1688*H1688,2)</f>
        <v>0</v>
      </c>
      <c r="K1688" s="200"/>
      <c r="L1688" s="40"/>
      <c r="M1688" s="201" t="s">
        <v>1</v>
      </c>
      <c r="N1688" s="202" t="s">
        <v>41</v>
      </c>
      <c r="O1688" s="72"/>
      <c r="P1688" s="203">
        <f>O1688*H1688</f>
        <v>0</v>
      </c>
      <c r="Q1688" s="203">
        <v>0</v>
      </c>
      <c r="R1688" s="203">
        <f>Q1688*H1688</f>
        <v>0</v>
      </c>
      <c r="S1688" s="203">
        <v>0</v>
      </c>
      <c r="T1688" s="204">
        <f>S1688*H1688</f>
        <v>0</v>
      </c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R1688" s="205" t="s">
        <v>199</v>
      </c>
      <c r="AT1688" s="205" t="s">
        <v>284</v>
      </c>
      <c r="AU1688" s="205" t="s">
        <v>85</v>
      </c>
      <c r="AY1688" s="18" t="s">
        <v>282</v>
      </c>
      <c r="BE1688" s="206">
        <f>IF(N1688="základní",J1688,0)</f>
        <v>0</v>
      </c>
      <c r="BF1688" s="206">
        <f>IF(N1688="snížená",J1688,0)</f>
        <v>0</v>
      </c>
      <c r="BG1688" s="206">
        <f>IF(N1688="zákl. přenesená",J1688,0)</f>
        <v>0</v>
      </c>
      <c r="BH1688" s="206">
        <f>IF(N1688="sníž. přenesená",J1688,0)</f>
        <v>0</v>
      </c>
      <c r="BI1688" s="206">
        <f>IF(N1688="nulová",J1688,0)</f>
        <v>0</v>
      </c>
      <c r="BJ1688" s="18" t="s">
        <v>83</v>
      </c>
      <c r="BK1688" s="206">
        <f>ROUND(I1688*H1688,2)</f>
        <v>0</v>
      </c>
      <c r="BL1688" s="18" t="s">
        <v>199</v>
      </c>
      <c r="BM1688" s="205" t="s">
        <v>1818</v>
      </c>
    </row>
    <row r="1689" spans="1:65" s="12" customFormat="1" ht="22.9" customHeight="1">
      <c r="B1689" s="177"/>
      <c r="C1689" s="178"/>
      <c r="D1689" s="179" t="s">
        <v>75</v>
      </c>
      <c r="E1689" s="191" t="s">
        <v>1819</v>
      </c>
      <c r="F1689" s="191" t="s">
        <v>1820</v>
      </c>
      <c r="G1689" s="178"/>
      <c r="H1689" s="178"/>
      <c r="I1689" s="181"/>
      <c r="J1689" s="192">
        <f>BK1689</f>
        <v>0</v>
      </c>
      <c r="K1689" s="178"/>
      <c r="L1689" s="183"/>
      <c r="M1689" s="184"/>
      <c r="N1689" s="185"/>
      <c r="O1689" s="185"/>
      <c r="P1689" s="186">
        <f>SUM(P1690:P1823)</f>
        <v>0</v>
      </c>
      <c r="Q1689" s="185"/>
      <c r="R1689" s="186">
        <f>SUM(R1690:R1823)</f>
        <v>68.244052299999993</v>
      </c>
      <c r="S1689" s="185"/>
      <c r="T1689" s="187">
        <f>SUM(T1690:T1823)</f>
        <v>0</v>
      </c>
      <c r="AR1689" s="188" t="s">
        <v>85</v>
      </c>
      <c r="AT1689" s="189" t="s">
        <v>75</v>
      </c>
      <c r="AU1689" s="189" t="s">
        <v>83</v>
      </c>
      <c r="AY1689" s="188" t="s">
        <v>282</v>
      </c>
      <c r="BK1689" s="190">
        <f>SUM(BK1690:BK1823)</f>
        <v>0</v>
      </c>
    </row>
    <row r="1690" spans="1:65" s="2" customFormat="1" ht="24.2" customHeight="1">
      <c r="A1690" s="35"/>
      <c r="B1690" s="36"/>
      <c r="C1690" s="193" t="s">
        <v>1821</v>
      </c>
      <c r="D1690" s="193" t="s">
        <v>284</v>
      </c>
      <c r="E1690" s="194" t="s">
        <v>1822</v>
      </c>
      <c r="F1690" s="195" t="s">
        <v>1823</v>
      </c>
      <c r="G1690" s="196" t="s">
        <v>441</v>
      </c>
      <c r="H1690" s="197">
        <v>82.290999999999997</v>
      </c>
      <c r="I1690" s="198"/>
      <c r="J1690" s="199">
        <f>ROUND(I1690*H1690,2)</f>
        <v>0</v>
      </c>
      <c r="K1690" s="200"/>
      <c r="L1690" s="40"/>
      <c r="M1690" s="201" t="s">
        <v>1</v>
      </c>
      <c r="N1690" s="202" t="s">
        <v>41</v>
      </c>
      <c r="O1690" s="72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205" t="s">
        <v>199</v>
      </c>
      <c r="AT1690" s="205" t="s">
        <v>284</v>
      </c>
      <c r="AU1690" s="205" t="s">
        <v>85</v>
      </c>
      <c r="AY1690" s="18" t="s">
        <v>282</v>
      </c>
      <c r="BE1690" s="206">
        <f>IF(N1690="základní",J1690,0)</f>
        <v>0</v>
      </c>
      <c r="BF1690" s="206">
        <f>IF(N1690="snížená",J1690,0)</f>
        <v>0</v>
      </c>
      <c r="BG1690" s="206">
        <f>IF(N1690="zákl. přenesená",J1690,0)</f>
        <v>0</v>
      </c>
      <c r="BH1690" s="206">
        <f>IF(N1690="sníž. přenesená",J1690,0)</f>
        <v>0</v>
      </c>
      <c r="BI1690" s="206">
        <f>IF(N1690="nulová",J1690,0)</f>
        <v>0</v>
      </c>
      <c r="BJ1690" s="18" t="s">
        <v>83</v>
      </c>
      <c r="BK1690" s="206">
        <f>ROUND(I1690*H1690,2)</f>
        <v>0</v>
      </c>
      <c r="BL1690" s="18" t="s">
        <v>199</v>
      </c>
      <c r="BM1690" s="205" t="s">
        <v>1824</v>
      </c>
    </row>
    <row r="1691" spans="1:65" s="16" customFormat="1" ht="11.25">
      <c r="B1691" s="241"/>
      <c r="C1691" s="242"/>
      <c r="D1691" s="209" t="s">
        <v>290</v>
      </c>
      <c r="E1691" s="243" t="s">
        <v>1</v>
      </c>
      <c r="F1691" s="244" t="s">
        <v>1825</v>
      </c>
      <c r="G1691" s="242"/>
      <c r="H1691" s="243" t="s">
        <v>1</v>
      </c>
      <c r="I1691" s="245"/>
      <c r="J1691" s="242"/>
      <c r="K1691" s="242"/>
      <c r="L1691" s="246"/>
      <c r="M1691" s="247"/>
      <c r="N1691" s="248"/>
      <c r="O1691" s="248"/>
      <c r="P1691" s="248"/>
      <c r="Q1691" s="248"/>
      <c r="R1691" s="248"/>
      <c r="S1691" s="248"/>
      <c r="T1691" s="249"/>
      <c r="AT1691" s="250" t="s">
        <v>290</v>
      </c>
      <c r="AU1691" s="250" t="s">
        <v>85</v>
      </c>
      <c r="AV1691" s="16" t="s">
        <v>83</v>
      </c>
      <c r="AW1691" s="16" t="s">
        <v>32</v>
      </c>
      <c r="AX1691" s="16" t="s">
        <v>76</v>
      </c>
      <c r="AY1691" s="250" t="s">
        <v>282</v>
      </c>
    </row>
    <row r="1692" spans="1:65" s="13" customFormat="1" ht="11.25">
      <c r="B1692" s="207"/>
      <c r="C1692" s="208"/>
      <c r="D1692" s="209" t="s">
        <v>290</v>
      </c>
      <c r="E1692" s="210" t="s">
        <v>1</v>
      </c>
      <c r="F1692" s="211" t="s">
        <v>1826</v>
      </c>
      <c r="G1692" s="208"/>
      <c r="H1692" s="212">
        <v>82.290999999999997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290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282</v>
      </c>
    </row>
    <row r="1693" spans="1:65" s="15" customFormat="1" ht="11.25">
      <c r="B1693" s="230"/>
      <c r="C1693" s="231"/>
      <c r="D1693" s="209" t="s">
        <v>290</v>
      </c>
      <c r="E1693" s="232" t="s">
        <v>1</v>
      </c>
      <c r="F1693" s="233" t="s">
        <v>306</v>
      </c>
      <c r="G1693" s="231"/>
      <c r="H1693" s="234">
        <v>82.290999999999997</v>
      </c>
      <c r="I1693" s="235"/>
      <c r="J1693" s="231"/>
      <c r="K1693" s="231"/>
      <c r="L1693" s="236"/>
      <c r="M1693" s="237"/>
      <c r="N1693" s="238"/>
      <c r="O1693" s="238"/>
      <c r="P1693" s="238"/>
      <c r="Q1693" s="238"/>
      <c r="R1693" s="238"/>
      <c r="S1693" s="238"/>
      <c r="T1693" s="239"/>
      <c r="AT1693" s="240" t="s">
        <v>290</v>
      </c>
      <c r="AU1693" s="240" t="s">
        <v>85</v>
      </c>
      <c r="AV1693" s="15" t="s">
        <v>105</v>
      </c>
      <c r="AW1693" s="15" t="s">
        <v>32</v>
      </c>
      <c r="AX1693" s="15" t="s">
        <v>76</v>
      </c>
      <c r="AY1693" s="240" t="s">
        <v>282</v>
      </c>
    </row>
    <row r="1694" spans="1:65" s="14" customFormat="1" ht="11.25">
      <c r="B1694" s="219"/>
      <c r="C1694" s="220"/>
      <c r="D1694" s="209" t="s">
        <v>290</v>
      </c>
      <c r="E1694" s="221" t="s">
        <v>1</v>
      </c>
      <c r="F1694" s="222" t="s">
        <v>292</v>
      </c>
      <c r="G1694" s="220"/>
      <c r="H1694" s="223">
        <v>82.290999999999997</v>
      </c>
      <c r="I1694" s="224"/>
      <c r="J1694" s="220"/>
      <c r="K1694" s="220"/>
      <c r="L1694" s="225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290</v>
      </c>
      <c r="AU1694" s="229" t="s">
        <v>85</v>
      </c>
      <c r="AV1694" s="14" t="s">
        <v>288</v>
      </c>
      <c r="AW1694" s="14" t="s">
        <v>32</v>
      </c>
      <c r="AX1694" s="14" t="s">
        <v>83</v>
      </c>
      <c r="AY1694" s="229" t="s">
        <v>282</v>
      </c>
    </row>
    <row r="1695" spans="1:65" s="2" customFormat="1" ht="33" customHeight="1">
      <c r="A1695" s="35"/>
      <c r="B1695" s="36"/>
      <c r="C1695" s="193" t="s">
        <v>1827</v>
      </c>
      <c r="D1695" s="193" t="s">
        <v>284</v>
      </c>
      <c r="E1695" s="194" t="s">
        <v>1828</v>
      </c>
      <c r="F1695" s="195" t="s">
        <v>1829</v>
      </c>
      <c r="G1695" s="196" t="s">
        <v>441</v>
      </c>
      <c r="H1695" s="197">
        <v>533.69000000000005</v>
      </c>
      <c r="I1695" s="198"/>
      <c r="J1695" s="199">
        <f>ROUND(I1695*H1695,2)</f>
        <v>0</v>
      </c>
      <c r="K1695" s="200"/>
      <c r="L1695" s="40"/>
      <c r="M1695" s="201" t="s">
        <v>1</v>
      </c>
      <c r="N1695" s="202" t="s">
        <v>41</v>
      </c>
      <c r="O1695" s="72"/>
      <c r="P1695" s="203">
        <f>O1695*H1695</f>
        <v>0</v>
      </c>
      <c r="Q1695" s="203">
        <v>0</v>
      </c>
      <c r="R1695" s="203">
        <f>Q1695*H1695</f>
        <v>0</v>
      </c>
      <c r="S1695" s="203">
        <v>0</v>
      </c>
      <c r="T1695" s="204">
        <f>S1695*H1695</f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205" t="s">
        <v>199</v>
      </c>
      <c r="AT1695" s="205" t="s">
        <v>284</v>
      </c>
      <c r="AU1695" s="205" t="s">
        <v>85</v>
      </c>
      <c r="AY1695" s="18" t="s">
        <v>282</v>
      </c>
      <c r="BE1695" s="206">
        <f>IF(N1695="základní",J1695,0)</f>
        <v>0</v>
      </c>
      <c r="BF1695" s="206">
        <f>IF(N1695="snížená",J1695,0)</f>
        <v>0</v>
      </c>
      <c r="BG1695" s="206">
        <f>IF(N1695="zákl. přenesená",J1695,0)</f>
        <v>0</v>
      </c>
      <c r="BH1695" s="206">
        <f>IF(N1695="sníž. přenesená",J1695,0)</f>
        <v>0</v>
      </c>
      <c r="BI1695" s="206">
        <f>IF(N1695="nulová",J1695,0)</f>
        <v>0</v>
      </c>
      <c r="BJ1695" s="18" t="s">
        <v>83</v>
      </c>
      <c r="BK1695" s="206">
        <f>ROUND(I1695*H1695,2)</f>
        <v>0</v>
      </c>
      <c r="BL1695" s="18" t="s">
        <v>199</v>
      </c>
      <c r="BM1695" s="205" t="s">
        <v>1830</v>
      </c>
    </row>
    <row r="1696" spans="1:65" s="16" customFormat="1" ht="11.25">
      <c r="B1696" s="241"/>
      <c r="C1696" s="242"/>
      <c r="D1696" s="209" t="s">
        <v>290</v>
      </c>
      <c r="E1696" s="243" t="s">
        <v>1</v>
      </c>
      <c r="F1696" s="244" t="s">
        <v>1831</v>
      </c>
      <c r="G1696" s="242"/>
      <c r="H1696" s="243" t="s">
        <v>1</v>
      </c>
      <c r="I1696" s="245"/>
      <c r="J1696" s="242"/>
      <c r="K1696" s="242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290</v>
      </c>
      <c r="AU1696" s="250" t="s">
        <v>85</v>
      </c>
      <c r="AV1696" s="16" t="s">
        <v>83</v>
      </c>
      <c r="AW1696" s="16" t="s">
        <v>32</v>
      </c>
      <c r="AX1696" s="16" t="s">
        <v>76</v>
      </c>
      <c r="AY1696" s="250" t="s">
        <v>282</v>
      </c>
    </row>
    <row r="1697" spans="1:65" s="13" customFormat="1" ht="11.25">
      <c r="B1697" s="207"/>
      <c r="C1697" s="208"/>
      <c r="D1697" s="209" t="s">
        <v>290</v>
      </c>
      <c r="E1697" s="210" t="s">
        <v>1</v>
      </c>
      <c r="F1697" s="211" t="s">
        <v>1832</v>
      </c>
      <c r="G1697" s="208"/>
      <c r="H1697" s="212">
        <v>140.80500000000001</v>
      </c>
      <c r="I1697" s="213"/>
      <c r="J1697" s="208"/>
      <c r="K1697" s="208"/>
      <c r="L1697" s="214"/>
      <c r="M1697" s="215"/>
      <c r="N1697" s="216"/>
      <c r="O1697" s="216"/>
      <c r="P1697" s="216"/>
      <c r="Q1697" s="216"/>
      <c r="R1697" s="216"/>
      <c r="S1697" s="216"/>
      <c r="T1697" s="217"/>
      <c r="AT1697" s="218" t="s">
        <v>290</v>
      </c>
      <c r="AU1697" s="218" t="s">
        <v>85</v>
      </c>
      <c r="AV1697" s="13" t="s">
        <v>85</v>
      </c>
      <c r="AW1697" s="13" t="s">
        <v>32</v>
      </c>
      <c r="AX1697" s="13" t="s">
        <v>76</v>
      </c>
      <c r="AY1697" s="218" t="s">
        <v>282</v>
      </c>
    </row>
    <row r="1698" spans="1:65" s="16" customFormat="1" ht="11.25">
      <c r="B1698" s="241"/>
      <c r="C1698" s="242"/>
      <c r="D1698" s="209" t="s">
        <v>290</v>
      </c>
      <c r="E1698" s="243" t="s">
        <v>1</v>
      </c>
      <c r="F1698" s="244" t="s">
        <v>1833</v>
      </c>
      <c r="G1698" s="242"/>
      <c r="H1698" s="243" t="s">
        <v>1</v>
      </c>
      <c r="I1698" s="245"/>
      <c r="J1698" s="242"/>
      <c r="K1698" s="242"/>
      <c r="L1698" s="246"/>
      <c r="M1698" s="247"/>
      <c r="N1698" s="248"/>
      <c r="O1698" s="248"/>
      <c r="P1698" s="248"/>
      <c r="Q1698" s="248"/>
      <c r="R1698" s="248"/>
      <c r="S1698" s="248"/>
      <c r="T1698" s="249"/>
      <c r="AT1698" s="250" t="s">
        <v>290</v>
      </c>
      <c r="AU1698" s="250" t="s">
        <v>85</v>
      </c>
      <c r="AV1698" s="16" t="s">
        <v>83</v>
      </c>
      <c r="AW1698" s="16" t="s">
        <v>32</v>
      </c>
      <c r="AX1698" s="16" t="s">
        <v>76</v>
      </c>
      <c r="AY1698" s="250" t="s">
        <v>282</v>
      </c>
    </row>
    <row r="1699" spans="1:65" s="13" customFormat="1" ht="11.25">
      <c r="B1699" s="207"/>
      <c r="C1699" s="208"/>
      <c r="D1699" s="209" t="s">
        <v>290</v>
      </c>
      <c r="E1699" s="210" t="s">
        <v>1</v>
      </c>
      <c r="F1699" s="211" t="s">
        <v>1834</v>
      </c>
      <c r="G1699" s="208"/>
      <c r="H1699" s="212">
        <v>29.341999999999999</v>
      </c>
      <c r="I1699" s="213"/>
      <c r="J1699" s="208"/>
      <c r="K1699" s="208"/>
      <c r="L1699" s="214"/>
      <c r="M1699" s="215"/>
      <c r="N1699" s="216"/>
      <c r="O1699" s="216"/>
      <c r="P1699" s="216"/>
      <c r="Q1699" s="216"/>
      <c r="R1699" s="216"/>
      <c r="S1699" s="216"/>
      <c r="T1699" s="217"/>
      <c r="AT1699" s="218" t="s">
        <v>290</v>
      </c>
      <c r="AU1699" s="218" t="s">
        <v>85</v>
      </c>
      <c r="AV1699" s="13" t="s">
        <v>85</v>
      </c>
      <c r="AW1699" s="13" t="s">
        <v>32</v>
      </c>
      <c r="AX1699" s="13" t="s">
        <v>76</v>
      </c>
      <c r="AY1699" s="218" t="s">
        <v>282</v>
      </c>
    </row>
    <row r="1700" spans="1:65" s="16" customFormat="1" ht="11.25">
      <c r="B1700" s="241"/>
      <c r="C1700" s="242"/>
      <c r="D1700" s="209" t="s">
        <v>290</v>
      </c>
      <c r="E1700" s="243" t="s">
        <v>1</v>
      </c>
      <c r="F1700" s="244" t="s">
        <v>1835</v>
      </c>
      <c r="G1700" s="242"/>
      <c r="H1700" s="243" t="s">
        <v>1</v>
      </c>
      <c r="I1700" s="245"/>
      <c r="J1700" s="242"/>
      <c r="K1700" s="242"/>
      <c r="L1700" s="246"/>
      <c r="M1700" s="247"/>
      <c r="N1700" s="248"/>
      <c r="O1700" s="248"/>
      <c r="P1700" s="248"/>
      <c r="Q1700" s="248"/>
      <c r="R1700" s="248"/>
      <c r="S1700" s="248"/>
      <c r="T1700" s="249"/>
      <c r="AT1700" s="250" t="s">
        <v>290</v>
      </c>
      <c r="AU1700" s="250" t="s">
        <v>85</v>
      </c>
      <c r="AV1700" s="16" t="s">
        <v>83</v>
      </c>
      <c r="AW1700" s="16" t="s">
        <v>32</v>
      </c>
      <c r="AX1700" s="16" t="s">
        <v>76</v>
      </c>
      <c r="AY1700" s="250" t="s">
        <v>282</v>
      </c>
    </row>
    <row r="1701" spans="1:65" s="13" customFormat="1" ht="11.25">
      <c r="B1701" s="207"/>
      <c r="C1701" s="208"/>
      <c r="D1701" s="209" t="s">
        <v>290</v>
      </c>
      <c r="E1701" s="210" t="s">
        <v>1</v>
      </c>
      <c r="F1701" s="211" t="s">
        <v>1836</v>
      </c>
      <c r="G1701" s="208"/>
      <c r="H1701" s="212">
        <v>363.54300000000001</v>
      </c>
      <c r="I1701" s="213"/>
      <c r="J1701" s="208"/>
      <c r="K1701" s="208"/>
      <c r="L1701" s="214"/>
      <c r="M1701" s="215"/>
      <c r="N1701" s="216"/>
      <c r="O1701" s="216"/>
      <c r="P1701" s="216"/>
      <c r="Q1701" s="216"/>
      <c r="R1701" s="216"/>
      <c r="S1701" s="216"/>
      <c r="T1701" s="217"/>
      <c r="AT1701" s="218" t="s">
        <v>290</v>
      </c>
      <c r="AU1701" s="218" t="s">
        <v>85</v>
      </c>
      <c r="AV1701" s="13" t="s">
        <v>85</v>
      </c>
      <c r="AW1701" s="13" t="s">
        <v>32</v>
      </c>
      <c r="AX1701" s="13" t="s">
        <v>76</v>
      </c>
      <c r="AY1701" s="218" t="s">
        <v>282</v>
      </c>
    </row>
    <row r="1702" spans="1:65" s="15" customFormat="1" ht="11.25">
      <c r="B1702" s="230"/>
      <c r="C1702" s="231"/>
      <c r="D1702" s="209" t="s">
        <v>290</v>
      </c>
      <c r="E1702" s="232" t="s">
        <v>1</v>
      </c>
      <c r="F1702" s="233" t="s">
        <v>306</v>
      </c>
      <c r="G1702" s="231"/>
      <c r="H1702" s="234">
        <v>533.69000000000005</v>
      </c>
      <c r="I1702" s="235"/>
      <c r="J1702" s="231"/>
      <c r="K1702" s="231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290</v>
      </c>
      <c r="AU1702" s="240" t="s">
        <v>85</v>
      </c>
      <c r="AV1702" s="15" t="s">
        <v>105</v>
      </c>
      <c r="AW1702" s="15" t="s">
        <v>32</v>
      </c>
      <c r="AX1702" s="15" t="s">
        <v>76</v>
      </c>
      <c r="AY1702" s="240" t="s">
        <v>282</v>
      </c>
    </row>
    <row r="1703" spans="1:65" s="14" customFormat="1" ht="11.25">
      <c r="B1703" s="219"/>
      <c r="C1703" s="220"/>
      <c r="D1703" s="209" t="s">
        <v>290</v>
      </c>
      <c r="E1703" s="221" t="s">
        <v>1</v>
      </c>
      <c r="F1703" s="222" t="s">
        <v>292</v>
      </c>
      <c r="G1703" s="220"/>
      <c r="H1703" s="223">
        <v>533.69000000000005</v>
      </c>
      <c r="I1703" s="224"/>
      <c r="J1703" s="220"/>
      <c r="K1703" s="220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290</v>
      </c>
      <c r="AU1703" s="229" t="s">
        <v>85</v>
      </c>
      <c r="AV1703" s="14" t="s">
        <v>288</v>
      </c>
      <c r="AW1703" s="14" t="s">
        <v>32</v>
      </c>
      <c r="AX1703" s="14" t="s">
        <v>83</v>
      </c>
      <c r="AY1703" s="229" t="s">
        <v>282</v>
      </c>
    </row>
    <row r="1704" spans="1:65" s="2" customFormat="1" ht="33" customHeight="1">
      <c r="A1704" s="35"/>
      <c r="B1704" s="36"/>
      <c r="C1704" s="193" t="s">
        <v>1837</v>
      </c>
      <c r="D1704" s="193" t="s">
        <v>284</v>
      </c>
      <c r="E1704" s="194" t="s">
        <v>1838</v>
      </c>
      <c r="F1704" s="195" t="s">
        <v>1839</v>
      </c>
      <c r="G1704" s="196" t="s">
        <v>441</v>
      </c>
      <c r="H1704" s="197">
        <v>197.119</v>
      </c>
      <c r="I1704" s="198"/>
      <c r="J1704" s="199">
        <f>ROUND(I1704*H1704,2)</f>
        <v>0</v>
      </c>
      <c r="K1704" s="200"/>
      <c r="L1704" s="40"/>
      <c r="M1704" s="201" t="s">
        <v>1</v>
      </c>
      <c r="N1704" s="202" t="s">
        <v>41</v>
      </c>
      <c r="O1704" s="72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205" t="s">
        <v>199</v>
      </c>
      <c r="AT1704" s="205" t="s">
        <v>284</v>
      </c>
      <c r="AU1704" s="205" t="s">
        <v>85</v>
      </c>
      <c r="AY1704" s="18" t="s">
        <v>282</v>
      </c>
      <c r="BE1704" s="206">
        <f>IF(N1704="základní",J1704,0)</f>
        <v>0</v>
      </c>
      <c r="BF1704" s="206">
        <f>IF(N1704="snížená",J1704,0)</f>
        <v>0</v>
      </c>
      <c r="BG1704" s="206">
        <f>IF(N1704="zákl. přenesená",J1704,0)</f>
        <v>0</v>
      </c>
      <c r="BH1704" s="206">
        <f>IF(N1704="sníž. přenesená",J1704,0)</f>
        <v>0</v>
      </c>
      <c r="BI1704" s="206">
        <f>IF(N1704="nulová",J1704,0)</f>
        <v>0</v>
      </c>
      <c r="BJ1704" s="18" t="s">
        <v>83</v>
      </c>
      <c r="BK1704" s="206">
        <f>ROUND(I1704*H1704,2)</f>
        <v>0</v>
      </c>
      <c r="BL1704" s="18" t="s">
        <v>199</v>
      </c>
      <c r="BM1704" s="205" t="s">
        <v>1840</v>
      </c>
    </row>
    <row r="1705" spans="1:65" s="16" customFormat="1" ht="11.25">
      <c r="B1705" s="241"/>
      <c r="C1705" s="242"/>
      <c r="D1705" s="209" t="s">
        <v>290</v>
      </c>
      <c r="E1705" s="243" t="s">
        <v>1</v>
      </c>
      <c r="F1705" s="244" t="s">
        <v>1841</v>
      </c>
      <c r="G1705" s="242"/>
      <c r="H1705" s="243" t="s">
        <v>1</v>
      </c>
      <c r="I1705" s="245"/>
      <c r="J1705" s="242"/>
      <c r="K1705" s="242"/>
      <c r="L1705" s="246"/>
      <c r="M1705" s="247"/>
      <c r="N1705" s="248"/>
      <c r="O1705" s="248"/>
      <c r="P1705" s="248"/>
      <c r="Q1705" s="248"/>
      <c r="R1705" s="248"/>
      <c r="S1705" s="248"/>
      <c r="T1705" s="249"/>
      <c r="AT1705" s="250" t="s">
        <v>290</v>
      </c>
      <c r="AU1705" s="250" t="s">
        <v>85</v>
      </c>
      <c r="AV1705" s="16" t="s">
        <v>83</v>
      </c>
      <c r="AW1705" s="16" t="s">
        <v>32</v>
      </c>
      <c r="AX1705" s="16" t="s">
        <v>76</v>
      </c>
      <c r="AY1705" s="250" t="s">
        <v>282</v>
      </c>
    </row>
    <row r="1706" spans="1:65" s="13" customFormat="1" ht="11.25">
      <c r="B1706" s="207"/>
      <c r="C1706" s="208"/>
      <c r="D1706" s="209" t="s">
        <v>290</v>
      </c>
      <c r="E1706" s="210" t="s">
        <v>1</v>
      </c>
      <c r="F1706" s="211" t="s">
        <v>1842</v>
      </c>
      <c r="G1706" s="208"/>
      <c r="H1706" s="212">
        <v>197.119</v>
      </c>
      <c r="I1706" s="213"/>
      <c r="J1706" s="208"/>
      <c r="K1706" s="208"/>
      <c r="L1706" s="214"/>
      <c r="M1706" s="215"/>
      <c r="N1706" s="216"/>
      <c r="O1706" s="216"/>
      <c r="P1706" s="216"/>
      <c r="Q1706" s="216"/>
      <c r="R1706" s="216"/>
      <c r="S1706" s="216"/>
      <c r="T1706" s="217"/>
      <c r="AT1706" s="218" t="s">
        <v>290</v>
      </c>
      <c r="AU1706" s="218" t="s">
        <v>85</v>
      </c>
      <c r="AV1706" s="13" t="s">
        <v>85</v>
      </c>
      <c r="AW1706" s="13" t="s">
        <v>32</v>
      </c>
      <c r="AX1706" s="13" t="s">
        <v>76</v>
      </c>
      <c r="AY1706" s="218" t="s">
        <v>282</v>
      </c>
    </row>
    <row r="1707" spans="1:65" s="15" customFormat="1" ht="11.25">
      <c r="B1707" s="230"/>
      <c r="C1707" s="231"/>
      <c r="D1707" s="209" t="s">
        <v>290</v>
      </c>
      <c r="E1707" s="232" t="s">
        <v>1</v>
      </c>
      <c r="F1707" s="233" t="s">
        <v>306</v>
      </c>
      <c r="G1707" s="231"/>
      <c r="H1707" s="234">
        <v>197.119</v>
      </c>
      <c r="I1707" s="235"/>
      <c r="J1707" s="231"/>
      <c r="K1707" s="231"/>
      <c r="L1707" s="236"/>
      <c r="M1707" s="237"/>
      <c r="N1707" s="238"/>
      <c r="O1707" s="238"/>
      <c r="P1707" s="238"/>
      <c r="Q1707" s="238"/>
      <c r="R1707" s="238"/>
      <c r="S1707" s="238"/>
      <c r="T1707" s="239"/>
      <c r="AT1707" s="240" t="s">
        <v>290</v>
      </c>
      <c r="AU1707" s="240" t="s">
        <v>85</v>
      </c>
      <c r="AV1707" s="15" t="s">
        <v>105</v>
      </c>
      <c r="AW1707" s="15" t="s">
        <v>32</v>
      </c>
      <c r="AX1707" s="15" t="s">
        <v>76</v>
      </c>
      <c r="AY1707" s="240" t="s">
        <v>282</v>
      </c>
    </row>
    <row r="1708" spans="1:65" s="14" customFormat="1" ht="11.25">
      <c r="B1708" s="219"/>
      <c r="C1708" s="220"/>
      <c r="D1708" s="209" t="s">
        <v>290</v>
      </c>
      <c r="E1708" s="221" t="s">
        <v>1</v>
      </c>
      <c r="F1708" s="222" t="s">
        <v>292</v>
      </c>
      <c r="G1708" s="220"/>
      <c r="H1708" s="223">
        <v>197.119</v>
      </c>
      <c r="I1708" s="224"/>
      <c r="J1708" s="220"/>
      <c r="K1708" s="220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290</v>
      </c>
      <c r="AU1708" s="229" t="s">
        <v>85</v>
      </c>
      <c r="AV1708" s="14" t="s">
        <v>288</v>
      </c>
      <c r="AW1708" s="14" t="s">
        <v>32</v>
      </c>
      <c r="AX1708" s="14" t="s">
        <v>83</v>
      </c>
      <c r="AY1708" s="229" t="s">
        <v>282</v>
      </c>
    </row>
    <row r="1709" spans="1:65" s="2" customFormat="1" ht="24.2" customHeight="1">
      <c r="A1709" s="35"/>
      <c r="B1709" s="36"/>
      <c r="C1709" s="193" t="s">
        <v>1843</v>
      </c>
      <c r="D1709" s="193" t="s">
        <v>284</v>
      </c>
      <c r="E1709" s="194" t="s">
        <v>1844</v>
      </c>
      <c r="F1709" s="195" t="s">
        <v>1845</v>
      </c>
      <c r="G1709" s="196" t="s">
        <v>441</v>
      </c>
      <c r="H1709" s="197">
        <v>817.62199999999996</v>
      </c>
      <c r="I1709" s="198"/>
      <c r="J1709" s="199">
        <f>ROUND(I1709*H1709,2)</f>
        <v>0</v>
      </c>
      <c r="K1709" s="200"/>
      <c r="L1709" s="40"/>
      <c r="M1709" s="201" t="s">
        <v>1</v>
      </c>
      <c r="N1709" s="202" t="s">
        <v>41</v>
      </c>
      <c r="O1709" s="72"/>
      <c r="P1709" s="203">
        <f>O1709*H1709</f>
        <v>0</v>
      </c>
      <c r="Q1709" s="203">
        <v>0</v>
      </c>
      <c r="R1709" s="203">
        <f>Q1709*H1709</f>
        <v>0</v>
      </c>
      <c r="S1709" s="203">
        <v>0</v>
      </c>
      <c r="T1709" s="204">
        <f>S1709*H1709</f>
        <v>0</v>
      </c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R1709" s="205" t="s">
        <v>199</v>
      </c>
      <c r="AT1709" s="205" t="s">
        <v>284</v>
      </c>
      <c r="AU1709" s="205" t="s">
        <v>85</v>
      </c>
      <c r="AY1709" s="18" t="s">
        <v>282</v>
      </c>
      <c r="BE1709" s="206">
        <f>IF(N1709="základní",J1709,0)</f>
        <v>0</v>
      </c>
      <c r="BF1709" s="206">
        <f>IF(N1709="snížená",J1709,0)</f>
        <v>0</v>
      </c>
      <c r="BG1709" s="206">
        <f>IF(N1709="zákl. přenesená",J1709,0)</f>
        <v>0</v>
      </c>
      <c r="BH1709" s="206">
        <f>IF(N1709="sníž. přenesená",J1709,0)</f>
        <v>0</v>
      </c>
      <c r="BI1709" s="206">
        <f>IF(N1709="nulová",J1709,0)</f>
        <v>0</v>
      </c>
      <c r="BJ1709" s="18" t="s">
        <v>83</v>
      </c>
      <c r="BK1709" s="206">
        <f>ROUND(I1709*H1709,2)</f>
        <v>0</v>
      </c>
      <c r="BL1709" s="18" t="s">
        <v>199</v>
      </c>
      <c r="BM1709" s="205" t="s">
        <v>1846</v>
      </c>
    </row>
    <row r="1710" spans="1:65" s="16" customFormat="1" ht="11.25">
      <c r="B1710" s="241"/>
      <c r="C1710" s="242"/>
      <c r="D1710" s="209" t="s">
        <v>290</v>
      </c>
      <c r="E1710" s="243" t="s">
        <v>1</v>
      </c>
      <c r="F1710" s="244" t="s">
        <v>1847</v>
      </c>
      <c r="G1710" s="242"/>
      <c r="H1710" s="243" t="s">
        <v>1</v>
      </c>
      <c r="I1710" s="245"/>
      <c r="J1710" s="242"/>
      <c r="K1710" s="242"/>
      <c r="L1710" s="246"/>
      <c r="M1710" s="247"/>
      <c r="N1710" s="248"/>
      <c r="O1710" s="248"/>
      <c r="P1710" s="248"/>
      <c r="Q1710" s="248"/>
      <c r="R1710" s="248"/>
      <c r="S1710" s="248"/>
      <c r="T1710" s="249"/>
      <c r="AT1710" s="250" t="s">
        <v>290</v>
      </c>
      <c r="AU1710" s="250" t="s">
        <v>85</v>
      </c>
      <c r="AV1710" s="16" t="s">
        <v>83</v>
      </c>
      <c r="AW1710" s="16" t="s">
        <v>32</v>
      </c>
      <c r="AX1710" s="16" t="s">
        <v>76</v>
      </c>
      <c r="AY1710" s="250" t="s">
        <v>282</v>
      </c>
    </row>
    <row r="1711" spans="1:65" s="13" customFormat="1" ht="11.25">
      <c r="B1711" s="207"/>
      <c r="C1711" s="208"/>
      <c r="D1711" s="209" t="s">
        <v>290</v>
      </c>
      <c r="E1711" s="210" t="s">
        <v>1</v>
      </c>
      <c r="F1711" s="211" t="s">
        <v>1848</v>
      </c>
      <c r="G1711" s="208"/>
      <c r="H1711" s="212">
        <v>817.62199999999996</v>
      </c>
      <c r="I1711" s="213"/>
      <c r="J1711" s="208"/>
      <c r="K1711" s="208"/>
      <c r="L1711" s="214"/>
      <c r="M1711" s="215"/>
      <c r="N1711" s="216"/>
      <c r="O1711" s="216"/>
      <c r="P1711" s="216"/>
      <c r="Q1711" s="216"/>
      <c r="R1711" s="216"/>
      <c r="S1711" s="216"/>
      <c r="T1711" s="217"/>
      <c r="AT1711" s="218" t="s">
        <v>290</v>
      </c>
      <c r="AU1711" s="218" t="s">
        <v>85</v>
      </c>
      <c r="AV1711" s="13" t="s">
        <v>85</v>
      </c>
      <c r="AW1711" s="13" t="s">
        <v>32</v>
      </c>
      <c r="AX1711" s="13" t="s">
        <v>76</v>
      </c>
      <c r="AY1711" s="218" t="s">
        <v>282</v>
      </c>
    </row>
    <row r="1712" spans="1:65" s="15" customFormat="1" ht="11.25">
      <c r="B1712" s="230"/>
      <c r="C1712" s="231"/>
      <c r="D1712" s="209" t="s">
        <v>290</v>
      </c>
      <c r="E1712" s="232" t="s">
        <v>1</v>
      </c>
      <c r="F1712" s="233" t="s">
        <v>306</v>
      </c>
      <c r="G1712" s="231"/>
      <c r="H1712" s="234">
        <v>817.62199999999996</v>
      </c>
      <c r="I1712" s="235"/>
      <c r="J1712" s="231"/>
      <c r="K1712" s="231"/>
      <c r="L1712" s="236"/>
      <c r="M1712" s="237"/>
      <c r="N1712" s="238"/>
      <c r="O1712" s="238"/>
      <c r="P1712" s="238"/>
      <c r="Q1712" s="238"/>
      <c r="R1712" s="238"/>
      <c r="S1712" s="238"/>
      <c r="T1712" s="239"/>
      <c r="AT1712" s="240" t="s">
        <v>290</v>
      </c>
      <c r="AU1712" s="240" t="s">
        <v>85</v>
      </c>
      <c r="AV1712" s="15" t="s">
        <v>105</v>
      </c>
      <c r="AW1712" s="15" t="s">
        <v>32</v>
      </c>
      <c r="AX1712" s="15" t="s">
        <v>76</v>
      </c>
      <c r="AY1712" s="240" t="s">
        <v>282</v>
      </c>
    </row>
    <row r="1713" spans="1:65" s="14" customFormat="1" ht="11.25">
      <c r="B1713" s="219"/>
      <c r="C1713" s="220"/>
      <c r="D1713" s="209" t="s">
        <v>290</v>
      </c>
      <c r="E1713" s="221" t="s">
        <v>1</v>
      </c>
      <c r="F1713" s="222" t="s">
        <v>292</v>
      </c>
      <c r="G1713" s="220"/>
      <c r="H1713" s="223">
        <v>817.62199999999996</v>
      </c>
      <c r="I1713" s="224"/>
      <c r="J1713" s="220"/>
      <c r="K1713" s="220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290</v>
      </c>
      <c r="AU1713" s="229" t="s">
        <v>85</v>
      </c>
      <c r="AV1713" s="14" t="s">
        <v>288</v>
      </c>
      <c r="AW1713" s="14" t="s">
        <v>32</v>
      </c>
      <c r="AX1713" s="14" t="s">
        <v>83</v>
      </c>
      <c r="AY1713" s="229" t="s">
        <v>282</v>
      </c>
    </row>
    <row r="1714" spans="1:65" s="2" customFormat="1" ht="16.5" customHeight="1">
      <c r="A1714" s="35"/>
      <c r="B1714" s="36"/>
      <c r="C1714" s="251" t="s">
        <v>1849</v>
      </c>
      <c r="D1714" s="251" t="s">
        <v>990</v>
      </c>
      <c r="E1714" s="252" t="s">
        <v>1850</v>
      </c>
      <c r="F1714" s="253" t="s">
        <v>1851</v>
      </c>
      <c r="G1714" s="254" t="s">
        <v>295</v>
      </c>
      <c r="H1714" s="255">
        <v>39.402999999999999</v>
      </c>
      <c r="I1714" s="256"/>
      <c r="J1714" s="257">
        <f>ROUND(I1714*H1714,2)</f>
        <v>0</v>
      </c>
      <c r="K1714" s="258"/>
      <c r="L1714" s="259"/>
      <c r="M1714" s="260" t="s">
        <v>1</v>
      </c>
      <c r="N1714" s="261" t="s">
        <v>41</v>
      </c>
      <c r="O1714" s="72"/>
      <c r="P1714" s="203">
        <f>O1714*H1714</f>
        <v>0</v>
      </c>
      <c r="Q1714" s="203">
        <v>0.55000000000000004</v>
      </c>
      <c r="R1714" s="203">
        <f>Q1714*H1714</f>
        <v>21.67165</v>
      </c>
      <c r="S1714" s="203">
        <v>0</v>
      </c>
      <c r="T1714" s="204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205" t="s">
        <v>493</v>
      </c>
      <c r="AT1714" s="205" t="s">
        <v>990</v>
      </c>
      <c r="AU1714" s="205" t="s">
        <v>85</v>
      </c>
      <c r="AY1714" s="18" t="s">
        <v>282</v>
      </c>
      <c r="BE1714" s="206">
        <f>IF(N1714="základní",J1714,0)</f>
        <v>0</v>
      </c>
      <c r="BF1714" s="206">
        <f>IF(N1714="snížená",J1714,0)</f>
        <v>0</v>
      </c>
      <c r="BG1714" s="206">
        <f>IF(N1714="zákl. přenesená",J1714,0)</f>
        <v>0</v>
      </c>
      <c r="BH1714" s="206">
        <f>IF(N1714="sníž. přenesená",J1714,0)</f>
        <v>0</v>
      </c>
      <c r="BI1714" s="206">
        <f>IF(N1714="nulová",J1714,0)</f>
        <v>0</v>
      </c>
      <c r="BJ1714" s="18" t="s">
        <v>83</v>
      </c>
      <c r="BK1714" s="206">
        <f>ROUND(I1714*H1714,2)</f>
        <v>0</v>
      </c>
      <c r="BL1714" s="18" t="s">
        <v>199</v>
      </c>
      <c r="BM1714" s="205" t="s">
        <v>1852</v>
      </c>
    </row>
    <row r="1715" spans="1:65" s="16" customFormat="1" ht="11.25">
      <c r="B1715" s="241"/>
      <c r="C1715" s="242"/>
      <c r="D1715" s="209" t="s">
        <v>290</v>
      </c>
      <c r="E1715" s="243" t="s">
        <v>1</v>
      </c>
      <c r="F1715" s="244" t="s">
        <v>1825</v>
      </c>
      <c r="G1715" s="242"/>
      <c r="H1715" s="243" t="s">
        <v>1</v>
      </c>
      <c r="I1715" s="245"/>
      <c r="J1715" s="242"/>
      <c r="K1715" s="242"/>
      <c r="L1715" s="246"/>
      <c r="M1715" s="247"/>
      <c r="N1715" s="248"/>
      <c r="O1715" s="248"/>
      <c r="P1715" s="248"/>
      <c r="Q1715" s="248"/>
      <c r="R1715" s="248"/>
      <c r="S1715" s="248"/>
      <c r="T1715" s="249"/>
      <c r="AT1715" s="250" t="s">
        <v>290</v>
      </c>
      <c r="AU1715" s="250" t="s">
        <v>85</v>
      </c>
      <c r="AV1715" s="16" t="s">
        <v>83</v>
      </c>
      <c r="AW1715" s="16" t="s">
        <v>32</v>
      </c>
      <c r="AX1715" s="16" t="s">
        <v>76</v>
      </c>
      <c r="AY1715" s="250" t="s">
        <v>282</v>
      </c>
    </row>
    <row r="1716" spans="1:65" s="13" customFormat="1" ht="11.25">
      <c r="B1716" s="207"/>
      <c r="C1716" s="208"/>
      <c r="D1716" s="209" t="s">
        <v>290</v>
      </c>
      <c r="E1716" s="210" t="s">
        <v>1</v>
      </c>
      <c r="F1716" s="211" t="s">
        <v>1853</v>
      </c>
      <c r="G1716" s="208"/>
      <c r="H1716" s="212">
        <v>0.69099999999999995</v>
      </c>
      <c r="I1716" s="213"/>
      <c r="J1716" s="208"/>
      <c r="K1716" s="208"/>
      <c r="L1716" s="214"/>
      <c r="M1716" s="215"/>
      <c r="N1716" s="216"/>
      <c r="O1716" s="216"/>
      <c r="P1716" s="216"/>
      <c r="Q1716" s="216"/>
      <c r="R1716" s="216"/>
      <c r="S1716" s="216"/>
      <c r="T1716" s="217"/>
      <c r="AT1716" s="218" t="s">
        <v>290</v>
      </c>
      <c r="AU1716" s="218" t="s">
        <v>85</v>
      </c>
      <c r="AV1716" s="13" t="s">
        <v>85</v>
      </c>
      <c r="AW1716" s="13" t="s">
        <v>32</v>
      </c>
      <c r="AX1716" s="13" t="s">
        <v>76</v>
      </c>
      <c r="AY1716" s="218" t="s">
        <v>282</v>
      </c>
    </row>
    <row r="1717" spans="1:65" s="16" customFormat="1" ht="11.25">
      <c r="B1717" s="241"/>
      <c r="C1717" s="242"/>
      <c r="D1717" s="209" t="s">
        <v>290</v>
      </c>
      <c r="E1717" s="243" t="s">
        <v>1</v>
      </c>
      <c r="F1717" s="244" t="s">
        <v>1831</v>
      </c>
      <c r="G1717" s="242"/>
      <c r="H1717" s="243" t="s">
        <v>1</v>
      </c>
      <c r="I1717" s="245"/>
      <c r="J1717" s="242"/>
      <c r="K1717" s="242"/>
      <c r="L1717" s="246"/>
      <c r="M1717" s="247"/>
      <c r="N1717" s="248"/>
      <c r="O1717" s="248"/>
      <c r="P1717" s="248"/>
      <c r="Q1717" s="248"/>
      <c r="R1717" s="248"/>
      <c r="S1717" s="248"/>
      <c r="T1717" s="249"/>
      <c r="AT1717" s="250" t="s">
        <v>290</v>
      </c>
      <c r="AU1717" s="250" t="s">
        <v>85</v>
      </c>
      <c r="AV1717" s="16" t="s">
        <v>83</v>
      </c>
      <c r="AW1717" s="16" t="s">
        <v>32</v>
      </c>
      <c r="AX1717" s="16" t="s">
        <v>76</v>
      </c>
      <c r="AY1717" s="250" t="s">
        <v>282</v>
      </c>
    </row>
    <row r="1718" spans="1:65" s="13" customFormat="1" ht="11.25">
      <c r="B1718" s="207"/>
      <c r="C1718" s="208"/>
      <c r="D1718" s="209" t="s">
        <v>290</v>
      </c>
      <c r="E1718" s="210" t="s">
        <v>1</v>
      </c>
      <c r="F1718" s="211" t="s">
        <v>1854</v>
      </c>
      <c r="G1718" s="208"/>
      <c r="H1718" s="212">
        <v>1.859</v>
      </c>
      <c r="I1718" s="213"/>
      <c r="J1718" s="208"/>
      <c r="K1718" s="208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290</v>
      </c>
      <c r="AU1718" s="218" t="s">
        <v>85</v>
      </c>
      <c r="AV1718" s="13" t="s">
        <v>85</v>
      </c>
      <c r="AW1718" s="13" t="s">
        <v>32</v>
      </c>
      <c r="AX1718" s="13" t="s">
        <v>76</v>
      </c>
      <c r="AY1718" s="218" t="s">
        <v>282</v>
      </c>
    </row>
    <row r="1719" spans="1:65" s="16" customFormat="1" ht="11.25">
      <c r="B1719" s="241"/>
      <c r="C1719" s="242"/>
      <c r="D1719" s="209" t="s">
        <v>290</v>
      </c>
      <c r="E1719" s="243" t="s">
        <v>1</v>
      </c>
      <c r="F1719" s="244" t="s">
        <v>1833</v>
      </c>
      <c r="G1719" s="242"/>
      <c r="H1719" s="243" t="s">
        <v>1</v>
      </c>
      <c r="I1719" s="245"/>
      <c r="J1719" s="242"/>
      <c r="K1719" s="242"/>
      <c r="L1719" s="246"/>
      <c r="M1719" s="247"/>
      <c r="N1719" s="248"/>
      <c r="O1719" s="248"/>
      <c r="P1719" s="248"/>
      <c r="Q1719" s="248"/>
      <c r="R1719" s="248"/>
      <c r="S1719" s="248"/>
      <c r="T1719" s="249"/>
      <c r="AT1719" s="250" t="s">
        <v>290</v>
      </c>
      <c r="AU1719" s="250" t="s">
        <v>85</v>
      </c>
      <c r="AV1719" s="16" t="s">
        <v>83</v>
      </c>
      <c r="AW1719" s="16" t="s">
        <v>32</v>
      </c>
      <c r="AX1719" s="16" t="s">
        <v>76</v>
      </c>
      <c r="AY1719" s="250" t="s">
        <v>282</v>
      </c>
    </row>
    <row r="1720" spans="1:65" s="13" customFormat="1" ht="11.25">
      <c r="B1720" s="207"/>
      <c r="C1720" s="208"/>
      <c r="D1720" s="209" t="s">
        <v>290</v>
      </c>
      <c r="E1720" s="210" t="s">
        <v>1</v>
      </c>
      <c r="F1720" s="211" t="s">
        <v>1855</v>
      </c>
      <c r="G1720" s="208"/>
      <c r="H1720" s="212">
        <v>0.51600000000000001</v>
      </c>
      <c r="I1720" s="213"/>
      <c r="J1720" s="208"/>
      <c r="K1720" s="208"/>
      <c r="L1720" s="214"/>
      <c r="M1720" s="215"/>
      <c r="N1720" s="216"/>
      <c r="O1720" s="216"/>
      <c r="P1720" s="216"/>
      <c r="Q1720" s="216"/>
      <c r="R1720" s="216"/>
      <c r="S1720" s="216"/>
      <c r="T1720" s="217"/>
      <c r="AT1720" s="218" t="s">
        <v>290</v>
      </c>
      <c r="AU1720" s="218" t="s">
        <v>85</v>
      </c>
      <c r="AV1720" s="13" t="s">
        <v>85</v>
      </c>
      <c r="AW1720" s="13" t="s">
        <v>32</v>
      </c>
      <c r="AX1720" s="13" t="s">
        <v>76</v>
      </c>
      <c r="AY1720" s="218" t="s">
        <v>282</v>
      </c>
    </row>
    <row r="1721" spans="1:65" s="16" customFormat="1" ht="11.25">
      <c r="B1721" s="241"/>
      <c r="C1721" s="242"/>
      <c r="D1721" s="209" t="s">
        <v>290</v>
      </c>
      <c r="E1721" s="243" t="s">
        <v>1</v>
      </c>
      <c r="F1721" s="244" t="s">
        <v>1835</v>
      </c>
      <c r="G1721" s="242"/>
      <c r="H1721" s="243" t="s">
        <v>1</v>
      </c>
      <c r="I1721" s="245"/>
      <c r="J1721" s="242"/>
      <c r="K1721" s="242"/>
      <c r="L1721" s="246"/>
      <c r="M1721" s="247"/>
      <c r="N1721" s="248"/>
      <c r="O1721" s="248"/>
      <c r="P1721" s="248"/>
      <c r="Q1721" s="248"/>
      <c r="R1721" s="248"/>
      <c r="S1721" s="248"/>
      <c r="T1721" s="249"/>
      <c r="AT1721" s="250" t="s">
        <v>290</v>
      </c>
      <c r="AU1721" s="250" t="s">
        <v>85</v>
      </c>
      <c r="AV1721" s="16" t="s">
        <v>83</v>
      </c>
      <c r="AW1721" s="16" t="s">
        <v>32</v>
      </c>
      <c r="AX1721" s="16" t="s">
        <v>76</v>
      </c>
      <c r="AY1721" s="250" t="s">
        <v>282</v>
      </c>
    </row>
    <row r="1722" spans="1:65" s="13" customFormat="1" ht="11.25">
      <c r="B1722" s="207"/>
      <c r="C1722" s="208"/>
      <c r="D1722" s="209" t="s">
        <v>290</v>
      </c>
      <c r="E1722" s="210" t="s">
        <v>1</v>
      </c>
      <c r="F1722" s="211" t="s">
        <v>1856</v>
      </c>
      <c r="G1722" s="208"/>
      <c r="H1722" s="212">
        <v>6.1079999999999997</v>
      </c>
      <c r="I1722" s="213"/>
      <c r="J1722" s="208"/>
      <c r="K1722" s="208"/>
      <c r="L1722" s="214"/>
      <c r="M1722" s="215"/>
      <c r="N1722" s="216"/>
      <c r="O1722" s="216"/>
      <c r="P1722" s="216"/>
      <c r="Q1722" s="216"/>
      <c r="R1722" s="216"/>
      <c r="S1722" s="216"/>
      <c r="T1722" s="217"/>
      <c r="AT1722" s="218" t="s">
        <v>290</v>
      </c>
      <c r="AU1722" s="218" t="s">
        <v>85</v>
      </c>
      <c r="AV1722" s="13" t="s">
        <v>85</v>
      </c>
      <c r="AW1722" s="13" t="s">
        <v>32</v>
      </c>
      <c r="AX1722" s="13" t="s">
        <v>76</v>
      </c>
      <c r="AY1722" s="218" t="s">
        <v>282</v>
      </c>
    </row>
    <row r="1723" spans="1:65" s="16" customFormat="1" ht="11.25">
      <c r="B1723" s="241"/>
      <c r="C1723" s="242"/>
      <c r="D1723" s="209" t="s">
        <v>290</v>
      </c>
      <c r="E1723" s="243" t="s">
        <v>1</v>
      </c>
      <c r="F1723" s="244" t="s">
        <v>1841</v>
      </c>
      <c r="G1723" s="242"/>
      <c r="H1723" s="243" t="s">
        <v>1</v>
      </c>
      <c r="I1723" s="245"/>
      <c r="J1723" s="242"/>
      <c r="K1723" s="242"/>
      <c r="L1723" s="246"/>
      <c r="M1723" s="247"/>
      <c r="N1723" s="248"/>
      <c r="O1723" s="248"/>
      <c r="P1723" s="248"/>
      <c r="Q1723" s="248"/>
      <c r="R1723" s="248"/>
      <c r="S1723" s="248"/>
      <c r="T1723" s="249"/>
      <c r="AT1723" s="250" t="s">
        <v>290</v>
      </c>
      <c r="AU1723" s="250" t="s">
        <v>85</v>
      </c>
      <c r="AV1723" s="16" t="s">
        <v>83</v>
      </c>
      <c r="AW1723" s="16" t="s">
        <v>32</v>
      </c>
      <c r="AX1723" s="16" t="s">
        <v>76</v>
      </c>
      <c r="AY1723" s="250" t="s">
        <v>282</v>
      </c>
    </row>
    <row r="1724" spans="1:65" s="13" customFormat="1" ht="11.25">
      <c r="B1724" s="207"/>
      <c r="C1724" s="208"/>
      <c r="D1724" s="209" t="s">
        <v>290</v>
      </c>
      <c r="E1724" s="210" t="s">
        <v>1</v>
      </c>
      <c r="F1724" s="211" t="s">
        <v>1857</v>
      </c>
      <c r="G1724" s="208"/>
      <c r="H1724" s="212">
        <v>5.0460000000000003</v>
      </c>
      <c r="I1724" s="213"/>
      <c r="J1724" s="208"/>
      <c r="K1724" s="208"/>
      <c r="L1724" s="214"/>
      <c r="M1724" s="215"/>
      <c r="N1724" s="216"/>
      <c r="O1724" s="216"/>
      <c r="P1724" s="216"/>
      <c r="Q1724" s="216"/>
      <c r="R1724" s="216"/>
      <c r="S1724" s="216"/>
      <c r="T1724" s="217"/>
      <c r="AT1724" s="218" t="s">
        <v>290</v>
      </c>
      <c r="AU1724" s="218" t="s">
        <v>85</v>
      </c>
      <c r="AV1724" s="13" t="s">
        <v>85</v>
      </c>
      <c r="AW1724" s="13" t="s">
        <v>32</v>
      </c>
      <c r="AX1724" s="13" t="s">
        <v>76</v>
      </c>
      <c r="AY1724" s="218" t="s">
        <v>282</v>
      </c>
    </row>
    <row r="1725" spans="1:65" s="16" customFormat="1" ht="11.25">
      <c r="B1725" s="241"/>
      <c r="C1725" s="242"/>
      <c r="D1725" s="209" t="s">
        <v>290</v>
      </c>
      <c r="E1725" s="243" t="s">
        <v>1</v>
      </c>
      <c r="F1725" s="244" t="s">
        <v>1847</v>
      </c>
      <c r="G1725" s="242"/>
      <c r="H1725" s="243" t="s">
        <v>1</v>
      </c>
      <c r="I1725" s="245"/>
      <c r="J1725" s="242"/>
      <c r="K1725" s="242"/>
      <c r="L1725" s="246"/>
      <c r="M1725" s="247"/>
      <c r="N1725" s="248"/>
      <c r="O1725" s="248"/>
      <c r="P1725" s="248"/>
      <c r="Q1725" s="248"/>
      <c r="R1725" s="248"/>
      <c r="S1725" s="248"/>
      <c r="T1725" s="249"/>
      <c r="AT1725" s="250" t="s">
        <v>290</v>
      </c>
      <c r="AU1725" s="250" t="s">
        <v>85</v>
      </c>
      <c r="AV1725" s="16" t="s">
        <v>83</v>
      </c>
      <c r="AW1725" s="16" t="s">
        <v>32</v>
      </c>
      <c r="AX1725" s="16" t="s">
        <v>76</v>
      </c>
      <c r="AY1725" s="250" t="s">
        <v>282</v>
      </c>
    </row>
    <row r="1726" spans="1:65" s="13" customFormat="1" ht="11.25">
      <c r="B1726" s="207"/>
      <c r="C1726" s="208"/>
      <c r="D1726" s="209" t="s">
        <v>290</v>
      </c>
      <c r="E1726" s="210" t="s">
        <v>1</v>
      </c>
      <c r="F1726" s="211" t="s">
        <v>1858</v>
      </c>
      <c r="G1726" s="208"/>
      <c r="H1726" s="212">
        <v>25.183</v>
      </c>
      <c r="I1726" s="213"/>
      <c r="J1726" s="208"/>
      <c r="K1726" s="208"/>
      <c r="L1726" s="214"/>
      <c r="M1726" s="215"/>
      <c r="N1726" s="216"/>
      <c r="O1726" s="216"/>
      <c r="P1726" s="216"/>
      <c r="Q1726" s="216"/>
      <c r="R1726" s="216"/>
      <c r="S1726" s="216"/>
      <c r="T1726" s="217"/>
      <c r="AT1726" s="218" t="s">
        <v>290</v>
      </c>
      <c r="AU1726" s="218" t="s">
        <v>85</v>
      </c>
      <c r="AV1726" s="13" t="s">
        <v>85</v>
      </c>
      <c r="AW1726" s="13" t="s">
        <v>32</v>
      </c>
      <c r="AX1726" s="13" t="s">
        <v>76</v>
      </c>
      <c r="AY1726" s="218" t="s">
        <v>282</v>
      </c>
    </row>
    <row r="1727" spans="1:65" s="15" customFormat="1" ht="11.25">
      <c r="B1727" s="230"/>
      <c r="C1727" s="231"/>
      <c r="D1727" s="209" t="s">
        <v>290</v>
      </c>
      <c r="E1727" s="232" t="s">
        <v>1</v>
      </c>
      <c r="F1727" s="233" t="s">
        <v>306</v>
      </c>
      <c r="G1727" s="231"/>
      <c r="H1727" s="234">
        <v>39.402999999999999</v>
      </c>
      <c r="I1727" s="235"/>
      <c r="J1727" s="231"/>
      <c r="K1727" s="231"/>
      <c r="L1727" s="236"/>
      <c r="M1727" s="237"/>
      <c r="N1727" s="238"/>
      <c r="O1727" s="238"/>
      <c r="P1727" s="238"/>
      <c r="Q1727" s="238"/>
      <c r="R1727" s="238"/>
      <c r="S1727" s="238"/>
      <c r="T1727" s="239"/>
      <c r="AT1727" s="240" t="s">
        <v>290</v>
      </c>
      <c r="AU1727" s="240" t="s">
        <v>85</v>
      </c>
      <c r="AV1727" s="15" t="s">
        <v>105</v>
      </c>
      <c r="AW1727" s="15" t="s">
        <v>32</v>
      </c>
      <c r="AX1727" s="15" t="s">
        <v>76</v>
      </c>
      <c r="AY1727" s="240" t="s">
        <v>282</v>
      </c>
    </row>
    <row r="1728" spans="1:65" s="14" customFormat="1" ht="11.25">
      <c r="B1728" s="219"/>
      <c r="C1728" s="220"/>
      <c r="D1728" s="209" t="s">
        <v>290</v>
      </c>
      <c r="E1728" s="221" t="s">
        <v>1</v>
      </c>
      <c r="F1728" s="222" t="s">
        <v>292</v>
      </c>
      <c r="G1728" s="220"/>
      <c r="H1728" s="223">
        <v>39.402999999999999</v>
      </c>
      <c r="I1728" s="224"/>
      <c r="J1728" s="220"/>
      <c r="K1728" s="220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290</v>
      </c>
      <c r="AU1728" s="229" t="s">
        <v>85</v>
      </c>
      <c r="AV1728" s="14" t="s">
        <v>288</v>
      </c>
      <c r="AW1728" s="14" t="s">
        <v>32</v>
      </c>
      <c r="AX1728" s="14" t="s">
        <v>83</v>
      </c>
      <c r="AY1728" s="229" t="s">
        <v>282</v>
      </c>
    </row>
    <row r="1729" spans="1:65" s="2" customFormat="1" ht="24.2" customHeight="1">
      <c r="A1729" s="35"/>
      <c r="B1729" s="36"/>
      <c r="C1729" s="193" t="s">
        <v>1859</v>
      </c>
      <c r="D1729" s="193" t="s">
        <v>284</v>
      </c>
      <c r="E1729" s="194" t="s">
        <v>1860</v>
      </c>
      <c r="F1729" s="195" t="s">
        <v>1861</v>
      </c>
      <c r="G1729" s="196" t="s">
        <v>287</v>
      </c>
      <c r="H1729" s="197">
        <v>1200.2449999999999</v>
      </c>
      <c r="I1729" s="198"/>
      <c r="J1729" s="199">
        <f>ROUND(I1729*H1729,2)</f>
        <v>0</v>
      </c>
      <c r="K1729" s="200"/>
      <c r="L1729" s="40"/>
      <c r="M1729" s="201" t="s">
        <v>1</v>
      </c>
      <c r="N1729" s="202" t="s">
        <v>41</v>
      </c>
      <c r="O1729" s="72"/>
      <c r="P1729" s="203">
        <f>O1729*H1729</f>
        <v>0</v>
      </c>
      <c r="Q1729" s="203">
        <v>0</v>
      </c>
      <c r="R1729" s="203">
        <f>Q1729*H1729</f>
        <v>0</v>
      </c>
      <c r="S1729" s="203">
        <v>0</v>
      </c>
      <c r="T1729" s="204">
        <f>S1729*H1729</f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205" t="s">
        <v>199</v>
      </c>
      <c r="AT1729" s="205" t="s">
        <v>284</v>
      </c>
      <c r="AU1729" s="205" t="s">
        <v>85</v>
      </c>
      <c r="AY1729" s="18" t="s">
        <v>282</v>
      </c>
      <c r="BE1729" s="206">
        <f>IF(N1729="základní",J1729,0)</f>
        <v>0</v>
      </c>
      <c r="BF1729" s="206">
        <f>IF(N1729="snížená",J1729,0)</f>
        <v>0</v>
      </c>
      <c r="BG1729" s="206">
        <f>IF(N1729="zákl. přenesená",J1729,0)</f>
        <v>0</v>
      </c>
      <c r="BH1729" s="206">
        <f>IF(N1729="sníž. přenesená",J1729,0)</f>
        <v>0</v>
      </c>
      <c r="BI1729" s="206">
        <f>IF(N1729="nulová",J1729,0)</f>
        <v>0</v>
      </c>
      <c r="BJ1729" s="18" t="s">
        <v>83</v>
      </c>
      <c r="BK1729" s="206">
        <f>ROUND(I1729*H1729,2)</f>
        <v>0</v>
      </c>
      <c r="BL1729" s="18" t="s">
        <v>199</v>
      </c>
      <c r="BM1729" s="205" t="s">
        <v>1862</v>
      </c>
    </row>
    <row r="1730" spans="1:65" s="16" customFormat="1" ht="11.25">
      <c r="B1730" s="241"/>
      <c r="C1730" s="242"/>
      <c r="D1730" s="209" t="s">
        <v>290</v>
      </c>
      <c r="E1730" s="243" t="s">
        <v>1</v>
      </c>
      <c r="F1730" s="244" t="s">
        <v>1572</v>
      </c>
      <c r="G1730" s="242"/>
      <c r="H1730" s="243" t="s">
        <v>1</v>
      </c>
      <c r="I1730" s="245"/>
      <c r="J1730" s="242"/>
      <c r="K1730" s="242"/>
      <c r="L1730" s="246"/>
      <c r="M1730" s="247"/>
      <c r="N1730" s="248"/>
      <c r="O1730" s="248"/>
      <c r="P1730" s="248"/>
      <c r="Q1730" s="248"/>
      <c r="R1730" s="248"/>
      <c r="S1730" s="248"/>
      <c r="T1730" s="249"/>
      <c r="AT1730" s="250" t="s">
        <v>290</v>
      </c>
      <c r="AU1730" s="250" t="s">
        <v>85</v>
      </c>
      <c r="AV1730" s="16" t="s">
        <v>83</v>
      </c>
      <c r="AW1730" s="16" t="s">
        <v>32</v>
      </c>
      <c r="AX1730" s="16" t="s">
        <v>76</v>
      </c>
      <c r="AY1730" s="250" t="s">
        <v>282</v>
      </c>
    </row>
    <row r="1731" spans="1:65" s="13" customFormat="1" ht="11.25">
      <c r="B1731" s="207"/>
      <c r="C1731" s="208"/>
      <c r="D1731" s="209" t="s">
        <v>290</v>
      </c>
      <c r="E1731" s="210" t="s">
        <v>1</v>
      </c>
      <c r="F1731" s="211" t="s">
        <v>1581</v>
      </c>
      <c r="G1731" s="208"/>
      <c r="H1731" s="212">
        <v>1292.4849999999999</v>
      </c>
      <c r="I1731" s="213"/>
      <c r="J1731" s="208"/>
      <c r="K1731" s="208"/>
      <c r="L1731" s="214"/>
      <c r="M1731" s="215"/>
      <c r="N1731" s="216"/>
      <c r="O1731" s="216"/>
      <c r="P1731" s="216"/>
      <c r="Q1731" s="216"/>
      <c r="R1731" s="216"/>
      <c r="S1731" s="216"/>
      <c r="T1731" s="217"/>
      <c r="AT1731" s="218" t="s">
        <v>290</v>
      </c>
      <c r="AU1731" s="218" t="s">
        <v>85</v>
      </c>
      <c r="AV1731" s="13" t="s">
        <v>85</v>
      </c>
      <c r="AW1731" s="13" t="s">
        <v>32</v>
      </c>
      <c r="AX1731" s="13" t="s">
        <v>76</v>
      </c>
      <c r="AY1731" s="218" t="s">
        <v>282</v>
      </c>
    </row>
    <row r="1732" spans="1:65" s="13" customFormat="1" ht="11.25">
      <c r="B1732" s="207"/>
      <c r="C1732" s="208"/>
      <c r="D1732" s="209" t="s">
        <v>290</v>
      </c>
      <c r="E1732" s="210" t="s">
        <v>1</v>
      </c>
      <c r="F1732" s="211" t="s">
        <v>1574</v>
      </c>
      <c r="G1732" s="208"/>
      <c r="H1732" s="212">
        <v>25.78</v>
      </c>
      <c r="I1732" s="213"/>
      <c r="J1732" s="208"/>
      <c r="K1732" s="208"/>
      <c r="L1732" s="214"/>
      <c r="M1732" s="215"/>
      <c r="N1732" s="216"/>
      <c r="O1732" s="216"/>
      <c r="P1732" s="216"/>
      <c r="Q1732" s="216"/>
      <c r="R1732" s="216"/>
      <c r="S1732" s="216"/>
      <c r="T1732" s="217"/>
      <c r="AT1732" s="218" t="s">
        <v>290</v>
      </c>
      <c r="AU1732" s="218" t="s">
        <v>85</v>
      </c>
      <c r="AV1732" s="13" t="s">
        <v>85</v>
      </c>
      <c r="AW1732" s="13" t="s">
        <v>32</v>
      </c>
      <c r="AX1732" s="13" t="s">
        <v>76</v>
      </c>
      <c r="AY1732" s="218" t="s">
        <v>282</v>
      </c>
    </row>
    <row r="1733" spans="1:65" s="15" customFormat="1" ht="11.25">
      <c r="B1733" s="230"/>
      <c r="C1733" s="231"/>
      <c r="D1733" s="209" t="s">
        <v>290</v>
      </c>
      <c r="E1733" s="232" t="s">
        <v>1</v>
      </c>
      <c r="F1733" s="233" t="s">
        <v>306</v>
      </c>
      <c r="G1733" s="231"/>
      <c r="H1733" s="234">
        <v>1318.2649999999999</v>
      </c>
      <c r="I1733" s="235"/>
      <c r="J1733" s="231"/>
      <c r="K1733" s="231"/>
      <c r="L1733" s="236"/>
      <c r="M1733" s="237"/>
      <c r="N1733" s="238"/>
      <c r="O1733" s="238"/>
      <c r="P1733" s="238"/>
      <c r="Q1733" s="238"/>
      <c r="R1733" s="238"/>
      <c r="S1733" s="238"/>
      <c r="T1733" s="239"/>
      <c r="AT1733" s="240" t="s">
        <v>290</v>
      </c>
      <c r="AU1733" s="240" t="s">
        <v>85</v>
      </c>
      <c r="AV1733" s="15" t="s">
        <v>105</v>
      </c>
      <c r="AW1733" s="15" t="s">
        <v>32</v>
      </c>
      <c r="AX1733" s="15" t="s">
        <v>76</v>
      </c>
      <c r="AY1733" s="240" t="s">
        <v>282</v>
      </c>
    </row>
    <row r="1734" spans="1:65" s="13" customFormat="1" ht="11.25">
      <c r="B1734" s="207"/>
      <c r="C1734" s="208"/>
      <c r="D1734" s="209" t="s">
        <v>290</v>
      </c>
      <c r="E1734" s="210" t="s">
        <v>1</v>
      </c>
      <c r="F1734" s="211" t="s">
        <v>1582</v>
      </c>
      <c r="G1734" s="208"/>
      <c r="H1734" s="212">
        <v>-80.58</v>
      </c>
      <c r="I1734" s="213"/>
      <c r="J1734" s="208"/>
      <c r="K1734" s="208"/>
      <c r="L1734" s="214"/>
      <c r="M1734" s="215"/>
      <c r="N1734" s="216"/>
      <c r="O1734" s="216"/>
      <c r="P1734" s="216"/>
      <c r="Q1734" s="216"/>
      <c r="R1734" s="216"/>
      <c r="S1734" s="216"/>
      <c r="T1734" s="217"/>
      <c r="AT1734" s="218" t="s">
        <v>290</v>
      </c>
      <c r="AU1734" s="218" t="s">
        <v>85</v>
      </c>
      <c r="AV1734" s="13" t="s">
        <v>85</v>
      </c>
      <c r="AW1734" s="13" t="s">
        <v>32</v>
      </c>
      <c r="AX1734" s="13" t="s">
        <v>76</v>
      </c>
      <c r="AY1734" s="218" t="s">
        <v>282</v>
      </c>
    </row>
    <row r="1735" spans="1:65" s="15" customFormat="1" ht="11.25">
      <c r="B1735" s="230"/>
      <c r="C1735" s="231"/>
      <c r="D1735" s="209" t="s">
        <v>290</v>
      </c>
      <c r="E1735" s="232" t="s">
        <v>1</v>
      </c>
      <c r="F1735" s="233" t="s">
        <v>306</v>
      </c>
      <c r="G1735" s="231"/>
      <c r="H1735" s="234">
        <v>-80.58</v>
      </c>
      <c r="I1735" s="235"/>
      <c r="J1735" s="231"/>
      <c r="K1735" s="231"/>
      <c r="L1735" s="236"/>
      <c r="M1735" s="237"/>
      <c r="N1735" s="238"/>
      <c r="O1735" s="238"/>
      <c r="P1735" s="238"/>
      <c r="Q1735" s="238"/>
      <c r="R1735" s="238"/>
      <c r="S1735" s="238"/>
      <c r="T1735" s="239"/>
      <c r="AT1735" s="240" t="s">
        <v>290</v>
      </c>
      <c r="AU1735" s="240" t="s">
        <v>85</v>
      </c>
      <c r="AV1735" s="15" t="s">
        <v>105</v>
      </c>
      <c r="AW1735" s="15" t="s">
        <v>32</v>
      </c>
      <c r="AX1735" s="15" t="s">
        <v>76</v>
      </c>
      <c r="AY1735" s="240" t="s">
        <v>282</v>
      </c>
    </row>
    <row r="1736" spans="1:65" s="13" customFormat="1" ht="11.25">
      <c r="B1736" s="207"/>
      <c r="C1736" s="208"/>
      <c r="D1736" s="209" t="s">
        <v>290</v>
      </c>
      <c r="E1736" s="210" t="s">
        <v>1</v>
      </c>
      <c r="F1736" s="211" t="s">
        <v>1583</v>
      </c>
      <c r="G1736" s="208"/>
      <c r="H1736" s="212">
        <v>-37.44</v>
      </c>
      <c r="I1736" s="213"/>
      <c r="J1736" s="208"/>
      <c r="K1736" s="208"/>
      <c r="L1736" s="214"/>
      <c r="M1736" s="215"/>
      <c r="N1736" s="216"/>
      <c r="O1736" s="216"/>
      <c r="P1736" s="216"/>
      <c r="Q1736" s="216"/>
      <c r="R1736" s="216"/>
      <c r="S1736" s="216"/>
      <c r="T1736" s="217"/>
      <c r="AT1736" s="218" t="s">
        <v>290</v>
      </c>
      <c r="AU1736" s="218" t="s">
        <v>85</v>
      </c>
      <c r="AV1736" s="13" t="s">
        <v>85</v>
      </c>
      <c r="AW1736" s="13" t="s">
        <v>32</v>
      </c>
      <c r="AX1736" s="13" t="s">
        <v>76</v>
      </c>
      <c r="AY1736" s="218" t="s">
        <v>282</v>
      </c>
    </row>
    <row r="1737" spans="1:65" s="15" customFormat="1" ht="11.25">
      <c r="B1737" s="230"/>
      <c r="C1737" s="231"/>
      <c r="D1737" s="209" t="s">
        <v>290</v>
      </c>
      <c r="E1737" s="232" t="s">
        <v>1</v>
      </c>
      <c r="F1737" s="233" t="s">
        <v>306</v>
      </c>
      <c r="G1737" s="231"/>
      <c r="H1737" s="234">
        <v>-37.44</v>
      </c>
      <c r="I1737" s="235"/>
      <c r="J1737" s="231"/>
      <c r="K1737" s="231"/>
      <c r="L1737" s="236"/>
      <c r="M1737" s="237"/>
      <c r="N1737" s="238"/>
      <c r="O1737" s="238"/>
      <c r="P1737" s="238"/>
      <c r="Q1737" s="238"/>
      <c r="R1737" s="238"/>
      <c r="S1737" s="238"/>
      <c r="T1737" s="239"/>
      <c r="AT1737" s="240" t="s">
        <v>290</v>
      </c>
      <c r="AU1737" s="240" t="s">
        <v>85</v>
      </c>
      <c r="AV1737" s="15" t="s">
        <v>105</v>
      </c>
      <c r="AW1737" s="15" t="s">
        <v>32</v>
      </c>
      <c r="AX1737" s="15" t="s">
        <v>76</v>
      </c>
      <c r="AY1737" s="240" t="s">
        <v>282</v>
      </c>
    </row>
    <row r="1738" spans="1:65" s="14" customFormat="1" ht="11.25">
      <c r="B1738" s="219"/>
      <c r="C1738" s="220"/>
      <c r="D1738" s="209" t="s">
        <v>290</v>
      </c>
      <c r="E1738" s="221" t="s">
        <v>1</v>
      </c>
      <c r="F1738" s="222" t="s">
        <v>292</v>
      </c>
      <c r="G1738" s="220"/>
      <c r="H1738" s="223">
        <v>1200.2449999999999</v>
      </c>
      <c r="I1738" s="224"/>
      <c r="J1738" s="220"/>
      <c r="K1738" s="220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290</v>
      </c>
      <c r="AU1738" s="229" t="s">
        <v>85</v>
      </c>
      <c r="AV1738" s="14" t="s">
        <v>288</v>
      </c>
      <c r="AW1738" s="14" t="s">
        <v>32</v>
      </c>
      <c r="AX1738" s="14" t="s">
        <v>83</v>
      </c>
      <c r="AY1738" s="229" t="s">
        <v>282</v>
      </c>
    </row>
    <row r="1739" spans="1:65" s="2" customFormat="1" ht="16.5" customHeight="1">
      <c r="A1739" s="35"/>
      <c r="B1739" s="36"/>
      <c r="C1739" s="251" t="s">
        <v>1863</v>
      </c>
      <c r="D1739" s="251" t="s">
        <v>990</v>
      </c>
      <c r="E1739" s="252" t="s">
        <v>1864</v>
      </c>
      <c r="F1739" s="253" t="s">
        <v>1865</v>
      </c>
      <c r="G1739" s="254" t="s">
        <v>295</v>
      </c>
      <c r="H1739" s="255">
        <v>33.006999999999998</v>
      </c>
      <c r="I1739" s="256"/>
      <c r="J1739" s="257">
        <f>ROUND(I1739*H1739,2)</f>
        <v>0</v>
      </c>
      <c r="K1739" s="258"/>
      <c r="L1739" s="259"/>
      <c r="M1739" s="260" t="s">
        <v>1</v>
      </c>
      <c r="N1739" s="261" t="s">
        <v>41</v>
      </c>
      <c r="O1739" s="72"/>
      <c r="P1739" s="203">
        <f>O1739*H1739</f>
        <v>0</v>
      </c>
      <c r="Q1739" s="203">
        <v>0.55000000000000004</v>
      </c>
      <c r="R1739" s="203">
        <f>Q1739*H1739</f>
        <v>18.153850000000002</v>
      </c>
      <c r="S1739" s="203">
        <v>0</v>
      </c>
      <c r="T1739" s="204">
        <f>S1739*H1739</f>
        <v>0</v>
      </c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R1739" s="205" t="s">
        <v>493</v>
      </c>
      <c r="AT1739" s="205" t="s">
        <v>990</v>
      </c>
      <c r="AU1739" s="205" t="s">
        <v>85</v>
      </c>
      <c r="AY1739" s="18" t="s">
        <v>282</v>
      </c>
      <c r="BE1739" s="206">
        <f>IF(N1739="základní",J1739,0)</f>
        <v>0</v>
      </c>
      <c r="BF1739" s="206">
        <f>IF(N1739="snížená",J1739,0)</f>
        <v>0</v>
      </c>
      <c r="BG1739" s="206">
        <f>IF(N1739="zákl. přenesená",J1739,0)</f>
        <v>0</v>
      </c>
      <c r="BH1739" s="206">
        <f>IF(N1739="sníž. přenesená",J1739,0)</f>
        <v>0</v>
      </c>
      <c r="BI1739" s="206">
        <f>IF(N1739="nulová",J1739,0)</f>
        <v>0</v>
      </c>
      <c r="BJ1739" s="18" t="s">
        <v>83</v>
      </c>
      <c r="BK1739" s="206">
        <f>ROUND(I1739*H1739,2)</f>
        <v>0</v>
      </c>
      <c r="BL1739" s="18" t="s">
        <v>199</v>
      </c>
      <c r="BM1739" s="205" t="s">
        <v>1866</v>
      </c>
    </row>
    <row r="1740" spans="1:65" s="16" customFormat="1" ht="11.25">
      <c r="B1740" s="241"/>
      <c r="C1740" s="242"/>
      <c r="D1740" s="209" t="s">
        <v>290</v>
      </c>
      <c r="E1740" s="243" t="s">
        <v>1</v>
      </c>
      <c r="F1740" s="244" t="s">
        <v>1572</v>
      </c>
      <c r="G1740" s="242"/>
      <c r="H1740" s="243" t="s">
        <v>1</v>
      </c>
      <c r="I1740" s="245"/>
      <c r="J1740" s="242"/>
      <c r="K1740" s="242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290</v>
      </c>
      <c r="AU1740" s="250" t="s">
        <v>85</v>
      </c>
      <c r="AV1740" s="16" t="s">
        <v>83</v>
      </c>
      <c r="AW1740" s="16" t="s">
        <v>32</v>
      </c>
      <c r="AX1740" s="16" t="s">
        <v>76</v>
      </c>
      <c r="AY1740" s="250" t="s">
        <v>282</v>
      </c>
    </row>
    <row r="1741" spans="1:65" s="13" customFormat="1" ht="11.25">
      <c r="B1741" s="207"/>
      <c r="C1741" s="208"/>
      <c r="D1741" s="209" t="s">
        <v>290</v>
      </c>
      <c r="E1741" s="210" t="s">
        <v>1</v>
      </c>
      <c r="F1741" s="211" t="s">
        <v>1867</v>
      </c>
      <c r="G1741" s="208"/>
      <c r="H1741" s="212">
        <v>30.006</v>
      </c>
      <c r="I1741" s="213"/>
      <c r="J1741" s="208"/>
      <c r="K1741" s="208"/>
      <c r="L1741" s="214"/>
      <c r="M1741" s="215"/>
      <c r="N1741" s="216"/>
      <c r="O1741" s="216"/>
      <c r="P1741" s="216"/>
      <c r="Q1741" s="216"/>
      <c r="R1741" s="216"/>
      <c r="S1741" s="216"/>
      <c r="T1741" s="217"/>
      <c r="AT1741" s="218" t="s">
        <v>290</v>
      </c>
      <c r="AU1741" s="218" t="s">
        <v>85</v>
      </c>
      <c r="AV1741" s="13" t="s">
        <v>85</v>
      </c>
      <c r="AW1741" s="13" t="s">
        <v>32</v>
      </c>
      <c r="AX1741" s="13" t="s">
        <v>76</v>
      </c>
      <c r="AY1741" s="218" t="s">
        <v>282</v>
      </c>
    </row>
    <row r="1742" spans="1:65" s="14" customFormat="1" ht="11.25">
      <c r="B1742" s="219"/>
      <c r="C1742" s="220"/>
      <c r="D1742" s="209" t="s">
        <v>290</v>
      </c>
      <c r="E1742" s="221" t="s">
        <v>1</v>
      </c>
      <c r="F1742" s="222" t="s">
        <v>292</v>
      </c>
      <c r="G1742" s="220"/>
      <c r="H1742" s="223">
        <v>30.006</v>
      </c>
      <c r="I1742" s="224"/>
      <c r="J1742" s="220"/>
      <c r="K1742" s="220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290</v>
      </c>
      <c r="AU1742" s="229" t="s">
        <v>85</v>
      </c>
      <c r="AV1742" s="14" t="s">
        <v>288</v>
      </c>
      <c r="AW1742" s="14" t="s">
        <v>32</v>
      </c>
      <c r="AX1742" s="14" t="s">
        <v>83</v>
      </c>
      <c r="AY1742" s="229" t="s">
        <v>282</v>
      </c>
    </row>
    <row r="1743" spans="1:65" s="13" customFormat="1" ht="11.25">
      <c r="B1743" s="207"/>
      <c r="C1743" s="208"/>
      <c r="D1743" s="209" t="s">
        <v>290</v>
      </c>
      <c r="E1743" s="208"/>
      <c r="F1743" s="211" t="s">
        <v>1868</v>
      </c>
      <c r="G1743" s="208"/>
      <c r="H1743" s="212">
        <v>33.006999999999998</v>
      </c>
      <c r="I1743" s="213"/>
      <c r="J1743" s="208"/>
      <c r="K1743" s="208"/>
      <c r="L1743" s="214"/>
      <c r="M1743" s="215"/>
      <c r="N1743" s="216"/>
      <c r="O1743" s="216"/>
      <c r="P1743" s="216"/>
      <c r="Q1743" s="216"/>
      <c r="R1743" s="216"/>
      <c r="S1743" s="216"/>
      <c r="T1743" s="217"/>
      <c r="AT1743" s="218" t="s">
        <v>290</v>
      </c>
      <c r="AU1743" s="218" t="s">
        <v>85</v>
      </c>
      <c r="AV1743" s="13" t="s">
        <v>85</v>
      </c>
      <c r="AW1743" s="13" t="s">
        <v>4</v>
      </c>
      <c r="AX1743" s="13" t="s">
        <v>83</v>
      </c>
      <c r="AY1743" s="218" t="s">
        <v>282</v>
      </c>
    </row>
    <row r="1744" spans="1:65" s="2" customFormat="1" ht="33" customHeight="1">
      <c r="A1744" s="35"/>
      <c r="B1744" s="36"/>
      <c r="C1744" s="193" t="s">
        <v>1869</v>
      </c>
      <c r="D1744" s="193" t="s">
        <v>284</v>
      </c>
      <c r="E1744" s="194" t="s">
        <v>1870</v>
      </c>
      <c r="F1744" s="195" t="s">
        <v>1871</v>
      </c>
      <c r="G1744" s="196" t="s">
        <v>287</v>
      </c>
      <c r="H1744" s="197">
        <v>1200.2449999999999</v>
      </c>
      <c r="I1744" s="198"/>
      <c r="J1744" s="199">
        <f>ROUND(I1744*H1744,2)</f>
        <v>0</v>
      </c>
      <c r="K1744" s="200"/>
      <c r="L1744" s="40"/>
      <c r="M1744" s="201" t="s">
        <v>1</v>
      </c>
      <c r="N1744" s="202" t="s">
        <v>41</v>
      </c>
      <c r="O1744" s="72"/>
      <c r="P1744" s="203">
        <f>O1744*H1744</f>
        <v>0</v>
      </c>
      <c r="Q1744" s="203">
        <v>0</v>
      </c>
      <c r="R1744" s="203">
        <f>Q1744*H1744</f>
        <v>0</v>
      </c>
      <c r="S1744" s="203">
        <v>0</v>
      </c>
      <c r="T1744" s="204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205" t="s">
        <v>199</v>
      </c>
      <c r="AT1744" s="205" t="s">
        <v>284</v>
      </c>
      <c r="AU1744" s="205" t="s">
        <v>85</v>
      </c>
      <c r="AY1744" s="18" t="s">
        <v>282</v>
      </c>
      <c r="BE1744" s="206">
        <f>IF(N1744="základní",J1744,0)</f>
        <v>0</v>
      </c>
      <c r="BF1744" s="206">
        <f>IF(N1744="snížená",J1744,0)</f>
        <v>0</v>
      </c>
      <c r="BG1744" s="206">
        <f>IF(N1744="zákl. přenesená",J1744,0)</f>
        <v>0</v>
      </c>
      <c r="BH1744" s="206">
        <f>IF(N1744="sníž. přenesená",J1744,0)</f>
        <v>0</v>
      </c>
      <c r="BI1744" s="206">
        <f>IF(N1744="nulová",J1744,0)</f>
        <v>0</v>
      </c>
      <c r="BJ1744" s="18" t="s">
        <v>83</v>
      </c>
      <c r="BK1744" s="206">
        <f>ROUND(I1744*H1744,2)</f>
        <v>0</v>
      </c>
      <c r="BL1744" s="18" t="s">
        <v>199</v>
      </c>
      <c r="BM1744" s="205" t="s">
        <v>1872</v>
      </c>
    </row>
    <row r="1745" spans="1:65" s="16" customFormat="1" ht="11.25">
      <c r="B1745" s="241"/>
      <c r="C1745" s="242"/>
      <c r="D1745" s="209" t="s">
        <v>290</v>
      </c>
      <c r="E1745" s="243" t="s">
        <v>1</v>
      </c>
      <c r="F1745" s="244" t="s">
        <v>1572</v>
      </c>
      <c r="G1745" s="242"/>
      <c r="H1745" s="243" t="s">
        <v>1</v>
      </c>
      <c r="I1745" s="245"/>
      <c r="J1745" s="242"/>
      <c r="K1745" s="242"/>
      <c r="L1745" s="246"/>
      <c r="M1745" s="247"/>
      <c r="N1745" s="248"/>
      <c r="O1745" s="248"/>
      <c r="P1745" s="248"/>
      <c r="Q1745" s="248"/>
      <c r="R1745" s="248"/>
      <c r="S1745" s="248"/>
      <c r="T1745" s="249"/>
      <c r="AT1745" s="250" t="s">
        <v>290</v>
      </c>
      <c r="AU1745" s="250" t="s">
        <v>85</v>
      </c>
      <c r="AV1745" s="16" t="s">
        <v>83</v>
      </c>
      <c r="AW1745" s="16" t="s">
        <v>32</v>
      </c>
      <c r="AX1745" s="16" t="s">
        <v>76</v>
      </c>
      <c r="AY1745" s="250" t="s">
        <v>282</v>
      </c>
    </row>
    <row r="1746" spans="1:65" s="13" customFormat="1" ht="11.25">
      <c r="B1746" s="207"/>
      <c r="C1746" s="208"/>
      <c r="D1746" s="209" t="s">
        <v>290</v>
      </c>
      <c r="E1746" s="210" t="s">
        <v>1</v>
      </c>
      <c r="F1746" s="211" t="s">
        <v>1581</v>
      </c>
      <c r="G1746" s="208"/>
      <c r="H1746" s="212">
        <v>1292.4849999999999</v>
      </c>
      <c r="I1746" s="213"/>
      <c r="J1746" s="208"/>
      <c r="K1746" s="208"/>
      <c r="L1746" s="214"/>
      <c r="M1746" s="215"/>
      <c r="N1746" s="216"/>
      <c r="O1746" s="216"/>
      <c r="P1746" s="216"/>
      <c r="Q1746" s="216"/>
      <c r="R1746" s="216"/>
      <c r="S1746" s="216"/>
      <c r="T1746" s="217"/>
      <c r="AT1746" s="218" t="s">
        <v>290</v>
      </c>
      <c r="AU1746" s="218" t="s">
        <v>85</v>
      </c>
      <c r="AV1746" s="13" t="s">
        <v>85</v>
      </c>
      <c r="AW1746" s="13" t="s">
        <v>32</v>
      </c>
      <c r="AX1746" s="13" t="s">
        <v>76</v>
      </c>
      <c r="AY1746" s="218" t="s">
        <v>282</v>
      </c>
    </row>
    <row r="1747" spans="1:65" s="13" customFormat="1" ht="11.25">
      <c r="B1747" s="207"/>
      <c r="C1747" s="208"/>
      <c r="D1747" s="209" t="s">
        <v>290</v>
      </c>
      <c r="E1747" s="210" t="s">
        <v>1</v>
      </c>
      <c r="F1747" s="211" t="s">
        <v>1574</v>
      </c>
      <c r="G1747" s="208"/>
      <c r="H1747" s="212">
        <v>25.78</v>
      </c>
      <c r="I1747" s="213"/>
      <c r="J1747" s="208"/>
      <c r="K1747" s="208"/>
      <c r="L1747" s="214"/>
      <c r="M1747" s="215"/>
      <c r="N1747" s="216"/>
      <c r="O1747" s="216"/>
      <c r="P1747" s="216"/>
      <c r="Q1747" s="216"/>
      <c r="R1747" s="216"/>
      <c r="S1747" s="216"/>
      <c r="T1747" s="217"/>
      <c r="AT1747" s="218" t="s">
        <v>290</v>
      </c>
      <c r="AU1747" s="218" t="s">
        <v>85</v>
      </c>
      <c r="AV1747" s="13" t="s">
        <v>85</v>
      </c>
      <c r="AW1747" s="13" t="s">
        <v>32</v>
      </c>
      <c r="AX1747" s="13" t="s">
        <v>76</v>
      </c>
      <c r="AY1747" s="218" t="s">
        <v>282</v>
      </c>
    </row>
    <row r="1748" spans="1:65" s="15" customFormat="1" ht="11.25">
      <c r="B1748" s="230"/>
      <c r="C1748" s="231"/>
      <c r="D1748" s="209" t="s">
        <v>290</v>
      </c>
      <c r="E1748" s="232" t="s">
        <v>1</v>
      </c>
      <c r="F1748" s="233" t="s">
        <v>306</v>
      </c>
      <c r="G1748" s="231"/>
      <c r="H1748" s="234">
        <v>1318.2649999999999</v>
      </c>
      <c r="I1748" s="235"/>
      <c r="J1748" s="231"/>
      <c r="K1748" s="231"/>
      <c r="L1748" s="236"/>
      <c r="M1748" s="237"/>
      <c r="N1748" s="238"/>
      <c r="O1748" s="238"/>
      <c r="P1748" s="238"/>
      <c r="Q1748" s="238"/>
      <c r="R1748" s="238"/>
      <c r="S1748" s="238"/>
      <c r="T1748" s="239"/>
      <c r="AT1748" s="240" t="s">
        <v>290</v>
      </c>
      <c r="AU1748" s="240" t="s">
        <v>85</v>
      </c>
      <c r="AV1748" s="15" t="s">
        <v>105</v>
      </c>
      <c r="AW1748" s="15" t="s">
        <v>32</v>
      </c>
      <c r="AX1748" s="15" t="s">
        <v>76</v>
      </c>
      <c r="AY1748" s="240" t="s">
        <v>282</v>
      </c>
    </row>
    <row r="1749" spans="1:65" s="13" customFormat="1" ht="11.25">
      <c r="B1749" s="207"/>
      <c r="C1749" s="208"/>
      <c r="D1749" s="209" t="s">
        <v>290</v>
      </c>
      <c r="E1749" s="210" t="s">
        <v>1</v>
      </c>
      <c r="F1749" s="211" t="s">
        <v>1582</v>
      </c>
      <c r="G1749" s="208"/>
      <c r="H1749" s="212">
        <v>-80.58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290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282</v>
      </c>
    </row>
    <row r="1750" spans="1:65" s="15" customFormat="1" ht="11.25">
      <c r="B1750" s="230"/>
      <c r="C1750" s="231"/>
      <c r="D1750" s="209" t="s">
        <v>290</v>
      </c>
      <c r="E1750" s="232" t="s">
        <v>1</v>
      </c>
      <c r="F1750" s="233" t="s">
        <v>306</v>
      </c>
      <c r="G1750" s="231"/>
      <c r="H1750" s="234">
        <v>-80.58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290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282</v>
      </c>
    </row>
    <row r="1751" spans="1:65" s="13" customFormat="1" ht="11.25">
      <c r="B1751" s="207"/>
      <c r="C1751" s="208"/>
      <c r="D1751" s="209" t="s">
        <v>290</v>
      </c>
      <c r="E1751" s="210" t="s">
        <v>1</v>
      </c>
      <c r="F1751" s="211" t="s">
        <v>1583</v>
      </c>
      <c r="G1751" s="208"/>
      <c r="H1751" s="212">
        <v>-37.44</v>
      </c>
      <c r="I1751" s="213"/>
      <c r="J1751" s="208"/>
      <c r="K1751" s="208"/>
      <c r="L1751" s="214"/>
      <c r="M1751" s="215"/>
      <c r="N1751" s="216"/>
      <c r="O1751" s="216"/>
      <c r="P1751" s="216"/>
      <c r="Q1751" s="216"/>
      <c r="R1751" s="216"/>
      <c r="S1751" s="216"/>
      <c r="T1751" s="217"/>
      <c r="AT1751" s="218" t="s">
        <v>290</v>
      </c>
      <c r="AU1751" s="218" t="s">
        <v>85</v>
      </c>
      <c r="AV1751" s="13" t="s">
        <v>85</v>
      </c>
      <c r="AW1751" s="13" t="s">
        <v>32</v>
      </c>
      <c r="AX1751" s="13" t="s">
        <v>76</v>
      </c>
      <c r="AY1751" s="218" t="s">
        <v>282</v>
      </c>
    </row>
    <row r="1752" spans="1:65" s="15" customFormat="1" ht="11.25">
      <c r="B1752" s="230"/>
      <c r="C1752" s="231"/>
      <c r="D1752" s="209" t="s">
        <v>290</v>
      </c>
      <c r="E1752" s="232" t="s">
        <v>1</v>
      </c>
      <c r="F1752" s="233" t="s">
        <v>306</v>
      </c>
      <c r="G1752" s="231"/>
      <c r="H1752" s="234">
        <v>-37.44</v>
      </c>
      <c r="I1752" s="235"/>
      <c r="J1752" s="231"/>
      <c r="K1752" s="231"/>
      <c r="L1752" s="236"/>
      <c r="M1752" s="237"/>
      <c r="N1752" s="238"/>
      <c r="O1752" s="238"/>
      <c r="P1752" s="238"/>
      <c r="Q1752" s="238"/>
      <c r="R1752" s="238"/>
      <c r="S1752" s="238"/>
      <c r="T1752" s="239"/>
      <c r="AT1752" s="240" t="s">
        <v>290</v>
      </c>
      <c r="AU1752" s="240" t="s">
        <v>85</v>
      </c>
      <c r="AV1752" s="15" t="s">
        <v>105</v>
      </c>
      <c r="AW1752" s="15" t="s">
        <v>32</v>
      </c>
      <c r="AX1752" s="15" t="s">
        <v>76</v>
      </c>
      <c r="AY1752" s="240" t="s">
        <v>282</v>
      </c>
    </row>
    <row r="1753" spans="1:65" s="14" customFormat="1" ht="11.25">
      <c r="B1753" s="219"/>
      <c r="C1753" s="220"/>
      <c r="D1753" s="209" t="s">
        <v>290</v>
      </c>
      <c r="E1753" s="221" t="s">
        <v>1</v>
      </c>
      <c r="F1753" s="222" t="s">
        <v>292</v>
      </c>
      <c r="G1753" s="220"/>
      <c r="H1753" s="223">
        <v>1200.2449999999999</v>
      </c>
      <c r="I1753" s="224"/>
      <c r="J1753" s="220"/>
      <c r="K1753" s="220"/>
      <c r="L1753" s="225"/>
      <c r="M1753" s="226"/>
      <c r="N1753" s="227"/>
      <c r="O1753" s="227"/>
      <c r="P1753" s="227"/>
      <c r="Q1753" s="227"/>
      <c r="R1753" s="227"/>
      <c r="S1753" s="227"/>
      <c r="T1753" s="228"/>
      <c r="AT1753" s="229" t="s">
        <v>290</v>
      </c>
      <c r="AU1753" s="229" t="s">
        <v>85</v>
      </c>
      <c r="AV1753" s="14" t="s">
        <v>288</v>
      </c>
      <c r="AW1753" s="14" t="s">
        <v>32</v>
      </c>
      <c r="AX1753" s="14" t="s">
        <v>83</v>
      </c>
      <c r="AY1753" s="229" t="s">
        <v>282</v>
      </c>
    </row>
    <row r="1754" spans="1:65" s="2" customFormat="1" ht="16.5" customHeight="1">
      <c r="A1754" s="35"/>
      <c r="B1754" s="36"/>
      <c r="C1754" s="251" t="s">
        <v>1873</v>
      </c>
      <c r="D1754" s="251" t="s">
        <v>990</v>
      </c>
      <c r="E1754" s="252" t="s">
        <v>1874</v>
      </c>
      <c r="F1754" s="253" t="s">
        <v>1875</v>
      </c>
      <c r="G1754" s="254" t="s">
        <v>287</v>
      </c>
      <c r="H1754" s="255">
        <v>1320.27</v>
      </c>
      <c r="I1754" s="256"/>
      <c r="J1754" s="257">
        <f>ROUND(I1754*H1754,2)</f>
        <v>0</v>
      </c>
      <c r="K1754" s="258"/>
      <c r="L1754" s="259"/>
      <c r="M1754" s="260" t="s">
        <v>1</v>
      </c>
      <c r="N1754" s="261" t="s">
        <v>41</v>
      </c>
      <c r="O1754" s="72"/>
      <c r="P1754" s="203">
        <f>O1754*H1754</f>
        <v>0</v>
      </c>
      <c r="Q1754" s="203">
        <v>1.2800000000000001E-2</v>
      </c>
      <c r="R1754" s="203">
        <f>Q1754*H1754</f>
        <v>16.899456000000001</v>
      </c>
      <c r="S1754" s="203">
        <v>0</v>
      </c>
      <c r="T1754" s="204">
        <f>S1754*H1754</f>
        <v>0</v>
      </c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R1754" s="205" t="s">
        <v>493</v>
      </c>
      <c r="AT1754" s="205" t="s">
        <v>990</v>
      </c>
      <c r="AU1754" s="205" t="s">
        <v>85</v>
      </c>
      <c r="AY1754" s="18" t="s">
        <v>282</v>
      </c>
      <c r="BE1754" s="206">
        <f>IF(N1754="základní",J1754,0)</f>
        <v>0</v>
      </c>
      <c r="BF1754" s="206">
        <f>IF(N1754="snížená",J1754,0)</f>
        <v>0</v>
      </c>
      <c r="BG1754" s="206">
        <f>IF(N1754="zákl. přenesená",J1754,0)</f>
        <v>0</v>
      </c>
      <c r="BH1754" s="206">
        <f>IF(N1754="sníž. přenesená",J1754,0)</f>
        <v>0</v>
      </c>
      <c r="BI1754" s="206">
        <f>IF(N1754="nulová",J1754,0)</f>
        <v>0</v>
      </c>
      <c r="BJ1754" s="18" t="s">
        <v>83</v>
      </c>
      <c r="BK1754" s="206">
        <f>ROUND(I1754*H1754,2)</f>
        <v>0</v>
      </c>
      <c r="BL1754" s="18" t="s">
        <v>199</v>
      </c>
      <c r="BM1754" s="205" t="s">
        <v>1876</v>
      </c>
    </row>
    <row r="1755" spans="1:65" s="13" customFormat="1" ht="11.25">
      <c r="B1755" s="207"/>
      <c r="C1755" s="208"/>
      <c r="D1755" s="209" t="s">
        <v>290</v>
      </c>
      <c r="E1755" s="208"/>
      <c r="F1755" s="211" t="s">
        <v>1877</v>
      </c>
      <c r="G1755" s="208"/>
      <c r="H1755" s="212">
        <v>1320.27</v>
      </c>
      <c r="I1755" s="213"/>
      <c r="J1755" s="208"/>
      <c r="K1755" s="208"/>
      <c r="L1755" s="214"/>
      <c r="M1755" s="215"/>
      <c r="N1755" s="216"/>
      <c r="O1755" s="216"/>
      <c r="P1755" s="216"/>
      <c r="Q1755" s="216"/>
      <c r="R1755" s="216"/>
      <c r="S1755" s="216"/>
      <c r="T1755" s="217"/>
      <c r="AT1755" s="218" t="s">
        <v>290</v>
      </c>
      <c r="AU1755" s="218" t="s">
        <v>85</v>
      </c>
      <c r="AV1755" s="13" t="s">
        <v>85</v>
      </c>
      <c r="AW1755" s="13" t="s">
        <v>4</v>
      </c>
      <c r="AX1755" s="13" t="s">
        <v>83</v>
      </c>
      <c r="AY1755" s="218" t="s">
        <v>282</v>
      </c>
    </row>
    <row r="1756" spans="1:65" s="2" customFormat="1" ht="21.75" customHeight="1">
      <c r="A1756" s="35"/>
      <c r="B1756" s="36"/>
      <c r="C1756" s="193" t="s">
        <v>1878</v>
      </c>
      <c r="D1756" s="193" t="s">
        <v>284</v>
      </c>
      <c r="E1756" s="194" t="s">
        <v>1879</v>
      </c>
      <c r="F1756" s="195" t="s">
        <v>1880</v>
      </c>
      <c r="G1756" s="196" t="s">
        <v>287</v>
      </c>
      <c r="H1756" s="197">
        <v>104.571</v>
      </c>
      <c r="I1756" s="198"/>
      <c r="J1756" s="199">
        <f>ROUND(I1756*H1756,2)</f>
        <v>0</v>
      </c>
      <c r="K1756" s="200"/>
      <c r="L1756" s="40"/>
      <c r="M1756" s="201" t="s">
        <v>1</v>
      </c>
      <c r="N1756" s="202" t="s">
        <v>41</v>
      </c>
      <c r="O1756" s="72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205" t="s">
        <v>199</v>
      </c>
      <c r="AT1756" s="205" t="s">
        <v>284</v>
      </c>
      <c r="AU1756" s="205" t="s">
        <v>85</v>
      </c>
      <c r="AY1756" s="18" t="s">
        <v>282</v>
      </c>
      <c r="BE1756" s="206">
        <f>IF(N1756="základní",J1756,0)</f>
        <v>0</v>
      </c>
      <c r="BF1756" s="206">
        <f>IF(N1756="snížená",J1756,0)</f>
        <v>0</v>
      </c>
      <c r="BG1756" s="206">
        <f>IF(N1756="zákl. přenesená",J1756,0)</f>
        <v>0</v>
      </c>
      <c r="BH1756" s="206">
        <f>IF(N1756="sníž. přenesená",J1756,0)</f>
        <v>0</v>
      </c>
      <c r="BI1756" s="206">
        <f>IF(N1756="nulová",J1756,0)</f>
        <v>0</v>
      </c>
      <c r="BJ1756" s="18" t="s">
        <v>83</v>
      </c>
      <c r="BK1756" s="206">
        <f>ROUND(I1756*H1756,2)</f>
        <v>0</v>
      </c>
      <c r="BL1756" s="18" t="s">
        <v>199</v>
      </c>
      <c r="BM1756" s="205" t="s">
        <v>1881</v>
      </c>
    </row>
    <row r="1757" spans="1:65" s="16" customFormat="1" ht="11.25">
      <c r="B1757" s="241"/>
      <c r="C1757" s="242"/>
      <c r="D1757" s="209" t="s">
        <v>290</v>
      </c>
      <c r="E1757" s="243" t="s">
        <v>1</v>
      </c>
      <c r="F1757" s="244" t="s">
        <v>1572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290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282</v>
      </c>
    </row>
    <row r="1758" spans="1:65" s="13" customFormat="1" ht="11.25">
      <c r="B1758" s="207"/>
      <c r="C1758" s="208"/>
      <c r="D1758" s="209" t="s">
        <v>290</v>
      </c>
      <c r="E1758" s="210" t="s">
        <v>1</v>
      </c>
      <c r="F1758" s="211" t="s">
        <v>1882</v>
      </c>
      <c r="G1758" s="208"/>
      <c r="H1758" s="212">
        <v>104.571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290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282</v>
      </c>
    </row>
    <row r="1759" spans="1:65" s="14" customFormat="1" ht="11.25">
      <c r="B1759" s="219"/>
      <c r="C1759" s="220"/>
      <c r="D1759" s="209" t="s">
        <v>290</v>
      </c>
      <c r="E1759" s="221" t="s">
        <v>1</v>
      </c>
      <c r="F1759" s="222" t="s">
        <v>292</v>
      </c>
      <c r="G1759" s="220"/>
      <c r="H1759" s="223">
        <v>104.571</v>
      </c>
      <c r="I1759" s="224"/>
      <c r="J1759" s="220"/>
      <c r="K1759" s="220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290</v>
      </c>
      <c r="AU1759" s="229" t="s">
        <v>85</v>
      </c>
      <c r="AV1759" s="14" t="s">
        <v>288</v>
      </c>
      <c r="AW1759" s="14" t="s">
        <v>32</v>
      </c>
      <c r="AX1759" s="14" t="s">
        <v>83</v>
      </c>
      <c r="AY1759" s="229" t="s">
        <v>282</v>
      </c>
    </row>
    <row r="1760" spans="1:65" s="2" customFormat="1" ht="16.5" customHeight="1">
      <c r="A1760" s="35"/>
      <c r="B1760" s="36"/>
      <c r="C1760" s="251" t="s">
        <v>1883</v>
      </c>
      <c r="D1760" s="251" t="s">
        <v>990</v>
      </c>
      <c r="E1760" s="252" t="s">
        <v>1884</v>
      </c>
      <c r="F1760" s="253" t="s">
        <v>1885</v>
      </c>
      <c r="G1760" s="254" t="s">
        <v>287</v>
      </c>
      <c r="H1760" s="255">
        <v>115.02800000000001</v>
      </c>
      <c r="I1760" s="256"/>
      <c r="J1760" s="257">
        <f>ROUND(I1760*H1760,2)</f>
        <v>0</v>
      </c>
      <c r="K1760" s="258"/>
      <c r="L1760" s="259"/>
      <c r="M1760" s="260" t="s">
        <v>1</v>
      </c>
      <c r="N1760" s="261" t="s">
        <v>41</v>
      </c>
      <c r="O1760" s="72"/>
      <c r="P1760" s="203">
        <f>O1760*H1760</f>
        <v>0</v>
      </c>
      <c r="Q1760" s="203">
        <v>1.2800000000000001E-2</v>
      </c>
      <c r="R1760" s="203">
        <f>Q1760*H1760</f>
        <v>1.4723584000000001</v>
      </c>
      <c r="S1760" s="203">
        <v>0</v>
      </c>
      <c r="T1760" s="204">
        <f>S1760*H1760</f>
        <v>0</v>
      </c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R1760" s="205" t="s">
        <v>493</v>
      </c>
      <c r="AT1760" s="205" t="s">
        <v>990</v>
      </c>
      <c r="AU1760" s="205" t="s">
        <v>85</v>
      </c>
      <c r="AY1760" s="18" t="s">
        <v>282</v>
      </c>
      <c r="BE1760" s="206">
        <f>IF(N1760="základní",J1760,0)</f>
        <v>0</v>
      </c>
      <c r="BF1760" s="206">
        <f>IF(N1760="snížená",J1760,0)</f>
        <v>0</v>
      </c>
      <c r="BG1760" s="206">
        <f>IF(N1760="zákl. přenesená",J1760,0)</f>
        <v>0</v>
      </c>
      <c r="BH1760" s="206">
        <f>IF(N1760="sníž. přenesená",J1760,0)</f>
        <v>0</v>
      </c>
      <c r="BI1760" s="206">
        <f>IF(N1760="nulová",J1760,0)</f>
        <v>0</v>
      </c>
      <c r="BJ1760" s="18" t="s">
        <v>83</v>
      </c>
      <c r="BK1760" s="206">
        <f>ROUND(I1760*H1760,2)</f>
        <v>0</v>
      </c>
      <c r="BL1760" s="18" t="s">
        <v>199</v>
      </c>
      <c r="BM1760" s="205" t="s">
        <v>1886</v>
      </c>
    </row>
    <row r="1761" spans="1:65" s="16" customFormat="1" ht="11.25">
      <c r="B1761" s="241"/>
      <c r="C1761" s="242"/>
      <c r="D1761" s="209" t="s">
        <v>290</v>
      </c>
      <c r="E1761" s="243" t="s">
        <v>1</v>
      </c>
      <c r="F1761" s="244" t="s">
        <v>1572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290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282</v>
      </c>
    </row>
    <row r="1762" spans="1:65" s="13" customFormat="1" ht="11.25">
      <c r="B1762" s="207"/>
      <c r="C1762" s="208"/>
      <c r="D1762" s="209" t="s">
        <v>290</v>
      </c>
      <c r="E1762" s="210" t="s">
        <v>1</v>
      </c>
      <c r="F1762" s="211" t="s">
        <v>1882</v>
      </c>
      <c r="G1762" s="208"/>
      <c r="H1762" s="212">
        <v>104.571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290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282</v>
      </c>
    </row>
    <row r="1763" spans="1:65" s="14" customFormat="1" ht="11.25">
      <c r="B1763" s="219"/>
      <c r="C1763" s="220"/>
      <c r="D1763" s="209" t="s">
        <v>290</v>
      </c>
      <c r="E1763" s="221" t="s">
        <v>1</v>
      </c>
      <c r="F1763" s="222" t="s">
        <v>292</v>
      </c>
      <c r="G1763" s="220"/>
      <c r="H1763" s="223">
        <v>104.571</v>
      </c>
      <c r="I1763" s="224"/>
      <c r="J1763" s="220"/>
      <c r="K1763" s="220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290</v>
      </c>
      <c r="AU1763" s="229" t="s">
        <v>85</v>
      </c>
      <c r="AV1763" s="14" t="s">
        <v>288</v>
      </c>
      <c r="AW1763" s="14" t="s">
        <v>32</v>
      </c>
      <c r="AX1763" s="14" t="s">
        <v>83</v>
      </c>
      <c r="AY1763" s="229" t="s">
        <v>282</v>
      </c>
    </row>
    <row r="1764" spans="1:65" s="13" customFormat="1" ht="11.25">
      <c r="B1764" s="207"/>
      <c r="C1764" s="208"/>
      <c r="D1764" s="209" t="s">
        <v>290</v>
      </c>
      <c r="E1764" s="208"/>
      <c r="F1764" s="211" t="s">
        <v>1887</v>
      </c>
      <c r="G1764" s="208"/>
      <c r="H1764" s="212">
        <v>115.02800000000001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290</v>
      </c>
      <c r="AU1764" s="218" t="s">
        <v>85</v>
      </c>
      <c r="AV1764" s="13" t="s">
        <v>85</v>
      </c>
      <c r="AW1764" s="13" t="s">
        <v>4</v>
      </c>
      <c r="AX1764" s="13" t="s">
        <v>83</v>
      </c>
      <c r="AY1764" s="218" t="s">
        <v>282</v>
      </c>
    </row>
    <row r="1765" spans="1:65" s="2" customFormat="1" ht="16.5" customHeight="1">
      <c r="A1765" s="35"/>
      <c r="B1765" s="36"/>
      <c r="C1765" s="193" t="s">
        <v>1888</v>
      </c>
      <c r="D1765" s="193" t="s">
        <v>284</v>
      </c>
      <c r="E1765" s="194" t="s">
        <v>1889</v>
      </c>
      <c r="F1765" s="195" t="s">
        <v>1890</v>
      </c>
      <c r="G1765" s="196" t="s">
        <v>441</v>
      </c>
      <c r="H1765" s="197">
        <v>1173.6179999999999</v>
      </c>
      <c r="I1765" s="198"/>
      <c r="J1765" s="199">
        <f>ROUND(I1765*H1765,2)</f>
        <v>0</v>
      </c>
      <c r="K1765" s="200"/>
      <c r="L1765" s="40"/>
      <c r="M1765" s="201" t="s">
        <v>1</v>
      </c>
      <c r="N1765" s="202" t="s">
        <v>41</v>
      </c>
      <c r="O1765" s="72"/>
      <c r="P1765" s="203">
        <f>O1765*H1765</f>
        <v>0</v>
      </c>
      <c r="Q1765" s="203">
        <v>2.0000000000000002E-5</v>
      </c>
      <c r="R1765" s="203">
        <f>Q1765*H1765</f>
        <v>2.3472360000000001E-2</v>
      </c>
      <c r="S1765" s="203">
        <v>0</v>
      </c>
      <c r="T1765" s="204">
        <f>S1765*H1765</f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205" t="s">
        <v>199</v>
      </c>
      <c r="AT1765" s="205" t="s">
        <v>284</v>
      </c>
      <c r="AU1765" s="205" t="s">
        <v>85</v>
      </c>
      <c r="AY1765" s="18" t="s">
        <v>282</v>
      </c>
      <c r="BE1765" s="206">
        <f>IF(N1765="základní",J1765,0)</f>
        <v>0</v>
      </c>
      <c r="BF1765" s="206">
        <f>IF(N1765="snížená",J1765,0)</f>
        <v>0</v>
      </c>
      <c r="BG1765" s="206">
        <f>IF(N1765="zákl. přenesená",J1765,0)</f>
        <v>0</v>
      </c>
      <c r="BH1765" s="206">
        <f>IF(N1765="sníž. přenesená",J1765,0)</f>
        <v>0</v>
      </c>
      <c r="BI1765" s="206">
        <f>IF(N1765="nulová",J1765,0)</f>
        <v>0</v>
      </c>
      <c r="BJ1765" s="18" t="s">
        <v>83</v>
      </c>
      <c r="BK1765" s="206">
        <f>ROUND(I1765*H1765,2)</f>
        <v>0</v>
      </c>
      <c r="BL1765" s="18" t="s">
        <v>199</v>
      </c>
      <c r="BM1765" s="205" t="s">
        <v>1891</v>
      </c>
    </row>
    <row r="1766" spans="1:65" s="16" customFormat="1" ht="11.25">
      <c r="B1766" s="241"/>
      <c r="C1766" s="242"/>
      <c r="D1766" s="209" t="s">
        <v>290</v>
      </c>
      <c r="E1766" s="243" t="s">
        <v>1</v>
      </c>
      <c r="F1766" s="244" t="s">
        <v>1892</v>
      </c>
      <c r="G1766" s="242"/>
      <c r="H1766" s="243" t="s">
        <v>1</v>
      </c>
      <c r="I1766" s="245"/>
      <c r="J1766" s="242"/>
      <c r="K1766" s="242"/>
      <c r="L1766" s="246"/>
      <c r="M1766" s="247"/>
      <c r="N1766" s="248"/>
      <c r="O1766" s="248"/>
      <c r="P1766" s="248"/>
      <c r="Q1766" s="248"/>
      <c r="R1766" s="248"/>
      <c r="S1766" s="248"/>
      <c r="T1766" s="249"/>
      <c r="AT1766" s="250" t="s">
        <v>290</v>
      </c>
      <c r="AU1766" s="250" t="s">
        <v>85</v>
      </c>
      <c r="AV1766" s="16" t="s">
        <v>83</v>
      </c>
      <c r="AW1766" s="16" t="s">
        <v>32</v>
      </c>
      <c r="AX1766" s="16" t="s">
        <v>76</v>
      </c>
      <c r="AY1766" s="250" t="s">
        <v>282</v>
      </c>
    </row>
    <row r="1767" spans="1:65" s="13" customFormat="1" ht="11.25">
      <c r="B1767" s="207"/>
      <c r="C1767" s="208"/>
      <c r="D1767" s="209" t="s">
        <v>290</v>
      </c>
      <c r="E1767" s="210" t="s">
        <v>1</v>
      </c>
      <c r="F1767" s="211" t="s">
        <v>1893</v>
      </c>
      <c r="G1767" s="208"/>
      <c r="H1767" s="212">
        <v>1173.6179999999999</v>
      </c>
      <c r="I1767" s="213"/>
      <c r="J1767" s="208"/>
      <c r="K1767" s="208"/>
      <c r="L1767" s="214"/>
      <c r="M1767" s="215"/>
      <c r="N1767" s="216"/>
      <c r="O1767" s="216"/>
      <c r="P1767" s="216"/>
      <c r="Q1767" s="216"/>
      <c r="R1767" s="216"/>
      <c r="S1767" s="216"/>
      <c r="T1767" s="217"/>
      <c r="AT1767" s="218" t="s">
        <v>290</v>
      </c>
      <c r="AU1767" s="218" t="s">
        <v>85</v>
      </c>
      <c r="AV1767" s="13" t="s">
        <v>85</v>
      </c>
      <c r="AW1767" s="13" t="s">
        <v>32</v>
      </c>
      <c r="AX1767" s="13" t="s">
        <v>76</v>
      </c>
      <c r="AY1767" s="218" t="s">
        <v>282</v>
      </c>
    </row>
    <row r="1768" spans="1:65" s="14" customFormat="1" ht="11.25">
      <c r="B1768" s="219"/>
      <c r="C1768" s="220"/>
      <c r="D1768" s="209" t="s">
        <v>290</v>
      </c>
      <c r="E1768" s="221" t="s">
        <v>1</v>
      </c>
      <c r="F1768" s="222" t="s">
        <v>292</v>
      </c>
      <c r="G1768" s="220"/>
      <c r="H1768" s="223">
        <v>1173.6179999999999</v>
      </c>
      <c r="I1768" s="224"/>
      <c r="J1768" s="220"/>
      <c r="K1768" s="220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290</v>
      </c>
      <c r="AU1768" s="229" t="s">
        <v>85</v>
      </c>
      <c r="AV1768" s="14" t="s">
        <v>288</v>
      </c>
      <c r="AW1768" s="14" t="s">
        <v>32</v>
      </c>
      <c r="AX1768" s="14" t="s">
        <v>83</v>
      </c>
      <c r="AY1768" s="229" t="s">
        <v>282</v>
      </c>
    </row>
    <row r="1769" spans="1:65" s="2" customFormat="1" ht="16.5" customHeight="1">
      <c r="A1769" s="35"/>
      <c r="B1769" s="36"/>
      <c r="C1769" s="251" t="s">
        <v>1894</v>
      </c>
      <c r="D1769" s="251" t="s">
        <v>990</v>
      </c>
      <c r="E1769" s="252" t="s">
        <v>1895</v>
      </c>
      <c r="F1769" s="253" t="s">
        <v>1896</v>
      </c>
      <c r="G1769" s="254" t="s">
        <v>295</v>
      </c>
      <c r="H1769" s="255">
        <v>3.0990000000000002</v>
      </c>
      <c r="I1769" s="256"/>
      <c r="J1769" s="257">
        <f>ROUND(I1769*H1769,2)</f>
        <v>0</v>
      </c>
      <c r="K1769" s="258"/>
      <c r="L1769" s="259"/>
      <c r="M1769" s="260" t="s">
        <v>1</v>
      </c>
      <c r="N1769" s="261" t="s">
        <v>41</v>
      </c>
      <c r="O1769" s="72"/>
      <c r="P1769" s="203">
        <f>O1769*H1769</f>
        <v>0</v>
      </c>
      <c r="Q1769" s="203">
        <v>0.55000000000000004</v>
      </c>
      <c r="R1769" s="203">
        <f>Q1769*H1769</f>
        <v>1.7044500000000002</v>
      </c>
      <c r="S1769" s="203">
        <v>0</v>
      </c>
      <c r="T1769" s="204">
        <f>S1769*H1769</f>
        <v>0</v>
      </c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R1769" s="205" t="s">
        <v>493</v>
      </c>
      <c r="AT1769" s="205" t="s">
        <v>990</v>
      </c>
      <c r="AU1769" s="205" t="s">
        <v>85</v>
      </c>
      <c r="AY1769" s="18" t="s">
        <v>282</v>
      </c>
      <c r="BE1769" s="206">
        <f>IF(N1769="základní",J1769,0)</f>
        <v>0</v>
      </c>
      <c r="BF1769" s="206">
        <f>IF(N1769="snížená",J1769,0)</f>
        <v>0</v>
      </c>
      <c r="BG1769" s="206">
        <f>IF(N1769="zákl. přenesená",J1769,0)</f>
        <v>0</v>
      </c>
      <c r="BH1769" s="206">
        <f>IF(N1769="sníž. přenesená",J1769,0)</f>
        <v>0</v>
      </c>
      <c r="BI1769" s="206">
        <f>IF(N1769="nulová",J1769,0)</f>
        <v>0</v>
      </c>
      <c r="BJ1769" s="18" t="s">
        <v>83</v>
      </c>
      <c r="BK1769" s="206">
        <f>ROUND(I1769*H1769,2)</f>
        <v>0</v>
      </c>
      <c r="BL1769" s="18" t="s">
        <v>199</v>
      </c>
      <c r="BM1769" s="205" t="s">
        <v>1897</v>
      </c>
    </row>
    <row r="1770" spans="1:65" s="16" customFormat="1" ht="11.25">
      <c r="B1770" s="241"/>
      <c r="C1770" s="242"/>
      <c r="D1770" s="209" t="s">
        <v>290</v>
      </c>
      <c r="E1770" s="243" t="s">
        <v>1</v>
      </c>
      <c r="F1770" s="244" t="s">
        <v>1892</v>
      </c>
      <c r="G1770" s="242"/>
      <c r="H1770" s="243" t="s">
        <v>1</v>
      </c>
      <c r="I1770" s="245"/>
      <c r="J1770" s="242"/>
      <c r="K1770" s="242"/>
      <c r="L1770" s="246"/>
      <c r="M1770" s="247"/>
      <c r="N1770" s="248"/>
      <c r="O1770" s="248"/>
      <c r="P1770" s="248"/>
      <c r="Q1770" s="248"/>
      <c r="R1770" s="248"/>
      <c r="S1770" s="248"/>
      <c r="T1770" s="249"/>
      <c r="AT1770" s="250" t="s">
        <v>290</v>
      </c>
      <c r="AU1770" s="250" t="s">
        <v>85</v>
      </c>
      <c r="AV1770" s="16" t="s">
        <v>83</v>
      </c>
      <c r="AW1770" s="16" t="s">
        <v>32</v>
      </c>
      <c r="AX1770" s="16" t="s">
        <v>76</v>
      </c>
      <c r="AY1770" s="250" t="s">
        <v>282</v>
      </c>
    </row>
    <row r="1771" spans="1:65" s="13" customFormat="1" ht="11.25">
      <c r="B1771" s="207"/>
      <c r="C1771" s="208"/>
      <c r="D1771" s="209" t="s">
        <v>290</v>
      </c>
      <c r="E1771" s="210" t="s">
        <v>1</v>
      </c>
      <c r="F1771" s="211" t="s">
        <v>1898</v>
      </c>
      <c r="G1771" s="208"/>
      <c r="H1771" s="212">
        <v>2.8170000000000002</v>
      </c>
      <c r="I1771" s="213"/>
      <c r="J1771" s="208"/>
      <c r="K1771" s="208"/>
      <c r="L1771" s="214"/>
      <c r="M1771" s="215"/>
      <c r="N1771" s="216"/>
      <c r="O1771" s="216"/>
      <c r="P1771" s="216"/>
      <c r="Q1771" s="216"/>
      <c r="R1771" s="216"/>
      <c r="S1771" s="216"/>
      <c r="T1771" s="217"/>
      <c r="AT1771" s="218" t="s">
        <v>290</v>
      </c>
      <c r="AU1771" s="218" t="s">
        <v>85</v>
      </c>
      <c r="AV1771" s="13" t="s">
        <v>85</v>
      </c>
      <c r="AW1771" s="13" t="s">
        <v>32</v>
      </c>
      <c r="AX1771" s="13" t="s">
        <v>76</v>
      </c>
      <c r="AY1771" s="218" t="s">
        <v>282</v>
      </c>
    </row>
    <row r="1772" spans="1:65" s="14" customFormat="1" ht="11.25">
      <c r="B1772" s="219"/>
      <c r="C1772" s="220"/>
      <c r="D1772" s="209" t="s">
        <v>290</v>
      </c>
      <c r="E1772" s="221" t="s">
        <v>1</v>
      </c>
      <c r="F1772" s="222" t="s">
        <v>292</v>
      </c>
      <c r="G1772" s="220"/>
      <c r="H1772" s="223">
        <v>2.8170000000000002</v>
      </c>
      <c r="I1772" s="224"/>
      <c r="J1772" s="220"/>
      <c r="K1772" s="220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290</v>
      </c>
      <c r="AU1772" s="229" t="s">
        <v>85</v>
      </c>
      <c r="AV1772" s="14" t="s">
        <v>288</v>
      </c>
      <c r="AW1772" s="14" t="s">
        <v>32</v>
      </c>
      <c r="AX1772" s="14" t="s">
        <v>83</v>
      </c>
      <c r="AY1772" s="229" t="s">
        <v>282</v>
      </c>
    </row>
    <row r="1773" spans="1:65" s="13" customFormat="1" ht="11.25">
      <c r="B1773" s="207"/>
      <c r="C1773" s="208"/>
      <c r="D1773" s="209" t="s">
        <v>290</v>
      </c>
      <c r="E1773" s="208"/>
      <c r="F1773" s="211" t="s">
        <v>1899</v>
      </c>
      <c r="G1773" s="208"/>
      <c r="H1773" s="212">
        <v>3.0990000000000002</v>
      </c>
      <c r="I1773" s="213"/>
      <c r="J1773" s="208"/>
      <c r="K1773" s="208"/>
      <c r="L1773" s="214"/>
      <c r="M1773" s="215"/>
      <c r="N1773" s="216"/>
      <c r="O1773" s="216"/>
      <c r="P1773" s="216"/>
      <c r="Q1773" s="216"/>
      <c r="R1773" s="216"/>
      <c r="S1773" s="216"/>
      <c r="T1773" s="217"/>
      <c r="AT1773" s="218" t="s">
        <v>290</v>
      </c>
      <c r="AU1773" s="218" t="s">
        <v>85</v>
      </c>
      <c r="AV1773" s="13" t="s">
        <v>85</v>
      </c>
      <c r="AW1773" s="13" t="s">
        <v>4</v>
      </c>
      <c r="AX1773" s="13" t="s">
        <v>83</v>
      </c>
      <c r="AY1773" s="218" t="s">
        <v>282</v>
      </c>
    </row>
    <row r="1774" spans="1:65" s="2" customFormat="1" ht="44.25" customHeight="1">
      <c r="A1774" s="35"/>
      <c r="B1774" s="36"/>
      <c r="C1774" s="193" t="s">
        <v>1900</v>
      </c>
      <c r="D1774" s="193" t="s">
        <v>284</v>
      </c>
      <c r="E1774" s="194" t="s">
        <v>1901</v>
      </c>
      <c r="F1774" s="195" t="s">
        <v>1902</v>
      </c>
      <c r="G1774" s="196" t="s">
        <v>287</v>
      </c>
      <c r="H1774" s="197">
        <v>10.605</v>
      </c>
      <c r="I1774" s="198"/>
      <c r="J1774" s="199">
        <f>ROUND(I1774*H1774,2)</f>
        <v>0</v>
      </c>
      <c r="K1774" s="200"/>
      <c r="L1774" s="40"/>
      <c r="M1774" s="201" t="s">
        <v>1</v>
      </c>
      <c r="N1774" s="202" t="s">
        <v>41</v>
      </c>
      <c r="O1774" s="72"/>
      <c r="P1774" s="203">
        <f>O1774*H1774</f>
        <v>0</v>
      </c>
      <c r="Q1774" s="203">
        <v>1.5789999999999998E-2</v>
      </c>
      <c r="R1774" s="203">
        <f>Q1774*H1774</f>
        <v>0.16745294999999999</v>
      </c>
      <c r="S1774" s="203">
        <v>0</v>
      </c>
      <c r="T1774" s="204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205" t="s">
        <v>199</v>
      </c>
      <c r="AT1774" s="205" t="s">
        <v>284</v>
      </c>
      <c r="AU1774" s="205" t="s">
        <v>85</v>
      </c>
      <c r="AY1774" s="18" t="s">
        <v>282</v>
      </c>
      <c r="BE1774" s="206">
        <f>IF(N1774="základní",J1774,0)</f>
        <v>0</v>
      </c>
      <c r="BF1774" s="206">
        <f>IF(N1774="snížená",J1774,0)</f>
        <v>0</v>
      </c>
      <c r="BG1774" s="206">
        <f>IF(N1774="zákl. přenesená",J1774,0)</f>
        <v>0</v>
      </c>
      <c r="BH1774" s="206">
        <f>IF(N1774="sníž. přenesená",J1774,0)</f>
        <v>0</v>
      </c>
      <c r="BI1774" s="206">
        <f>IF(N1774="nulová",J1774,0)</f>
        <v>0</v>
      </c>
      <c r="BJ1774" s="18" t="s">
        <v>83</v>
      </c>
      <c r="BK1774" s="206">
        <f>ROUND(I1774*H1774,2)</f>
        <v>0</v>
      </c>
      <c r="BL1774" s="18" t="s">
        <v>199</v>
      </c>
      <c r="BM1774" s="205" t="s">
        <v>1903</v>
      </c>
    </row>
    <row r="1775" spans="1:65" s="16" customFormat="1" ht="11.25">
      <c r="B1775" s="241"/>
      <c r="C1775" s="242"/>
      <c r="D1775" s="209" t="s">
        <v>290</v>
      </c>
      <c r="E1775" s="243" t="s">
        <v>1</v>
      </c>
      <c r="F1775" s="244" t="s">
        <v>1904</v>
      </c>
      <c r="G1775" s="242"/>
      <c r="H1775" s="243" t="s">
        <v>1</v>
      </c>
      <c r="I1775" s="245"/>
      <c r="J1775" s="242"/>
      <c r="K1775" s="242"/>
      <c r="L1775" s="246"/>
      <c r="M1775" s="247"/>
      <c r="N1775" s="248"/>
      <c r="O1775" s="248"/>
      <c r="P1775" s="248"/>
      <c r="Q1775" s="248"/>
      <c r="R1775" s="248"/>
      <c r="S1775" s="248"/>
      <c r="T1775" s="249"/>
      <c r="AT1775" s="250" t="s">
        <v>290</v>
      </c>
      <c r="AU1775" s="250" t="s">
        <v>85</v>
      </c>
      <c r="AV1775" s="16" t="s">
        <v>83</v>
      </c>
      <c r="AW1775" s="16" t="s">
        <v>32</v>
      </c>
      <c r="AX1775" s="16" t="s">
        <v>76</v>
      </c>
      <c r="AY1775" s="250" t="s">
        <v>282</v>
      </c>
    </row>
    <row r="1776" spans="1:65" s="13" customFormat="1" ht="11.25">
      <c r="B1776" s="207"/>
      <c r="C1776" s="208"/>
      <c r="D1776" s="209" t="s">
        <v>290</v>
      </c>
      <c r="E1776" s="210" t="s">
        <v>1</v>
      </c>
      <c r="F1776" s="211" t="s">
        <v>1905</v>
      </c>
      <c r="G1776" s="208"/>
      <c r="H1776" s="212">
        <v>10.605</v>
      </c>
      <c r="I1776" s="213"/>
      <c r="J1776" s="208"/>
      <c r="K1776" s="208"/>
      <c r="L1776" s="214"/>
      <c r="M1776" s="215"/>
      <c r="N1776" s="216"/>
      <c r="O1776" s="216"/>
      <c r="P1776" s="216"/>
      <c r="Q1776" s="216"/>
      <c r="R1776" s="216"/>
      <c r="S1776" s="216"/>
      <c r="T1776" s="217"/>
      <c r="AT1776" s="218" t="s">
        <v>290</v>
      </c>
      <c r="AU1776" s="218" t="s">
        <v>85</v>
      </c>
      <c r="AV1776" s="13" t="s">
        <v>85</v>
      </c>
      <c r="AW1776" s="13" t="s">
        <v>32</v>
      </c>
      <c r="AX1776" s="13" t="s">
        <v>76</v>
      </c>
      <c r="AY1776" s="218" t="s">
        <v>282</v>
      </c>
    </row>
    <row r="1777" spans="1:65" s="15" customFormat="1" ht="11.25">
      <c r="B1777" s="230"/>
      <c r="C1777" s="231"/>
      <c r="D1777" s="209" t="s">
        <v>290</v>
      </c>
      <c r="E1777" s="232" t="s">
        <v>1</v>
      </c>
      <c r="F1777" s="233" t="s">
        <v>306</v>
      </c>
      <c r="G1777" s="231"/>
      <c r="H1777" s="234">
        <v>10.605</v>
      </c>
      <c r="I1777" s="235"/>
      <c r="J1777" s="231"/>
      <c r="K1777" s="231"/>
      <c r="L1777" s="236"/>
      <c r="M1777" s="237"/>
      <c r="N1777" s="238"/>
      <c r="O1777" s="238"/>
      <c r="P1777" s="238"/>
      <c r="Q1777" s="238"/>
      <c r="R1777" s="238"/>
      <c r="S1777" s="238"/>
      <c r="T1777" s="239"/>
      <c r="AT1777" s="240" t="s">
        <v>290</v>
      </c>
      <c r="AU1777" s="240" t="s">
        <v>85</v>
      </c>
      <c r="AV1777" s="15" t="s">
        <v>105</v>
      </c>
      <c r="AW1777" s="15" t="s">
        <v>32</v>
      </c>
      <c r="AX1777" s="15" t="s">
        <v>76</v>
      </c>
      <c r="AY1777" s="240" t="s">
        <v>282</v>
      </c>
    </row>
    <row r="1778" spans="1:65" s="14" customFormat="1" ht="11.25">
      <c r="B1778" s="219"/>
      <c r="C1778" s="220"/>
      <c r="D1778" s="209" t="s">
        <v>290</v>
      </c>
      <c r="E1778" s="221" t="s">
        <v>1</v>
      </c>
      <c r="F1778" s="222" t="s">
        <v>292</v>
      </c>
      <c r="G1778" s="220"/>
      <c r="H1778" s="223">
        <v>10.605</v>
      </c>
      <c r="I1778" s="224"/>
      <c r="J1778" s="220"/>
      <c r="K1778" s="220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290</v>
      </c>
      <c r="AU1778" s="229" t="s">
        <v>85</v>
      </c>
      <c r="AV1778" s="14" t="s">
        <v>288</v>
      </c>
      <c r="AW1778" s="14" t="s">
        <v>32</v>
      </c>
      <c r="AX1778" s="14" t="s">
        <v>83</v>
      </c>
      <c r="AY1778" s="229" t="s">
        <v>282</v>
      </c>
    </row>
    <row r="1779" spans="1:65" s="2" customFormat="1" ht="24.2" customHeight="1">
      <c r="A1779" s="35"/>
      <c r="B1779" s="36"/>
      <c r="C1779" s="193" t="s">
        <v>1906</v>
      </c>
      <c r="D1779" s="193" t="s">
        <v>284</v>
      </c>
      <c r="E1779" s="194" t="s">
        <v>1907</v>
      </c>
      <c r="F1779" s="195" t="s">
        <v>1908</v>
      </c>
      <c r="G1779" s="196" t="s">
        <v>295</v>
      </c>
      <c r="H1779" s="197">
        <v>103.767</v>
      </c>
      <c r="I1779" s="198"/>
      <c r="J1779" s="199">
        <f>ROUND(I1779*H1779,2)</f>
        <v>0</v>
      </c>
      <c r="K1779" s="200"/>
      <c r="L1779" s="40"/>
      <c r="M1779" s="201" t="s">
        <v>1</v>
      </c>
      <c r="N1779" s="202" t="s">
        <v>41</v>
      </c>
      <c r="O1779" s="72"/>
      <c r="P1779" s="203">
        <f>O1779*H1779</f>
        <v>0</v>
      </c>
      <c r="Q1779" s="203">
        <v>2.3369999999999998E-2</v>
      </c>
      <c r="R1779" s="203">
        <f>Q1779*H1779</f>
        <v>2.4250347899999998</v>
      </c>
      <c r="S1779" s="203">
        <v>0</v>
      </c>
      <c r="T1779" s="204">
        <f>S1779*H1779</f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205" t="s">
        <v>199</v>
      </c>
      <c r="AT1779" s="205" t="s">
        <v>284</v>
      </c>
      <c r="AU1779" s="205" t="s">
        <v>85</v>
      </c>
      <c r="AY1779" s="18" t="s">
        <v>282</v>
      </c>
      <c r="BE1779" s="206">
        <f>IF(N1779="základní",J1779,0)</f>
        <v>0</v>
      </c>
      <c r="BF1779" s="206">
        <f>IF(N1779="snížená",J1779,0)</f>
        <v>0</v>
      </c>
      <c r="BG1779" s="206">
        <f>IF(N1779="zákl. přenesená",J1779,0)</f>
        <v>0</v>
      </c>
      <c r="BH1779" s="206">
        <f>IF(N1779="sníž. přenesená",J1779,0)</f>
        <v>0</v>
      </c>
      <c r="BI1779" s="206">
        <f>IF(N1779="nulová",J1779,0)</f>
        <v>0</v>
      </c>
      <c r="BJ1779" s="18" t="s">
        <v>83</v>
      </c>
      <c r="BK1779" s="206">
        <f>ROUND(I1779*H1779,2)</f>
        <v>0</v>
      </c>
      <c r="BL1779" s="18" t="s">
        <v>199</v>
      </c>
      <c r="BM1779" s="205" t="s">
        <v>1909</v>
      </c>
    </row>
    <row r="1780" spans="1:65" s="13" customFormat="1" ht="11.25">
      <c r="B1780" s="207"/>
      <c r="C1780" s="208"/>
      <c r="D1780" s="209" t="s">
        <v>290</v>
      </c>
      <c r="E1780" s="210" t="s">
        <v>1</v>
      </c>
      <c r="F1780" s="211" t="s">
        <v>1910</v>
      </c>
      <c r="G1780" s="208"/>
      <c r="H1780" s="212">
        <v>103.502</v>
      </c>
      <c r="I1780" s="213"/>
      <c r="J1780" s="208"/>
      <c r="K1780" s="208"/>
      <c r="L1780" s="214"/>
      <c r="M1780" s="215"/>
      <c r="N1780" s="216"/>
      <c r="O1780" s="216"/>
      <c r="P1780" s="216"/>
      <c r="Q1780" s="216"/>
      <c r="R1780" s="216"/>
      <c r="S1780" s="216"/>
      <c r="T1780" s="217"/>
      <c r="AT1780" s="218" t="s">
        <v>290</v>
      </c>
      <c r="AU1780" s="218" t="s">
        <v>85</v>
      </c>
      <c r="AV1780" s="13" t="s">
        <v>85</v>
      </c>
      <c r="AW1780" s="13" t="s">
        <v>32</v>
      </c>
      <c r="AX1780" s="13" t="s">
        <v>76</v>
      </c>
      <c r="AY1780" s="218" t="s">
        <v>282</v>
      </c>
    </row>
    <row r="1781" spans="1:65" s="13" customFormat="1" ht="11.25">
      <c r="B1781" s="207"/>
      <c r="C1781" s="208"/>
      <c r="D1781" s="209" t="s">
        <v>290</v>
      </c>
      <c r="E1781" s="210" t="s">
        <v>1</v>
      </c>
      <c r="F1781" s="211" t="s">
        <v>1911</v>
      </c>
      <c r="G1781" s="208"/>
      <c r="H1781" s="212">
        <v>0.26500000000000001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290</v>
      </c>
      <c r="AU1781" s="218" t="s">
        <v>85</v>
      </c>
      <c r="AV1781" s="13" t="s">
        <v>85</v>
      </c>
      <c r="AW1781" s="13" t="s">
        <v>32</v>
      </c>
      <c r="AX1781" s="13" t="s">
        <v>76</v>
      </c>
      <c r="AY1781" s="218" t="s">
        <v>282</v>
      </c>
    </row>
    <row r="1782" spans="1:65" s="14" customFormat="1" ht="11.25">
      <c r="B1782" s="219"/>
      <c r="C1782" s="220"/>
      <c r="D1782" s="209" t="s">
        <v>290</v>
      </c>
      <c r="E1782" s="221" t="s">
        <v>1</v>
      </c>
      <c r="F1782" s="222" t="s">
        <v>292</v>
      </c>
      <c r="G1782" s="220"/>
      <c r="H1782" s="223">
        <v>103.767</v>
      </c>
      <c r="I1782" s="224"/>
      <c r="J1782" s="220"/>
      <c r="K1782" s="220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290</v>
      </c>
      <c r="AU1782" s="229" t="s">
        <v>85</v>
      </c>
      <c r="AV1782" s="14" t="s">
        <v>288</v>
      </c>
      <c r="AW1782" s="14" t="s">
        <v>32</v>
      </c>
      <c r="AX1782" s="14" t="s">
        <v>83</v>
      </c>
      <c r="AY1782" s="229" t="s">
        <v>282</v>
      </c>
    </row>
    <row r="1783" spans="1:65" s="2" customFormat="1" ht="24.2" customHeight="1">
      <c r="A1783" s="35"/>
      <c r="B1783" s="36"/>
      <c r="C1783" s="193" t="s">
        <v>1912</v>
      </c>
      <c r="D1783" s="193" t="s">
        <v>284</v>
      </c>
      <c r="E1783" s="194" t="s">
        <v>1913</v>
      </c>
      <c r="F1783" s="195" t="s">
        <v>1914</v>
      </c>
      <c r="G1783" s="196" t="s">
        <v>287</v>
      </c>
      <c r="H1783" s="197">
        <v>29.925000000000001</v>
      </c>
      <c r="I1783" s="198"/>
      <c r="J1783" s="199">
        <f>ROUND(I1783*H1783,2)</f>
        <v>0</v>
      </c>
      <c r="K1783" s="200"/>
      <c r="L1783" s="40"/>
      <c r="M1783" s="201" t="s">
        <v>1</v>
      </c>
      <c r="N1783" s="202" t="s">
        <v>41</v>
      </c>
      <c r="O1783" s="72"/>
      <c r="P1783" s="203">
        <f>O1783*H1783</f>
        <v>0</v>
      </c>
      <c r="Q1783" s="203">
        <v>1.523E-2</v>
      </c>
      <c r="R1783" s="203">
        <f>Q1783*H1783</f>
        <v>0.45575775000000002</v>
      </c>
      <c r="S1783" s="203">
        <v>0</v>
      </c>
      <c r="T1783" s="204">
        <f>S1783*H1783</f>
        <v>0</v>
      </c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R1783" s="205" t="s">
        <v>288</v>
      </c>
      <c r="AT1783" s="205" t="s">
        <v>284</v>
      </c>
      <c r="AU1783" s="205" t="s">
        <v>85</v>
      </c>
      <c r="AY1783" s="18" t="s">
        <v>282</v>
      </c>
      <c r="BE1783" s="206">
        <f>IF(N1783="základní",J1783,0)</f>
        <v>0</v>
      </c>
      <c r="BF1783" s="206">
        <f>IF(N1783="snížená",J1783,0)</f>
        <v>0</v>
      </c>
      <c r="BG1783" s="206">
        <f>IF(N1783="zákl. přenesená",J1783,0)</f>
        <v>0</v>
      </c>
      <c r="BH1783" s="206">
        <f>IF(N1783="sníž. přenesená",J1783,0)</f>
        <v>0</v>
      </c>
      <c r="BI1783" s="206">
        <f>IF(N1783="nulová",J1783,0)</f>
        <v>0</v>
      </c>
      <c r="BJ1783" s="18" t="s">
        <v>83</v>
      </c>
      <c r="BK1783" s="206">
        <f>ROUND(I1783*H1783,2)</f>
        <v>0</v>
      </c>
      <c r="BL1783" s="18" t="s">
        <v>288</v>
      </c>
      <c r="BM1783" s="205" t="s">
        <v>1915</v>
      </c>
    </row>
    <row r="1784" spans="1:65" s="16" customFormat="1" ht="11.25">
      <c r="B1784" s="241"/>
      <c r="C1784" s="242"/>
      <c r="D1784" s="209" t="s">
        <v>290</v>
      </c>
      <c r="E1784" s="243" t="s">
        <v>1</v>
      </c>
      <c r="F1784" s="244" t="s">
        <v>1916</v>
      </c>
      <c r="G1784" s="242"/>
      <c r="H1784" s="243" t="s">
        <v>1</v>
      </c>
      <c r="I1784" s="245"/>
      <c r="J1784" s="242"/>
      <c r="K1784" s="242"/>
      <c r="L1784" s="246"/>
      <c r="M1784" s="247"/>
      <c r="N1784" s="248"/>
      <c r="O1784" s="248"/>
      <c r="P1784" s="248"/>
      <c r="Q1784" s="248"/>
      <c r="R1784" s="248"/>
      <c r="S1784" s="248"/>
      <c r="T1784" s="249"/>
      <c r="AT1784" s="250" t="s">
        <v>290</v>
      </c>
      <c r="AU1784" s="250" t="s">
        <v>85</v>
      </c>
      <c r="AV1784" s="16" t="s">
        <v>83</v>
      </c>
      <c r="AW1784" s="16" t="s">
        <v>32</v>
      </c>
      <c r="AX1784" s="16" t="s">
        <v>76</v>
      </c>
      <c r="AY1784" s="250" t="s">
        <v>282</v>
      </c>
    </row>
    <row r="1785" spans="1:65" s="13" customFormat="1" ht="11.25">
      <c r="B1785" s="207"/>
      <c r="C1785" s="208"/>
      <c r="D1785" s="209" t="s">
        <v>290</v>
      </c>
      <c r="E1785" s="210" t="s">
        <v>1</v>
      </c>
      <c r="F1785" s="211" t="s">
        <v>1917</v>
      </c>
      <c r="G1785" s="208"/>
      <c r="H1785" s="212">
        <v>23.4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290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282</v>
      </c>
    </row>
    <row r="1786" spans="1:65" s="16" customFormat="1" ht="11.25">
      <c r="B1786" s="241"/>
      <c r="C1786" s="242"/>
      <c r="D1786" s="209" t="s">
        <v>290</v>
      </c>
      <c r="E1786" s="243" t="s">
        <v>1</v>
      </c>
      <c r="F1786" s="244" t="s">
        <v>726</v>
      </c>
      <c r="G1786" s="242"/>
      <c r="H1786" s="243" t="s">
        <v>1</v>
      </c>
      <c r="I1786" s="245"/>
      <c r="J1786" s="242"/>
      <c r="K1786" s="242"/>
      <c r="L1786" s="246"/>
      <c r="M1786" s="247"/>
      <c r="N1786" s="248"/>
      <c r="O1786" s="248"/>
      <c r="P1786" s="248"/>
      <c r="Q1786" s="248"/>
      <c r="R1786" s="248"/>
      <c r="S1786" s="248"/>
      <c r="T1786" s="249"/>
      <c r="AT1786" s="250" t="s">
        <v>290</v>
      </c>
      <c r="AU1786" s="250" t="s">
        <v>85</v>
      </c>
      <c r="AV1786" s="16" t="s">
        <v>83</v>
      </c>
      <c r="AW1786" s="16" t="s">
        <v>32</v>
      </c>
      <c r="AX1786" s="16" t="s">
        <v>76</v>
      </c>
      <c r="AY1786" s="250" t="s">
        <v>282</v>
      </c>
    </row>
    <row r="1787" spans="1:65" s="13" customFormat="1" ht="11.25">
      <c r="B1787" s="207"/>
      <c r="C1787" s="208"/>
      <c r="D1787" s="209" t="s">
        <v>290</v>
      </c>
      <c r="E1787" s="210" t="s">
        <v>1</v>
      </c>
      <c r="F1787" s="211" t="s">
        <v>1918</v>
      </c>
      <c r="G1787" s="208"/>
      <c r="H1787" s="212">
        <v>6.5250000000000004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290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282</v>
      </c>
    </row>
    <row r="1788" spans="1:65" s="14" customFormat="1" ht="11.25">
      <c r="B1788" s="219"/>
      <c r="C1788" s="220"/>
      <c r="D1788" s="209" t="s">
        <v>290</v>
      </c>
      <c r="E1788" s="221" t="s">
        <v>1</v>
      </c>
      <c r="F1788" s="222" t="s">
        <v>292</v>
      </c>
      <c r="G1788" s="220"/>
      <c r="H1788" s="223">
        <v>29.924999999999997</v>
      </c>
      <c r="I1788" s="224"/>
      <c r="J1788" s="220"/>
      <c r="K1788" s="220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290</v>
      </c>
      <c r="AU1788" s="229" t="s">
        <v>85</v>
      </c>
      <c r="AV1788" s="14" t="s">
        <v>288</v>
      </c>
      <c r="AW1788" s="14" t="s">
        <v>32</v>
      </c>
      <c r="AX1788" s="14" t="s">
        <v>83</v>
      </c>
      <c r="AY1788" s="229" t="s">
        <v>282</v>
      </c>
    </row>
    <row r="1789" spans="1:65" s="2" customFormat="1" ht="16.5" customHeight="1">
      <c r="A1789" s="35"/>
      <c r="B1789" s="36"/>
      <c r="C1789" s="193" t="s">
        <v>1919</v>
      </c>
      <c r="D1789" s="193" t="s">
        <v>284</v>
      </c>
      <c r="E1789" s="194" t="s">
        <v>1920</v>
      </c>
      <c r="F1789" s="195" t="s">
        <v>1921</v>
      </c>
      <c r="G1789" s="196" t="s">
        <v>441</v>
      </c>
      <c r="H1789" s="197">
        <v>47.24</v>
      </c>
      <c r="I1789" s="198"/>
      <c r="J1789" s="199">
        <f>ROUND(I1789*H1789,2)</f>
        <v>0</v>
      </c>
      <c r="K1789" s="200"/>
      <c r="L1789" s="40"/>
      <c r="M1789" s="201" t="s">
        <v>1</v>
      </c>
      <c r="N1789" s="202" t="s">
        <v>41</v>
      </c>
      <c r="O1789" s="72"/>
      <c r="P1789" s="203">
        <f>O1789*H1789</f>
        <v>0</v>
      </c>
      <c r="Q1789" s="203">
        <v>1.0000000000000001E-5</v>
      </c>
      <c r="R1789" s="203">
        <f>Q1789*H1789</f>
        <v>4.7240000000000004E-4</v>
      </c>
      <c r="S1789" s="203">
        <v>0</v>
      </c>
      <c r="T1789" s="204">
        <f>S1789*H1789</f>
        <v>0</v>
      </c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R1789" s="205" t="s">
        <v>199</v>
      </c>
      <c r="AT1789" s="205" t="s">
        <v>284</v>
      </c>
      <c r="AU1789" s="205" t="s">
        <v>85</v>
      </c>
      <c r="AY1789" s="18" t="s">
        <v>282</v>
      </c>
      <c r="BE1789" s="206">
        <f>IF(N1789="základní",J1789,0)</f>
        <v>0</v>
      </c>
      <c r="BF1789" s="206">
        <f>IF(N1789="snížená",J1789,0)</f>
        <v>0</v>
      </c>
      <c r="BG1789" s="206">
        <f>IF(N1789="zákl. přenesená",J1789,0)</f>
        <v>0</v>
      </c>
      <c r="BH1789" s="206">
        <f>IF(N1789="sníž. přenesená",J1789,0)</f>
        <v>0</v>
      </c>
      <c r="BI1789" s="206">
        <f>IF(N1789="nulová",J1789,0)</f>
        <v>0</v>
      </c>
      <c r="BJ1789" s="18" t="s">
        <v>83</v>
      </c>
      <c r="BK1789" s="206">
        <f>ROUND(I1789*H1789,2)</f>
        <v>0</v>
      </c>
      <c r="BL1789" s="18" t="s">
        <v>199</v>
      </c>
      <c r="BM1789" s="205" t="s">
        <v>1922</v>
      </c>
    </row>
    <row r="1790" spans="1:65" s="16" customFormat="1" ht="11.25">
      <c r="B1790" s="241"/>
      <c r="C1790" s="242"/>
      <c r="D1790" s="209" t="s">
        <v>290</v>
      </c>
      <c r="E1790" s="243" t="s">
        <v>1</v>
      </c>
      <c r="F1790" s="244" t="s">
        <v>1923</v>
      </c>
      <c r="G1790" s="242"/>
      <c r="H1790" s="243" t="s">
        <v>1</v>
      </c>
      <c r="I1790" s="245"/>
      <c r="J1790" s="242"/>
      <c r="K1790" s="242"/>
      <c r="L1790" s="246"/>
      <c r="M1790" s="247"/>
      <c r="N1790" s="248"/>
      <c r="O1790" s="248"/>
      <c r="P1790" s="248"/>
      <c r="Q1790" s="248"/>
      <c r="R1790" s="248"/>
      <c r="S1790" s="248"/>
      <c r="T1790" s="249"/>
      <c r="AT1790" s="250" t="s">
        <v>290</v>
      </c>
      <c r="AU1790" s="250" t="s">
        <v>85</v>
      </c>
      <c r="AV1790" s="16" t="s">
        <v>83</v>
      </c>
      <c r="AW1790" s="16" t="s">
        <v>32</v>
      </c>
      <c r="AX1790" s="16" t="s">
        <v>76</v>
      </c>
      <c r="AY1790" s="250" t="s">
        <v>282</v>
      </c>
    </row>
    <row r="1791" spans="1:65" s="13" customFormat="1" ht="11.25">
      <c r="B1791" s="207"/>
      <c r="C1791" s="208"/>
      <c r="D1791" s="209" t="s">
        <v>290</v>
      </c>
      <c r="E1791" s="210" t="s">
        <v>1</v>
      </c>
      <c r="F1791" s="211" t="s">
        <v>1924</v>
      </c>
      <c r="G1791" s="208"/>
      <c r="H1791" s="212">
        <v>17.600000000000001</v>
      </c>
      <c r="I1791" s="213"/>
      <c r="J1791" s="208"/>
      <c r="K1791" s="208"/>
      <c r="L1791" s="214"/>
      <c r="M1791" s="215"/>
      <c r="N1791" s="216"/>
      <c r="O1791" s="216"/>
      <c r="P1791" s="216"/>
      <c r="Q1791" s="216"/>
      <c r="R1791" s="216"/>
      <c r="S1791" s="216"/>
      <c r="T1791" s="217"/>
      <c r="AT1791" s="218" t="s">
        <v>290</v>
      </c>
      <c r="AU1791" s="218" t="s">
        <v>85</v>
      </c>
      <c r="AV1791" s="13" t="s">
        <v>85</v>
      </c>
      <c r="AW1791" s="13" t="s">
        <v>32</v>
      </c>
      <c r="AX1791" s="13" t="s">
        <v>76</v>
      </c>
      <c r="AY1791" s="218" t="s">
        <v>282</v>
      </c>
    </row>
    <row r="1792" spans="1:65" s="16" customFormat="1" ht="11.25">
      <c r="B1792" s="241"/>
      <c r="C1792" s="242"/>
      <c r="D1792" s="209" t="s">
        <v>290</v>
      </c>
      <c r="E1792" s="243" t="s">
        <v>1</v>
      </c>
      <c r="F1792" s="244" t="s">
        <v>726</v>
      </c>
      <c r="G1792" s="242"/>
      <c r="H1792" s="243" t="s">
        <v>1</v>
      </c>
      <c r="I1792" s="245"/>
      <c r="J1792" s="242"/>
      <c r="K1792" s="242"/>
      <c r="L1792" s="246"/>
      <c r="M1792" s="247"/>
      <c r="N1792" s="248"/>
      <c r="O1792" s="248"/>
      <c r="P1792" s="248"/>
      <c r="Q1792" s="248"/>
      <c r="R1792" s="248"/>
      <c r="S1792" s="248"/>
      <c r="T1792" s="249"/>
      <c r="AT1792" s="250" t="s">
        <v>290</v>
      </c>
      <c r="AU1792" s="250" t="s">
        <v>85</v>
      </c>
      <c r="AV1792" s="16" t="s">
        <v>83</v>
      </c>
      <c r="AW1792" s="16" t="s">
        <v>32</v>
      </c>
      <c r="AX1792" s="16" t="s">
        <v>76</v>
      </c>
      <c r="AY1792" s="250" t="s">
        <v>282</v>
      </c>
    </row>
    <row r="1793" spans="1:65" s="13" customFormat="1" ht="11.25">
      <c r="B1793" s="207"/>
      <c r="C1793" s="208"/>
      <c r="D1793" s="209" t="s">
        <v>290</v>
      </c>
      <c r="E1793" s="210" t="s">
        <v>1</v>
      </c>
      <c r="F1793" s="211" t="s">
        <v>1925</v>
      </c>
      <c r="G1793" s="208"/>
      <c r="H1793" s="212">
        <v>29.64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290</v>
      </c>
      <c r="AU1793" s="218" t="s">
        <v>85</v>
      </c>
      <c r="AV1793" s="13" t="s">
        <v>85</v>
      </c>
      <c r="AW1793" s="13" t="s">
        <v>32</v>
      </c>
      <c r="AX1793" s="13" t="s">
        <v>76</v>
      </c>
      <c r="AY1793" s="218" t="s">
        <v>282</v>
      </c>
    </row>
    <row r="1794" spans="1:65" s="14" customFormat="1" ht="11.25">
      <c r="B1794" s="219"/>
      <c r="C1794" s="220"/>
      <c r="D1794" s="209" t="s">
        <v>290</v>
      </c>
      <c r="E1794" s="221" t="s">
        <v>1</v>
      </c>
      <c r="F1794" s="222" t="s">
        <v>292</v>
      </c>
      <c r="G1794" s="220"/>
      <c r="H1794" s="223">
        <v>47.24</v>
      </c>
      <c r="I1794" s="224"/>
      <c r="J1794" s="220"/>
      <c r="K1794" s="220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290</v>
      </c>
      <c r="AU1794" s="229" t="s">
        <v>85</v>
      </c>
      <c r="AV1794" s="14" t="s">
        <v>288</v>
      </c>
      <c r="AW1794" s="14" t="s">
        <v>32</v>
      </c>
      <c r="AX1794" s="14" t="s">
        <v>83</v>
      </c>
      <c r="AY1794" s="229" t="s">
        <v>282</v>
      </c>
    </row>
    <row r="1795" spans="1:65" s="2" customFormat="1" ht="16.5" customHeight="1">
      <c r="A1795" s="35"/>
      <c r="B1795" s="36"/>
      <c r="C1795" s="251" t="s">
        <v>1926</v>
      </c>
      <c r="D1795" s="251" t="s">
        <v>990</v>
      </c>
      <c r="E1795" s="252" t="s">
        <v>1927</v>
      </c>
      <c r="F1795" s="253" t="s">
        <v>1928</v>
      </c>
      <c r="G1795" s="254" t="s">
        <v>295</v>
      </c>
      <c r="H1795" s="255">
        <v>0.14199999999999999</v>
      </c>
      <c r="I1795" s="256"/>
      <c r="J1795" s="257">
        <f>ROUND(I1795*H1795,2)</f>
        <v>0</v>
      </c>
      <c r="K1795" s="258"/>
      <c r="L1795" s="259"/>
      <c r="M1795" s="260" t="s">
        <v>1</v>
      </c>
      <c r="N1795" s="261" t="s">
        <v>41</v>
      </c>
      <c r="O1795" s="72"/>
      <c r="P1795" s="203">
        <f>O1795*H1795</f>
        <v>0</v>
      </c>
      <c r="Q1795" s="203">
        <v>0.55000000000000004</v>
      </c>
      <c r="R1795" s="203">
        <f>Q1795*H1795</f>
        <v>7.8100000000000003E-2</v>
      </c>
      <c r="S1795" s="203">
        <v>0</v>
      </c>
      <c r="T1795" s="204">
        <f>S1795*H1795</f>
        <v>0</v>
      </c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R1795" s="205" t="s">
        <v>493</v>
      </c>
      <c r="AT1795" s="205" t="s">
        <v>990</v>
      </c>
      <c r="AU1795" s="205" t="s">
        <v>85</v>
      </c>
      <c r="AY1795" s="18" t="s">
        <v>282</v>
      </c>
      <c r="BE1795" s="206">
        <f>IF(N1795="základní",J1795,0)</f>
        <v>0</v>
      </c>
      <c r="BF1795" s="206">
        <f>IF(N1795="snížená",J1795,0)</f>
        <v>0</v>
      </c>
      <c r="BG1795" s="206">
        <f>IF(N1795="zákl. přenesená",J1795,0)</f>
        <v>0</v>
      </c>
      <c r="BH1795" s="206">
        <f>IF(N1795="sníž. přenesená",J1795,0)</f>
        <v>0</v>
      </c>
      <c r="BI1795" s="206">
        <f>IF(N1795="nulová",J1795,0)</f>
        <v>0</v>
      </c>
      <c r="BJ1795" s="18" t="s">
        <v>83</v>
      </c>
      <c r="BK1795" s="206">
        <f>ROUND(I1795*H1795,2)</f>
        <v>0</v>
      </c>
      <c r="BL1795" s="18" t="s">
        <v>199</v>
      </c>
      <c r="BM1795" s="205" t="s">
        <v>1929</v>
      </c>
    </row>
    <row r="1796" spans="1:65" s="13" customFormat="1" ht="11.25">
      <c r="B1796" s="207"/>
      <c r="C1796" s="208"/>
      <c r="D1796" s="209" t="s">
        <v>290</v>
      </c>
      <c r="E1796" s="210" t="s">
        <v>1</v>
      </c>
      <c r="F1796" s="211" t="s">
        <v>1930</v>
      </c>
      <c r="G1796" s="208"/>
      <c r="H1796" s="212">
        <v>0.14199999999999999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290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282</v>
      </c>
    </row>
    <row r="1797" spans="1:65" s="14" customFormat="1" ht="11.25">
      <c r="B1797" s="219"/>
      <c r="C1797" s="220"/>
      <c r="D1797" s="209" t="s">
        <v>290</v>
      </c>
      <c r="E1797" s="221" t="s">
        <v>1</v>
      </c>
      <c r="F1797" s="222" t="s">
        <v>292</v>
      </c>
      <c r="G1797" s="220"/>
      <c r="H1797" s="223">
        <v>0.14199999999999999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290</v>
      </c>
      <c r="AU1797" s="229" t="s">
        <v>85</v>
      </c>
      <c r="AV1797" s="14" t="s">
        <v>288</v>
      </c>
      <c r="AW1797" s="14" t="s">
        <v>32</v>
      </c>
      <c r="AX1797" s="14" t="s">
        <v>83</v>
      </c>
      <c r="AY1797" s="229" t="s">
        <v>282</v>
      </c>
    </row>
    <row r="1798" spans="1:65" s="2" customFormat="1" ht="16.5" customHeight="1">
      <c r="A1798" s="35"/>
      <c r="B1798" s="36"/>
      <c r="C1798" s="193" t="s">
        <v>1931</v>
      </c>
      <c r="D1798" s="193" t="s">
        <v>284</v>
      </c>
      <c r="E1798" s="194" t="s">
        <v>1932</v>
      </c>
      <c r="F1798" s="195" t="s">
        <v>1933</v>
      </c>
      <c r="G1798" s="196" t="s">
        <v>287</v>
      </c>
      <c r="H1798" s="197">
        <v>15.12</v>
      </c>
      <c r="I1798" s="198"/>
      <c r="J1798" s="199">
        <f>ROUND(I1798*H1798,2)</f>
        <v>0</v>
      </c>
      <c r="K1798" s="200"/>
      <c r="L1798" s="40"/>
      <c r="M1798" s="201" t="s">
        <v>1</v>
      </c>
      <c r="N1798" s="202" t="s">
        <v>41</v>
      </c>
      <c r="O1798" s="72"/>
      <c r="P1798" s="203">
        <f>O1798*H1798</f>
        <v>0</v>
      </c>
      <c r="Q1798" s="203">
        <v>1.3440000000000001E-2</v>
      </c>
      <c r="R1798" s="203">
        <f>Q1798*H1798</f>
        <v>0.2032128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199</v>
      </c>
      <c r="AT1798" s="205" t="s">
        <v>284</v>
      </c>
      <c r="AU1798" s="205" t="s">
        <v>85</v>
      </c>
      <c r="AY1798" s="18" t="s">
        <v>282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1934</v>
      </c>
    </row>
    <row r="1799" spans="1:65" s="16" customFormat="1" ht="11.25">
      <c r="B1799" s="241"/>
      <c r="C1799" s="242"/>
      <c r="D1799" s="209" t="s">
        <v>290</v>
      </c>
      <c r="E1799" s="243" t="s">
        <v>1</v>
      </c>
      <c r="F1799" s="244" t="s">
        <v>1935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290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282</v>
      </c>
    </row>
    <row r="1800" spans="1:65" s="13" customFormat="1" ht="11.25">
      <c r="B1800" s="207"/>
      <c r="C1800" s="208"/>
      <c r="D1800" s="209" t="s">
        <v>290</v>
      </c>
      <c r="E1800" s="210" t="s">
        <v>1</v>
      </c>
      <c r="F1800" s="211" t="s">
        <v>1936</v>
      </c>
      <c r="G1800" s="208"/>
      <c r="H1800" s="212">
        <v>15.12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290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282</v>
      </c>
    </row>
    <row r="1801" spans="1:65" s="14" customFormat="1" ht="11.25">
      <c r="B1801" s="219"/>
      <c r="C1801" s="220"/>
      <c r="D1801" s="209" t="s">
        <v>290</v>
      </c>
      <c r="E1801" s="221" t="s">
        <v>1</v>
      </c>
      <c r="F1801" s="222" t="s">
        <v>292</v>
      </c>
      <c r="G1801" s="220"/>
      <c r="H1801" s="223">
        <v>15.12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290</v>
      </c>
      <c r="AU1801" s="229" t="s">
        <v>85</v>
      </c>
      <c r="AV1801" s="14" t="s">
        <v>288</v>
      </c>
      <c r="AW1801" s="14" t="s">
        <v>32</v>
      </c>
      <c r="AX1801" s="14" t="s">
        <v>83</v>
      </c>
      <c r="AY1801" s="229" t="s">
        <v>282</v>
      </c>
    </row>
    <row r="1802" spans="1:65" s="2" customFormat="1" ht="24.2" customHeight="1">
      <c r="A1802" s="35"/>
      <c r="B1802" s="36"/>
      <c r="C1802" s="193" t="s">
        <v>1937</v>
      </c>
      <c r="D1802" s="193" t="s">
        <v>284</v>
      </c>
      <c r="E1802" s="194" t="s">
        <v>1938</v>
      </c>
      <c r="F1802" s="195" t="s">
        <v>1939</v>
      </c>
      <c r="G1802" s="196" t="s">
        <v>287</v>
      </c>
      <c r="H1802" s="197">
        <v>0.70099999999999996</v>
      </c>
      <c r="I1802" s="198"/>
      <c r="J1802" s="199">
        <f>ROUND(I1802*H1802,2)</f>
        <v>0</v>
      </c>
      <c r="K1802" s="200"/>
      <c r="L1802" s="40"/>
      <c r="M1802" s="201" t="s">
        <v>1</v>
      </c>
      <c r="N1802" s="202" t="s">
        <v>41</v>
      </c>
      <c r="O1802" s="72"/>
      <c r="P1802" s="203">
        <f>O1802*H1802</f>
        <v>0</v>
      </c>
      <c r="Q1802" s="203">
        <v>2.0000000000000001E-4</v>
      </c>
      <c r="R1802" s="203">
        <f>Q1802*H1802</f>
        <v>1.4019999999999999E-4</v>
      </c>
      <c r="S1802" s="203">
        <v>0</v>
      </c>
      <c r="T1802" s="204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205" t="s">
        <v>199</v>
      </c>
      <c r="AT1802" s="205" t="s">
        <v>284</v>
      </c>
      <c r="AU1802" s="205" t="s">
        <v>85</v>
      </c>
      <c r="AY1802" s="18" t="s">
        <v>282</v>
      </c>
      <c r="BE1802" s="206">
        <f>IF(N1802="základní",J1802,0)</f>
        <v>0</v>
      </c>
      <c r="BF1802" s="206">
        <f>IF(N1802="snížená",J1802,0)</f>
        <v>0</v>
      </c>
      <c r="BG1802" s="206">
        <f>IF(N1802="zákl. přenesená",J1802,0)</f>
        <v>0</v>
      </c>
      <c r="BH1802" s="206">
        <f>IF(N1802="sníž. přenesená",J1802,0)</f>
        <v>0</v>
      </c>
      <c r="BI1802" s="206">
        <f>IF(N1802="nulová",J1802,0)</f>
        <v>0</v>
      </c>
      <c r="BJ1802" s="18" t="s">
        <v>83</v>
      </c>
      <c r="BK1802" s="206">
        <f>ROUND(I1802*H1802,2)</f>
        <v>0</v>
      </c>
      <c r="BL1802" s="18" t="s">
        <v>199</v>
      </c>
      <c r="BM1802" s="205" t="s">
        <v>1940</v>
      </c>
    </row>
    <row r="1803" spans="1:65" s="13" customFormat="1" ht="11.25">
      <c r="B1803" s="207"/>
      <c r="C1803" s="208"/>
      <c r="D1803" s="209" t="s">
        <v>290</v>
      </c>
      <c r="E1803" s="210" t="s">
        <v>1</v>
      </c>
      <c r="F1803" s="211" t="s">
        <v>1941</v>
      </c>
      <c r="G1803" s="208"/>
      <c r="H1803" s="212">
        <v>0.70099999999999996</v>
      </c>
      <c r="I1803" s="213"/>
      <c r="J1803" s="208"/>
      <c r="K1803" s="208"/>
      <c r="L1803" s="214"/>
      <c r="M1803" s="215"/>
      <c r="N1803" s="216"/>
      <c r="O1803" s="216"/>
      <c r="P1803" s="216"/>
      <c r="Q1803" s="216"/>
      <c r="R1803" s="216"/>
      <c r="S1803" s="216"/>
      <c r="T1803" s="217"/>
      <c r="AT1803" s="218" t="s">
        <v>290</v>
      </c>
      <c r="AU1803" s="218" t="s">
        <v>85</v>
      </c>
      <c r="AV1803" s="13" t="s">
        <v>85</v>
      </c>
      <c r="AW1803" s="13" t="s">
        <v>32</v>
      </c>
      <c r="AX1803" s="13" t="s">
        <v>76</v>
      </c>
      <c r="AY1803" s="218" t="s">
        <v>282</v>
      </c>
    </row>
    <row r="1804" spans="1:65" s="14" customFormat="1" ht="11.25">
      <c r="B1804" s="219"/>
      <c r="C1804" s="220"/>
      <c r="D1804" s="209" t="s">
        <v>290</v>
      </c>
      <c r="E1804" s="221" t="s">
        <v>1</v>
      </c>
      <c r="F1804" s="222" t="s">
        <v>292</v>
      </c>
      <c r="G1804" s="220"/>
      <c r="H1804" s="223">
        <v>0.70099999999999996</v>
      </c>
      <c r="I1804" s="224"/>
      <c r="J1804" s="220"/>
      <c r="K1804" s="220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290</v>
      </c>
      <c r="AU1804" s="229" t="s">
        <v>85</v>
      </c>
      <c r="AV1804" s="14" t="s">
        <v>288</v>
      </c>
      <c r="AW1804" s="14" t="s">
        <v>32</v>
      </c>
      <c r="AX1804" s="14" t="s">
        <v>83</v>
      </c>
      <c r="AY1804" s="229" t="s">
        <v>282</v>
      </c>
    </row>
    <row r="1805" spans="1:65" s="2" customFormat="1" ht="24.2" customHeight="1">
      <c r="A1805" s="35"/>
      <c r="B1805" s="36"/>
      <c r="C1805" s="193" t="s">
        <v>1942</v>
      </c>
      <c r="D1805" s="193" t="s">
        <v>284</v>
      </c>
      <c r="E1805" s="194" t="s">
        <v>1943</v>
      </c>
      <c r="F1805" s="195" t="s">
        <v>1944</v>
      </c>
      <c r="G1805" s="196" t="s">
        <v>287</v>
      </c>
      <c r="H1805" s="197">
        <v>224.29</v>
      </c>
      <c r="I1805" s="198"/>
      <c r="J1805" s="199">
        <f>ROUND(I1805*H1805,2)</f>
        <v>0</v>
      </c>
      <c r="K1805" s="200"/>
      <c r="L1805" s="40"/>
      <c r="M1805" s="201" t="s">
        <v>1</v>
      </c>
      <c r="N1805" s="202" t="s">
        <v>41</v>
      </c>
      <c r="O1805" s="72"/>
      <c r="P1805" s="203">
        <f>O1805*H1805</f>
        <v>0</v>
      </c>
      <c r="Q1805" s="203">
        <v>0</v>
      </c>
      <c r="R1805" s="203">
        <f>Q1805*H1805</f>
        <v>0</v>
      </c>
      <c r="S1805" s="203">
        <v>0</v>
      </c>
      <c r="T1805" s="204">
        <f>S1805*H1805</f>
        <v>0</v>
      </c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R1805" s="205" t="s">
        <v>199</v>
      </c>
      <c r="AT1805" s="205" t="s">
        <v>284</v>
      </c>
      <c r="AU1805" s="205" t="s">
        <v>85</v>
      </c>
      <c r="AY1805" s="18" t="s">
        <v>282</v>
      </c>
      <c r="BE1805" s="206">
        <f>IF(N1805="základní",J1805,0)</f>
        <v>0</v>
      </c>
      <c r="BF1805" s="206">
        <f>IF(N1805="snížená",J1805,0)</f>
        <v>0</v>
      </c>
      <c r="BG1805" s="206">
        <f>IF(N1805="zákl. přenesená",J1805,0)</f>
        <v>0</v>
      </c>
      <c r="BH1805" s="206">
        <f>IF(N1805="sníž. přenesená",J1805,0)</f>
        <v>0</v>
      </c>
      <c r="BI1805" s="206">
        <f>IF(N1805="nulová",J1805,0)</f>
        <v>0</v>
      </c>
      <c r="BJ1805" s="18" t="s">
        <v>83</v>
      </c>
      <c r="BK1805" s="206">
        <f>ROUND(I1805*H1805,2)</f>
        <v>0</v>
      </c>
      <c r="BL1805" s="18" t="s">
        <v>199</v>
      </c>
      <c r="BM1805" s="205" t="s">
        <v>1945</v>
      </c>
    </row>
    <row r="1806" spans="1:65" s="16" customFormat="1" ht="11.25">
      <c r="B1806" s="241"/>
      <c r="C1806" s="242"/>
      <c r="D1806" s="209" t="s">
        <v>290</v>
      </c>
      <c r="E1806" s="243" t="s">
        <v>1</v>
      </c>
      <c r="F1806" s="244" t="s">
        <v>966</v>
      </c>
      <c r="G1806" s="242"/>
      <c r="H1806" s="243" t="s">
        <v>1</v>
      </c>
      <c r="I1806" s="245"/>
      <c r="J1806" s="242"/>
      <c r="K1806" s="242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290</v>
      </c>
      <c r="AU1806" s="250" t="s">
        <v>85</v>
      </c>
      <c r="AV1806" s="16" t="s">
        <v>83</v>
      </c>
      <c r="AW1806" s="16" t="s">
        <v>32</v>
      </c>
      <c r="AX1806" s="16" t="s">
        <v>76</v>
      </c>
      <c r="AY1806" s="250" t="s">
        <v>282</v>
      </c>
    </row>
    <row r="1807" spans="1:65" s="13" customFormat="1" ht="11.25">
      <c r="B1807" s="207"/>
      <c r="C1807" s="208"/>
      <c r="D1807" s="209" t="s">
        <v>290</v>
      </c>
      <c r="E1807" s="210" t="s">
        <v>1</v>
      </c>
      <c r="F1807" s="211" t="s">
        <v>1224</v>
      </c>
      <c r="G1807" s="208"/>
      <c r="H1807" s="212">
        <v>224.29</v>
      </c>
      <c r="I1807" s="213"/>
      <c r="J1807" s="208"/>
      <c r="K1807" s="208"/>
      <c r="L1807" s="214"/>
      <c r="M1807" s="215"/>
      <c r="N1807" s="216"/>
      <c r="O1807" s="216"/>
      <c r="P1807" s="216"/>
      <c r="Q1807" s="216"/>
      <c r="R1807" s="216"/>
      <c r="S1807" s="216"/>
      <c r="T1807" s="217"/>
      <c r="AT1807" s="218" t="s">
        <v>290</v>
      </c>
      <c r="AU1807" s="218" t="s">
        <v>85</v>
      </c>
      <c r="AV1807" s="13" t="s">
        <v>85</v>
      </c>
      <c r="AW1807" s="13" t="s">
        <v>32</v>
      </c>
      <c r="AX1807" s="13" t="s">
        <v>76</v>
      </c>
      <c r="AY1807" s="218" t="s">
        <v>282</v>
      </c>
    </row>
    <row r="1808" spans="1:65" s="14" customFormat="1" ht="11.25">
      <c r="B1808" s="219"/>
      <c r="C1808" s="220"/>
      <c r="D1808" s="209" t="s">
        <v>290</v>
      </c>
      <c r="E1808" s="221" t="s">
        <v>1</v>
      </c>
      <c r="F1808" s="222" t="s">
        <v>292</v>
      </c>
      <c r="G1808" s="220"/>
      <c r="H1808" s="223">
        <v>224.29</v>
      </c>
      <c r="I1808" s="224"/>
      <c r="J1808" s="220"/>
      <c r="K1808" s="220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290</v>
      </c>
      <c r="AU1808" s="229" t="s">
        <v>85</v>
      </c>
      <c r="AV1808" s="14" t="s">
        <v>288</v>
      </c>
      <c r="AW1808" s="14" t="s">
        <v>32</v>
      </c>
      <c r="AX1808" s="14" t="s">
        <v>83</v>
      </c>
      <c r="AY1808" s="229" t="s">
        <v>282</v>
      </c>
    </row>
    <row r="1809" spans="1:65" s="2" customFormat="1" ht="16.5" customHeight="1">
      <c r="A1809" s="35"/>
      <c r="B1809" s="36"/>
      <c r="C1809" s="251" t="s">
        <v>1946</v>
      </c>
      <c r="D1809" s="251" t="s">
        <v>990</v>
      </c>
      <c r="E1809" s="252" t="s">
        <v>1947</v>
      </c>
      <c r="F1809" s="253" t="s">
        <v>1948</v>
      </c>
      <c r="G1809" s="254" t="s">
        <v>441</v>
      </c>
      <c r="H1809" s="255">
        <v>575.29999999999995</v>
      </c>
      <c r="I1809" s="256"/>
      <c r="J1809" s="257">
        <f>ROUND(I1809*H1809,2)</f>
        <v>0</v>
      </c>
      <c r="K1809" s="258"/>
      <c r="L1809" s="259"/>
      <c r="M1809" s="260" t="s">
        <v>1</v>
      </c>
      <c r="N1809" s="261" t="s">
        <v>41</v>
      </c>
      <c r="O1809" s="72"/>
      <c r="P1809" s="203">
        <f>O1809*H1809</f>
        <v>0</v>
      </c>
      <c r="Q1809" s="203">
        <v>1.6000000000000001E-3</v>
      </c>
      <c r="R1809" s="203">
        <f>Q1809*H1809</f>
        <v>0.92047999999999996</v>
      </c>
      <c r="S1809" s="203">
        <v>0</v>
      </c>
      <c r="T1809" s="204">
        <f>S1809*H1809</f>
        <v>0</v>
      </c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R1809" s="205" t="s">
        <v>493</v>
      </c>
      <c r="AT1809" s="205" t="s">
        <v>990</v>
      </c>
      <c r="AU1809" s="205" t="s">
        <v>85</v>
      </c>
      <c r="AY1809" s="18" t="s">
        <v>282</v>
      </c>
      <c r="BE1809" s="206">
        <f>IF(N1809="základní",J1809,0)</f>
        <v>0</v>
      </c>
      <c r="BF1809" s="206">
        <f>IF(N1809="snížená",J1809,0)</f>
        <v>0</v>
      </c>
      <c r="BG1809" s="206">
        <f>IF(N1809="zákl. přenesená",J1809,0)</f>
        <v>0</v>
      </c>
      <c r="BH1809" s="206">
        <f>IF(N1809="sníž. přenesená",J1809,0)</f>
        <v>0</v>
      </c>
      <c r="BI1809" s="206">
        <f>IF(N1809="nulová",J1809,0)</f>
        <v>0</v>
      </c>
      <c r="BJ1809" s="18" t="s">
        <v>83</v>
      </c>
      <c r="BK1809" s="206">
        <f>ROUND(I1809*H1809,2)</f>
        <v>0</v>
      </c>
      <c r="BL1809" s="18" t="s">
        <v>199</v>
      </c>
      <c r="BM1809" s="205" t="s">
        <v>1949</v>
      </c>
    </row>
    <row r="1810" spans="1:65" s="13" customFormat="1" ht="11.25">
      <c r="B1810" s="207"/>
      <c r="C1810" s="208"/>
      <c r="D1810" s="209" t="s">
        <v>290</v>
      </c>
      <c r="E1810" s="210" t="s">
        <v>1</v>
      </c>
      <c r="F1810" s="211" t="s">
        <v>1950</v>
      </c>
      <c r="G1810" s="208"/>
      <c r="H1810" s="212">
        <v>405</v>
      </c>
      <c r="I1810" s="213"/>
      <c r="J1810" s="208"/>
      <c r="K1810" s="208"/>
      <c r="L1810" s="214"/>
      <c r="M1810" s="215"/>
      <c r="N1810" s="216"/>
      <c r="O1810" s="216"/>
      <c r="P1810" s="216"/>
      <c r="Q1810" s="216"/>
      <c r="R1810" s="216"/>
      <c r="S1810" s="216"/>
      <c r="T1810" s="217"/>
      <c r="AT1810" s="218" t="s">
        <v>290</v>
      </c>
      <c r="AU1810" s="218" t="s">
        <v>85</v>
      </c>
      <c r="AV1810" s="13" t="s">
        <v>85</v>
      </c>
      <c r="AW1810" s="13" t="s">
        <v>32</v>
      </c>
      <c r="AX1810" s="13" t="s">
        <v>76</v>
      </c>
      <c r="AY1810" s="218" t="s">
        <v>282</v>
      </c>
    </row>
    <row r="1811" spans="1:65" s="13" customFormat="1" ht="11.25">
      <c r="B1811" s="207"/>
      <c r="C1811" s="208"/>
      <c r="D1811" s="209" t="s">
        <v>290</v>
      </c>
      <c r="E1811" s="210" t="s">
        <v>1</v>
      </c>
      <c r="F1811" s="211" t="s">
        <v>1951</v>
      </c>
      <c r="G1811" s="208"/>
      <c r="H1811" s="212">
        <v>38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290</v>
      </c>
      <c r="AU1811" s="218" t="s">
        <v>85</v>
      </c>
      <c r="AV1811" s="13" t="s">
        <v>85</v>
      </c>
      <c r="AW1811" s="13" t="s">
        <v>32</v>
      </c>
      <c r="AX1811" s="13" t="s">
        <v>76</v>
      </c>
      <c r="AY1811" s="218" t="s">
        <v>282</v>
      </c>
    </row>
    <row r="1812" spans="1:65" s="13" customFormat="1" ht="11.25">
      <c r="B1812" s="207"/>
      <c r="C1812" s="208"/>
      <c r="D1812" s="209" t="s">
        <v>290</v>
      </c>
      <c r="E1812" s="210" t="s">
        <v>1</v>
      </c>
      <c r="F1812" s="211" t="s">
        <v>1952</v>
      </c>
      <c r="G1812" s="208"/>
      <c r="H1812" s="212">
        <v>80</v>
      </c>
      <c r="I1812" s="213"/>
      <c r="J1812" s="208"/>
      <c r="K1812" s="208"/>
      <c r="L1812" s="214"/>
      <c r="M1812" s="215"/>
      <c r="N1812" s="216"/>
      <c r="O1812" s="216"/>
      <c r="P1812" s="216"/>
      <c r="Q1812" s="216"/>
      <c r="R1812" s="216"/>
      <c r="S1812" s="216"/>
      <c r="T1812" s="217"/>
      <c r="AT1812" s="218" t="s">
        <v>290</v>
      </c>
      <c r="AU1812" s="218" t="s">
        <v>85</v>
      </c>
      <c r="AV1812" s="13" t="s">
        <v>85</v>
      </c>
      <c r="AW1812" s="13" t="s">
        <v>32</v>
      </c>
      <c r="AX1812" s="13" t="s">
        <v>76</v>
      </c>
      <c r="AY1812" s="218" t="s">
        <v>282</v>
      </c>
    </row>
    <row r="1813" spans="1:65" s="13" customFormat="1" ht="11.25">
      <c r="B1813" s="207"/>
      <c r="C1813" s="208"/>
      <c r="D1813" s="209" t="s">
        <v>290</v>
      </c>
      <c r="E1813" s="210" t="s">
        <v>1</v>
      </c>
      <c r="F1813" s="211" t="s">
        <v>1953</v>
      </c>
      <c r="G1813" s="208"/>
      <c r="H1813" s="212">
        <v>52.3</v>
      </c>
      <c r="I1813" s="213"/>
      <c r="J1813" s="208"/>
      <c r="K1813" s="208"/>
      <c r="L1813" s="214"/>
      <c r="M1813" s="215"/>
      <c r="N1813" s="216"/>
      <c r="O1813" s="216"/>
      <c r="P1813" s="216"/>
      <c r="Q1813" s="216"/>
      <c r="R1813" s="216"/>
      <c r="S1813" s="216"/>
      <c r="T1813" s="217"/>
      <c r="AT1813" s="218" t="s">
        <v>290</v>
      </c>
      <c r="AU1813" s="218" t="s">
        <v>85</v>
      </c>
      <c r="AV1813" s="13" t="s">
        <v>85</v>
      </c>
      <c r="AW1813" s="13" t="s">
        <v>32</v>
      </c>
      <c r="AX1813" s="13" t="s">
        <v>76</v>
      </c>
      <c r="AY1813" s="218" t="s">
        <v>282</v>
      </c>
    </row>
    <row r="1814" spans="1:65" s="15" customFormat="1" ht="11.25">
      <c r="B1814" s="230"/>
      <c r="C1814" s="231"/>
      <c r="D1814" s="209" t="s">
        <v>290</v>
      </c>
      <c r="E1814" s="232" t="s">
        <v>1</v>
      </c>
      <c r="F1814" s="233" t="s">
        <v>306</v>
      </c>
      <c r="G1814" s="231"/>
      <c r="H1814" s="234">
        <v>575.29999999999995</v>
      </c>
      <c r="I1814" s="235"/>
      <c r="J1814" s="231"/>
      <c r="K1814" s="231"/>
      <c r="L1814" s="236"/>
      <c r="M1814" s="237"/>
      <c r="N1814" s="238"/>
      <c r="O1814" s="238"/>
      <c r="P1814" s="238"/>
      <c r="Q1814" s="238"/>
      <c r="R1814" s="238"/>
      <c r="S1814" s="238"/>
      <c r="T1814" s="239"/>
      <c r="AT1814" s="240" t="s">
        <v>290</v>
      </c>
      <c r="AU1814" s="240" t="s">
        <v>85</v>
      </c>
      <c r="AV1814" s="15" t="s">
        <v>105</v>
      </c>
      <c r="AW1814" s="15" t="s">
        <v>32</v>
      </c>
      <c r="AX1814" s="15" t="s">
        <v>76</v>
      </c>
      <c r="AY1814" s="240" t="s">
        <v>282</v>
      </c>
    </row>
    <row r="1815" spans="1:65" s="14" customFormat="1" ht="11.25">
      <c r="B1815" s="219"/>
      <c r="C1815" s="220"/>
      <c r="D1815" s="209" t="s">
        <v>290</v>
      </c>
      <c r="E1815" s="221" t="s">
        <v>1</v>
      </c>
      <c r="F1815" s="222" t="s">
        <v>292</v>
      </c>
      <c r="G1815" s="220"/>
      <c r="H1815" s="223">
        <v>575.29999999999995</v>
      </c>
      <c r="I1815" s="224"/>
      <c r="J1815" s="220"/>
      <c r="K1815" s="220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290</v>
      </c>
      <c r="AU1815" s="229" t="s">
        <v>85</v>
      </c>
      <c r="AV1815" s="14" t="s">
        <v>288</v>
      </c>
      <c r="AW1815" s="14" t="s">
        <v>32</v>
      </c>
      <c r="AX1815" s="14" t="s">
        <v>83</v>
      </c>
      <c r="AY1815" s="229" t="s">
        <v>282</v>
      </c>
    </row>
    <row r="1816" spans="1:65" s="2" customFormat="1" ht="24.2" customHeight="1">
      <c r="A1816" s="35"/>
      <c r="B1816" s="36"/>
      <c r="C1816" s="193" t="s">
        <v>1954</v>
      </c>
      <c r="D1816" s="193" t="s">
        <v>284</v>
      </c>
      <c r="E1816" s="194" t="s">
        <v>1955</v>
      </c>
      <c r="F1816" s="195" t="s">
        <v>1956</v>
      </c>
      <c r="G1816" s="196" t="s">
        <v>441</v>
      </c>
      <c r="H1816" s="197">
        <v>575.29999999999995</v>
      </c>
      <c r="I1816" s="198"/>
      <c r="J1816" s="199">
        <f>ROUND(I1816*H1816,2)</f>
        <v>0</v>
      </c>
      <c r="K1816" s="200"/>
      <c r="L1816" s="40"/>
      <c r="M1816" s="201" t="s">
        <v>1</v>
      </c>
      <c r="N1816" s="202" t="s">
        <v>41</v>
      </c>
      <c r="O1816" s="72"/>
      <c r="P1816" s="203">
        <f>O1816*H1816</f>
        <v>0</v>
      </c>
      <c r="Q1816" s="203">
        <v>1.1999999999999999E-3</v>
      </c>
      <c r="R1816" s="203">
        <f>Q1816*H1816</f>
        <v>0.69035999999999986</v>
      </c>
      <c r="S1816" s="203">
        <v>0</v>
      </c>
      <c r="T1816" s="204">
        <f>S1816*H1816</f>
        <v>0</v>
      </c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R1816" s="205" t="s">
        <v>199</v>
      </c>
      <c r="AT1816" s="205" t="s">
        <v>284</v>
      </c>
      <c r="AU1816" s="205" t="s">
        <v>85</v>
      </c>
      <c r="AY1816" s="18" t="s">
        <v>282</v>
      </c>
      <c r="BE1816" s="206">
        <f>IF(N1816="základní",J1816,0)</f>
        <v>0</v>
      </c>
      <c r="BF1816" s="206">
        <f>IF(N1816="snížená",J1816,0)</f>
        <v>0</v>
      </c>
      <c r="BG1816" s="206">
        <f>IF(N1816="zákl. přenesená",J1816,0)</f>
        <v>0</v>
      </c>
      <c r="BH1816" s="206">
        <f>IF(N1816="sníž. přenesená",J1816,0)</f>
        <v>0</v>
      </c>
      <c r="BI1816" s="206">
        <f>IF(N1816="nulová",J1816,0)</f>
        <v>0</v>
      </c>
      <c r="BJ1816" s="18" t="s">
        <v>83</v>
      </c>
      <c r="BK1816" s="206">
        <f>ROUND(I1816*H1816,2)</f>
        <v>0</v>
      </c>
      <c r="BL1816" s="18" t="s">
        <v>199</v>
      </c>
      <c r="BM1816" s="205" t="s">
        <v>1957</v>
      </c>
    </row>
    <row r="1817" spans="1:65" s="2" customFormat="1" ht="24.2" customHeight="1">
      <c r="A1817" s="35"/>
      <c r="B1817" s="36"/>
      <c r="C1817" s="193" t="s">
        <v>1958</v>
      </c>
      <c r="D1817" s="193" t="s">
        <v>284</v>
      </c>
      <c r="E1817" s="194" t="s">
        <v>1959</v>
      </c>
      <c r="F1817" s="195" t="s">
        <v>1960</v>
      </c>
      <c r="G1817" s="196" t="s">
        <v>287</v>
      </c>
      <c r="H1817" s="197">
        <v>224.29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2.1000000000000001E-4</v>
      </c>
      <c r="R1817" s="203">
        <f>Q1817*H1817</f>
        <v>4.7100900000000001E-2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284</v>
      </c>
      <c r="AU1817" s="205" t="s">
        <v>85</v>
      </c>
      <c r="AY1817" s="18" t="s">
        <v>282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1961</v>
      </c>
    </row>
    <row r="1818" spans="1:65" s="16" customFormat="1" ht="11.25">
      <c r="B1818" s="241"/>
      <c r="C1818" s="242"/>
      <c r="D1818" s="209" t="s">
        <v>290</v>
      </c>
      <c r="E1818" s="243" t="s">
        <v>1</v>
      </c>
      <c r="F1818" s="244" t="s">
        <v>966</v>
      </c>
      <c r="G1818" s="242"/>
      <c r="H1818" s="243" t="s">
        <v>1</v>
      </c>
      <c r="I1818" s="245"/>
      <c r="J1818" s="242"/>
      <c r="K1818" s="242"/>
      <c r="L1818" s="246"/>
      <c r="M1818" s="247"/>
      <c r="N1818" s="248"/>
      <c r="O1818" s="248"/>
      <c r="P1818" s="248"/>
      <c r="Q1818" s="248"/>
      <c r="R1818" s="248"/>
      <c r="S1818" s="248"/>
      <c r="T1818" s="249"/>
      <c r="AT1818" s="250" t="s">
        <v>290</v>
      </c>
      <c r="AU1818" s="250" t="s">
        <v>85</v>
      </c>
      <c r="AV1818" s="16" t="s">
        <v>83</v>
      </c>
      <c r="AW1818" s="16" t="s">
        <v>32</v>
      </c>
      <c r="AX1818" s="16" t="s">
        <v>76</v>
      </c>
      <c r="AY1818" s="250" t="s">
        <v>282</v>
      </c>
    </row>
    <row r="1819" spans="1:65" s="13" customFormat="1" ht="11.25">
      <c r="B1819" s="207"/>
      <c r="C1819" s="208"/>
      <c r="D1819" s="209" t="s">
        <v>290</v>
      </c>
      <c r="E1819" s="210" t="s">
        <v>1</v>
      </c>
      <c r="F1819" s="211" t="s">
        <v>1224</v>
      </c>
      <c r="G1819" s="208"/>
      <c r="H1819" s="212">
        <v>224.29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290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282</v>
      </c>
    </row>
    <row r="1820" spans="1:65" s="14" customFormat="1" ht="11.25">
      <c r="B1820" s="219"/>
      <c r="C1820" s="220"/>
      <c r="D1820" s="209" t="s">
        <v>290</v>
      </c>
      <c r="E1820" s="221" t="s">
        <v>1</v>
      </c>
      <c r="F1820" s="222" t="s">
        <v>292</v>
      </c>
      <c r="G1820" s="220"/>
      <c r="H1820" s="223">
        <v>224.29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290</v>
      </c>
      <c r="AU1820" s="229" t="s">
        <v>85</v>
      </c>
      <c r="AV1820" s="14" t="s">
        <v>288</v>
      </c>
      <c r="AW1820" s="14" t="s">
        <v>32</v>
      </c>
      <c r="AX1820" s="14" t="s">
        <v>83</v>
      </c>
      <c r="AY1820" s="229" t="s">
        <v>282</v>
      </c>
    </row>
    <row r="1821" spans="1:65" s="2" customFormat="1" ht="24.2" customHeight="1">
      <c r="A1821" s="35"/>
      <c r="B1821" s="36"/>
      <c r="C1821" s="251" t="s">
        <v>1962</v>
      </c>
      <c r="D1821" s="251" t="s">
        <v>990</v>
      </c>
      <c r="E1821" s="252" t="s">
        <v>1963</v>
      </c>
      <c r="F1821" s="253" t="s">
        <v>1964</v>
      </c>
      <c r="G1821" s="254" t="s">
        <v>287</v>
      </c>
      <c r="H1821" s="255">
        <v>242.233</v>
      </c>
      <c r="I1821" s="256"/>
      <c r="J1821" s="257">
        <f>ROUND(I1821*H1821,2)</f>
        <v>0</v>
      </c>
      <c r="K1821" s="258"/>
      <c r="L1821" s="259"/>
      <c r="M1821" s="260" t="s">
        <v>1</v>
      </c>
      <c r="N1821" s="261" t="s">
        <v>41</v>
      </c>
      <c r="O1821" s="72"/>
      <c r="P1821" s="203">
        <f>O1821*H1821</f>
        <v>0</v>
      </c>
      <c r="Q1821" s="203">
        <v>1.375E-2</v>
      </c>
      <c r="R1821" s="203">
        <f>Q1821*H1821</f>
        <v>3.3307037500000001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493</v>
      </c>
      <c r="AT1821" s="205" t="s">
        <v>990</v>
      </c>
      <c r="AU1821" s="205" t="s">
        <v>85</v>
      </c>
      <c r="AY1821" s="18" t="s">
        <v>282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199</v>
      </c>
      <c r="BM1821" s="205" t="s">
        <v>1965</v>
      </c>
    </row>
    <row r="1822" spans="1:65" s="13" customFormat="1" ht="11.25">
      <c r="B1822" s="207"/>
      <c r="C1822" s="208"/>
      <c r="D1822" s="209" t="s">
        <v>290</v>
      </c>
      <c r="E1822" s="208"/>
      <c r="F1822" s="211" t="s">
        <v>1966</v>
      </c>
      <c r="G1822" s="208"/>
      <c r="H1822" s="212">
        <v>242.233</v>
      </c>
      <c r="I1822" s="213"/>
      <c r="J1822" s="208"/>
      <c r="K1822" s="208"/>
      <c r="L1822" s="214"/>
      <c r="M1822" s="215"/>
      <c r="N1822" s="216"/>
      <c r="O1822" s="216"/>
      <c r="P1822" s="216"/>
      <c r="Q1822" s="216"/>
      <c r="R1822" s="216"/>
      <c r="S1822" s="216"/>
      <c r="T1822" s="217"/>
      <c r="AT1822" s="218" t="s">
        <v>290</v>
      </c>
      <c r="AU1822" s="218" t="s">
        <v>85</v>
      </c>
      <c r="AV1822" s="13" t="s">
        <v>85</v>
      </c>
      <c r="AW1822" s="13" t="s">
        <v>4</v>
      </c>
      <c r="AX1822" s="13" t="s">
        <v>83</v>
      </c>
      <c r="AY1822" s="218" t="s">
        <v>282</v>
      </c>
    </row>
    <row r="1823" spans="1:65" s="2" customFormat="1" ht="24.2" customHeight="1">
      <c r="A1823" s="35"/>
      <c r="B1823" s="36"/>
      <c r="C1823" s="193" t="s">
        <v>1967</v>
      </c>
      <c r="D1823" s="193" t="s">
        <v>284</v>
      </c>
      <c r="E1823" s="194" t="s">
        <v>1968</v>
      </c>
      <c r="F1823" s="195" t="s">
        <v>1969</v>
      </c>
      <c r="G1823" s="196" t="s">
        <v>418</v>
      </c>
      <c r="H1823" s="197">
        <v>67.787999999999997</v>
      </c>
      <c r="I1823" s="198"/>
      <c r="J1823" s="199">
        <f>ROUND(I1823*H1823,2)</f>
        <v>0</v>
      </c>
      <c r="K1823" s="200"/>
      <c r="L1823" s="40"/>
      <c r="M1823" s="201" t="s">
        <v>1</v>
      </c>
      <c r="N1823" s="202" t="s">
        <v>41</v>
      </c>
      <c r="O1823" s="72"/>
      <c r="P1823" s="203">
        <f>O1823*H1823</f>
        <v>0</v>
      </c>
      <c r="Q1823" s="203">
        <v>0</v>
      </c>
      <c r="R1823" s="203">
        <f>Q1823*H1823</f>
        <v>0</v>
      </c>
      <c r="S1823" s="203">
        <v>0</v>
      </c>
      <c r="T1823" s="204">
        <f>S1823*H1823</f>
        <v>0</v>
      </c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R1823" s="205" t="s">
        <v>199</v>
      </c>
      <c r="AT1823" s="205" t="s">
        <v>284</v>
      </c>
      <c r="AU1823" s="205" t="s">
        <v>85</v>
      </c>
      <c r="AY1823" s="18" t="s">
        <v>282</v>
      </c>
      <c r="BE1823" s="206">
        <f>IF(N1823="základní",J1823,0)</f>
        <v>0</v>
      </c>
      <c r="BF1823" s="206">
        <f>IF(N1823="snížená",J1823,0)</f>
        <v>0</v>
      </c>
      <c r="BG1823" s="206">
        <f>IF(N1823="zákl. přenesená",J1823,0)</f>
        <v>0</v>
      </c>
      <c r="BH1823" s="206">
        <f>IF(N1823="sníž. přenesená",J1823,0)</f>
        <v>0</v>
      </c>
      <c r="BI1823" s="206">
        <f>IF(N1823="nulová",J1823,0)</f>
        <v>0</v>
      </c>
      <c r="BJ1823" s="18" t="s">
        <v>83</v>
      </c>
      <c r="BK1823" s="206">
        <f>ROUND(I1823*H1823,2)</f>
        <v>0</v>
      </c>
      <c r="BL1823" s="18" t="s">
        <v>199</v>
      </c>
      <c r="BM1823" s="205" t="s">
        <v>1970</v>
      </c>
    </row>
    <row r="1824" spans="1:65" s="12" customFormat="1" ht="22.9" customHeight="1">
      <c r="B1824" s="177"/>
      <c r="C1824" s="178"/>
      <c r="D1824" s="179" t="s">
        <v>75</v>
      </c>
      <c r="E1824" s="191" t="s">
        <v>1971</v>
      </c>
      <c r="F1824" s="191" t="s">
        <v>1972</v>
      </c>
      <c r="G1824" s="178"/>
      <c r="H1824" s="178"/>
      <c r="I1824" s="181"/>
      <c r="J1824" s="192">
        <f>BK1824</f>
        <v>0</v>
      </c>
      <c r="K1824" s="178"/>
      <c r="L1824" s="183"/>
      <c r="M1824" s="184"/>
      <c r="N1824" s="185"/>
      <c r="O1824" s="185"/>
      <c r="P1824" s="186">
        <f>SUM(P1825:P1914)</f>
        <v>0</v>
      </c>
      <c r="Q1824" s="185"/>
      <c r="R1824" s="186">
        <f>SUM(R1825:R1914)</f>
        <v>42.391708039999997</v>
      </c>
      <c r="S1824" s="185"/>
      <c r="T1824" s="187">
        <f>SUM(T1825:T1914)</f>
        <v>0</v>
      </c>
      <c r="AR1824" s="188" t="s">
        <v>85</v>
      </c>
      <c r="AT1824" s="189" t="s">
        <v>75</v>
      </c>
      <c r="AU1824" s="189" t="s">
        <v>83</v>
      </c>
      <c r="AY1824" s="188" t="s">
        <v>282</v>
      </c>
      <c r="BK1824" s="190">
        <f>SUM(BK1825:BK1914)</f>
        <v>0</v>
      </c>
    </row>
    <row r="1825" spans="1:65" s="2" customFormat="1" ht="24.2" customHeight="1">
      <c r="A1825" s="35"/>
      <c r="B1825" s="36"/>
      <c r="C1825" s="193" t="s">
        <v>1973</v>
      </c>
      <c r="D1825" s="193" t="s">
        <v>284</v>
      </c>
      <c r="E1825" s="194" t="s">
        <v>1974</v>
      </c>
      <c r="F1825" s="195" t="s">
        <v>1975</v>
      </c>
      <c r="G1825" s="196" t="s">
        <v>287</v>
      </c>
      <c r="H1825" s="197">
        <v>113.39100000000001</v>
      </c>
      <c r="I1825" s="198"/>
      <c r="J1825" s="199">
        <f>ROUND(I1825*H1825,2)</f>
        <v>0</v>
      </c>
      <c r="K1825" s="200"/>
      <c r="L1825" s="40"/>
      <c r="M1825" s="201" t="s">
        <v>1</v>
      </c>
      <c r="N1825" s="202" t="s">
        <v>41</v>
      </c>
      <c r="O1825" s="72"/>
      <c r="P1825" s="203">
        <f>O1825*H1825</f>
        <v>0</v>
      </c>
      <c r="Q1825" s="203">
        <v>2.963E-2</v>
      </c>
      <c r="R1825" s="203">
        <f>Q1825*H1825</f>
        <v>3.3597753300000002</v>
      </c>
      <c r="S1825" s="203">
        <v>0</v>
      </c>
      <c r="T1825" s="204">
        <f>S1825*H1825</f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205" t="s">
        <v>199</v>
      </c>
      <c r="AT1825" s="205" t="s">
        <v>284</v>
      </c>
      <c r="AU1825" s="205" t="s">
        <v>85</v>
      </c>
      <c r="AY1825" s="18" t="s">
        <v>282</v>
      </c>
      <c r="BE1825" s="206">
        <f>IF(N1825="základní",J1825,0)</f>
        <v>0</v>
      </c>
      <c r="BF1825" s="206">
        <f>IF(N1825="snížená",J1825,0)</f>
        <v>0</v>
      </c>
      <c r="BG1825" s="206">
        <f>IF(N1825="zákl. přenesená",J1825,0)</f>
        <v>0</v>
      </c>
      <c r="BH1825" s="206">
        <f>IF(N1825="sníž. přenesená",J1825,0)</f>
        <v>0</v>
      </c>
      <c r="BI1825" s="206">
        <f>IF(N1825="nulová",J1825,0)</f>
        <v>0</v>
      </c>
      <c r="BJ1825" s="18" t="s">
        <v>83</v>
      </c>
      <c r="BK1825" s="206">
        <f>ROUND(I1825*H1825,2)</f>
        <v>0</v>
      </c>
      <c r="BL1825" s="18" t="s">
        <v>199</v>
      </c>
      <c r="BM1825" s="205" t="s">
        <v>1976</v>
      </c>
    </row>
    <row r="1826" spans="1:65" s="16" customFormat="1" ht="11.25">
      <c r="B1826" s="241"/>
      <c r="C1826" s="242"/>
      <c r="D1826" s="209" t="s">
        <v>290</v>
      </c>
      <c r="E1826" s="243" t="s">
        <v>1</v>
      </c>
      <c r="F1826" s="244" t="s">
        <v>555</v>
      </c>
      <c r="G1826" s="242"/>
      <c r="H1826" s="243" t="s">
        <v>1</v>
      </c>
      <c r="I1826" s="245"/>
      <c r="J1826" s="242"/>
      <c r="K1826" s="242"/>
      <c r="L1826" s="246"/>
      <c r="M1826" s="247"/>
      <c r="N1826" s="248"/>
      <c r="O1826" s="248"/>
      <c r="P1826" s="248"/>
      <c r="Q1826" s="248"/>
      <c r="R1826" s="248"/>
      <c r="S1826" s="248"/>
      <c r="T1826" s="249"/>
      <c r="AT1826" s="250" t="s">
        <v>290</v>
      </c>
      <c r="AU1826" s="250" t="s">
        <v>85</v>
      </c>
      <c r="AV1826" s="16" t="s">
        <v>83</v>
      </c>
      <c r="AW1826" s="16" t="s">
        <v>32</v>
      </c>
      <c r="AX1826" s="16" t="s">
        <v>76</v>
      </c>
      <c r="AY1826" s="250" t="s">
        <v>282</v>
      </c>
    </row>
    <row r="1827" spans="1:65" s="13" customFormat="1" ht="11.25">
      <c r="B1827" s="207"/>
      <c r="C1827" s="208"/>
      <c r="D1827" s="209" t="s">
        <v>290</v>
      </c>
      <c r="E1827" s="210" t="s">
        <v>1</v>
      </c>
      <c r="F1827" s="211" t="s">
        <v>1977</v>
      </c>
      <c r="G1827" s="208"/>
      <c r="H1827" s="212">
        <v>18.288</v>
      </c>
      <c r="I1827" s="213"/>
      <c r="J1827" s="208"/>
      <c r="K1827" s="208"/>
      <c r="L1827" s="214"/>
      <c r="M1827" s="215"/>
      <c r="N1827" s="216"/>
      <c r="O1827" s="216"/>
      <c r="P1827" s="216"/>
      <c r="Q1827" s="216"/>
      <c r="R1827" s="216"/>
      <c r="S1827" s="216"/>
      <c r="T1827" s="217"/>
      <c r="AT1827" s="218" t="s">
        <v>290</v>
      </c>
      <c r="AU1827" s="218" t="s">
        <v>85</v>
      </c>
      <c r="AV1827" s="13" t="s">
        <v>85</v>
      </c>
      <c r="AW1827" s="13" t="s">
        <v>32</v>
      </c>
      <c r="AX1827" s="13" t="s">
        <v>76</v>
      </c>
      <c r="AY1827" s="218" t="s">
        <v>282</v>
      </c>
    </row>
    <row r="1828" spans="1:65" s="13" customFormat="1" ht="11.25">
      <c r="B1828" s="207"/>
      <c r="C1828" s="208"/>
      <c r="D1828" s="209" t="s">
        <v>290</v>
      </c>
      <c r="E1828" s="210" t="s">
        <v>1</v>
      </c>
      <c r="F1828" s="211" t="s">
        <v>1978</v>
      </c>
      <c r="G1828" s="208"/>
      <c r="H1828" s="212">
        <v>15.5</v>
      </c>
      <c r="I1828" s="213"/>
      <c r="J1828" s="208"/>
      <c r="K1828" s="208"/>
      <c r="L1828" s="214"/>
      <c r="M1828" s="215"/>
      <c r="N1828" s="216"/>
      <c r="O1828" s="216"/>
      <c r="P1828" s="216"/>
      <c r="Q1828" s="216"/>
      <c r="R1828" s="216"/>
      <c r="S1828" s="216"/>
      <c r="T1828" s="217"/>
      <c r="AT1828" s="218" t="s">
        <v>290</v>
      </c>
      <c r="AU1828" s="218" t="s">
        <v>85</v>
      </c>
      <c r="AV1828" s="13" t="s">
        <v>85</v>
      </c>
      <c r="AW1828" s="13" t="s">
        <v>32</v>
      </c>
      <c r="AX1828" s="13" t="s">
        <v>76</v>
      </c>
      <c r="AY1828" s="218" t="s">
        <v>282</v>
      </c>
    </row>
    <row r="1829" spans="1:65" s="13" customFormat="1" ht="11.25">
      <c r="B1829" s="207"/>
      <c r="C1829" s="208"/>
      <c r="D1829" s="209" t="s">
        <v>290</v>
      </c>
      <c r="E1829" s="210" t="s">
        <v>1</v>
      </c>
      <c r="F1829" s="211" t="s">
        <v>1979</v>
      </c>
      <c r="G1829" s="208"/>
      <c r="H1829" s="212">
        <v>10.45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290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282</v>
      </c>
    </row>
    <row r="1830" spans="1:65" s="13" customFormat="1" ht="11.25">
      <c r="B1830" s="207"/>
      <c r="C1830" s="208"/>
      <c r="D1830" s="209" t="s">
        <v>290</v>
      </c>
      <c r="E1830" s="210" t="s">
        <v>1</v>
      </c>
      <c r="F1830" s="211" t="s">
        <v>1980</v>
      </c>
      <c r="G1830" s="208"/>
      <c r="H1830" s="212">
        <v>5.0880000000000001</v>
      </c>
      <c r="I1830" s="213"/>
      <c r="J1830" s="208"/>
      <c r="K1830" s="208"/>
      <c r="L1830" s="214"/>
      <c r="M1830" s="215"/>
      <c r="N1830" s="216"/>
      <c r="O1830" s="216"/>
      <c r="P1830" s="216"/>
      <c r="Q1830" s="216"/>
      <c r="R1830" s="216"/>
      <c r="S1830" s="216"/>
      <c r="T1830" s="217"/>
      <c r="AT1830" s="218" t="s">
        <v>290</v>
      </c>
      <c r="AU1830" s="218" t="s">
        <v>85</v>
      </c>
      <c r="AV1830" s="13" t="s">
        <v>85</v>
      </c>
      <c r="AW1830" s="13" t="s">
        <v>32</v>
      </c>
      <c r="AX1830" s="13" t="s">
        <v>76</v>
      </c>
      <c r="AY1830" s="218" t="s">
        <v>282</v>
      </c>
    </row>
    <row r="1831" spans="1:65" s="13" customFormat="1" ht="11.25">
      <c r="B1831" s="207"/>
      <c r="C1831" s="208"/>
      <c r="D1831" s="209" t="s">
        <v>290</v>
      </c>
      <c r="E1831" s="210" t="s">
        <v>1</v>
      </c>
      <c r="F1831" s="211" t="s">
        <v>1981</v>
      </c>
      <c r="G1831" s="208"/>
      <c r="H1831" s="212">
        <v>15.675000000000001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290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282</v>
      </c>
    </row>
    <row r="1832" spans="1:65" s="13" customFormat="1" ht="11.25">
      <c r="B1832" s="207"/>
      <c r="C1832" s="208"/>
      <c r="D1832" s="209" t="s">
        <v>290</v>
      </c>
      <c r="E1832" s="210" t="s">
        <v>1</v>
      </c>
      <c r="F1832" s="211" t="s">
        <v>1982</v>
      </c>
      <c r="G1832" s="208"/>
      <c r="H1832" s="212">
        <v>48.39</v>
      </c>
      <c r="I1832" s="213"/>
      <c r="J1832" s="208"/>
      <c r="K1832" s="208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290</v>
      </c>
      <c r="AU1832" s="218" t="s">
        <v>85</v>
      </c>
      <c r="AV1832" s="13" t="s">
        <v>85</v>
      </c>
      <c r="AW1832" s="13" t="s">
        <v>32</v>
      </c>
      <c r="AX1832" s="13" t="s">
        <v>76</v>
      </c>
      <c r="AY1832" s="218" t="s">
        <v>282</v>
      </c>
    </row>
    <row r="1833" spans="1:65" s="15" customFormat="1" ht="11.25">
      <c r="B1833" s="230"/>
      <c r="C1833" s="231"/>
      <c r="D1833" s="209" t="s">
        <v>290</v>
      </c>
      <c r="E1833" s="232" t="s">
        <v>1</v>
      </c>
      <c r="F1833" s="233" t="s">
        <v>306</v>
      </c>
      <c r="G1833" s="231"/>
      <c r="H1833" s="234">
        <v>113.39100000000001</v>
      </c>
      <c r="I1833" s="235"/>
      <c r="J1833" s="231"/>
      <c r="K1833" s="231"/>
      <c r="L1833" s="236"/>
      <c r="M1833" s="237"/>
      <c r="N1833" s="238"/>
      <c r="O1833" s="238"/>
      <c r="P1833" s="238"/>
      <c r="Q1833" s="238"/>
      <c r="R1833" s="238"/>
      <c r="S1833" s="238"/>
      <c r="T1833" s="239"/>
      <c r="AT1833" s="240" t="s">
        <v>290</v>
      </c>
      <c r="AU1833" s="240" t="s">
        <v>85</v>
      </c>
      <c r="AV1833" s="15" t="s">
        <v>105</v>
      </c>
      <c r="AW1833" s="15" t="s">
        <v>32</v>
      </c>
      <c r="AX1833" s="15" t="s">
        <v>76</v>
      </c>
      <c r="AY1833" s="240" t="s">
        <v>282</v>
      </c>
    </row>
    <row r="1834" spans="1:65" s="14" customFormat="1" ht="11.25">
      <c r="B1834" s="219"/>
      <c r="C1834" s="220"/>
      <c r="D1834" s="209" t="s">
        <v>290</v>
      </c>
      <c r="E1834" s="221" t="s">
        <v>1</v>
      </c>
      <c r="F1834" s="222" t="s">
        <v>292</v>
      </c>
      <c r="G1834" s="220"/>
      <c r="H1834" s="223">
        <v>113.39100000000001</v>
      </c>
      <c r="I1834" s="224"/>
      <c r="J1834" s="220"/>
      <c r="K1834" s="220"/>
      <c r="L1834" s="225"/>
      <c r="M1834" s="226"/>
      <c r="N1834" s="227"/>
      <c r="O1834" s="227"/>
      <c r="P1834" s="227"/>
      <c r="Q1834" s="227"/>
      <c r="R1834" s="227"/>
      <c r="S1834" s="227"/>
      <c r="T1834" s="228"/>
      <c r="AT1834" s="229" t="s">
        <v>290</v>
      </c>
      <c r="AU1834" s="229" t="s">
        <v>85</v>
      </c>
      <c r="AV1834" s="14" t="s">
        <v>288</v>
      </c>
      <c r="AW1834" s="14" t="s">
        <v>32</v>
      </c>
      <c r="AX1834" s="14" t="s">
        <v>83</v>
      </c>
      <c r="AY1834" s="229" t="s">
        <v>282</v>
      </c>
    </row>
    <row r="1835" spans="1:65" s="2" customFormat="1" ht="33" customHeight="1">
      <c r="A1835" s="35"/>
      <c r="B1835" s="36"/>
      <c r="C1835" s="193" t="s">
        <v>1983</v>
      </c>
      <c r="D1835" s="193" t="s">
        <v>284</v>
      </c>
      <c r="E1835" s="194" t="s">
        <v>1984</v>
      </c>
      <c r="F1835" s="195" t="s">
        <v>1985</v>
      </c>
      <c r="G1835" s="196" t="s">
        <v>287</v>
      </c>
      <c r="H1835" s="197">
        <v>757.19600000000003</v>
      </c>
      <c r="I1835" s="198"/>
      <c r="J1835" s="199">
        <f>ROUND(I1835*H1835,2)</f>
        <v>0</v>
      </c>
      <c r="K1835" s="200"/>
      <c r="L1835" s="40"/>
      <c r="M1835" s="201" t="s">
        <v>1</v>
      </c>
      <c r="N1835" s="202" t="s">
        <v>41</v>
      </c>
      <c r="O1835" s="72"/>
      <c r="P1835" s="203">
        <f>O1835*H1835</f>
        <v>0</v>
      </c>
      <c r="Q1835" s="203">
        <v>1.525E-2</v>
      </c>
      <c r="R1835" s="203">
        <f>Q1835*H1835</f>
        <v>11.547238999999999</v>
      </c>
      <c r="S1835" s="203">
        <v>0</v>
      </c>
      <c r="T1835" s="204">
        <f>S1835*H1835</f>
        <v>0</v>
      </c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R1835" s="205" t="s">
        <v>199</v>
      </c>
      <c r="AT1835" s="205" t="s">
        <v>284</v>
      </c>
      <c r="AU1835" s="205" t="s">
        <v>85</v>
      </c>
      <c r="AY1835" s="18" t="s">
        <v>282</v>
      </c>
      <c r="BE1835" s="206">
        <f>IF(N1835="základní",J1835,0)</f>
        <v>0</v>
      </c>
      <c r="BF1835" s="206">
        <f>IF(N1835="snížená",J1835,0)</f>
        <v>0</v>
      </c>
      <c r="BG1835" s="206">
        <f>IF(N1835="zákl. přenesená",J1835,0)</f>
        <v>0</v>
      </c>
      <c r="BH1835" s="206">
        <f>IF(N1835="sníž. přenesená",J1835,0)</f>
        <v>0</v>
      </c>
      <c r="BI1835" s="206">
        <f>IF(N1835="nulová",J1835,0)</f>
        <v>0</v>
      </c>
      <c r="BJ1835" s="18" t="s">
        <v>83</v>
      </c>
      <c r="BK1835" s="206">
        <f>ROUND(I1835*H1835,2)</f>
        <v>0</v>
      </c>
      <c r="BL1835" s="18" t="s">
        <v>199</v>
      </c>
      <c r="BM1835" s="205" t="s">
        <v>1986</v>
      </c>
    </row>
    <row r="1836" spans="1:65" s="16" customFormat="1" ht="11.25">
      <c r="B1836" s="241"/>
      <c r="C1836" s="242"/>
      <c r="D1836" s="209" t="s">
        <v>290</v>
      </c>
      <c r="E1836" s="243" t="s">
        <v>1</v>
      </c>
      <c r="F1836" s="244" t="s">
        <v>555</v>
      </c>
      <c r="G1836" s="242"/>
      <c r="H1836" s="243" t="s">
        <v>1</v>
      </c>
      <c r="I1836" s="245"/>
      <c r="J1836" s="242"/>
      <c r="K1836" s="242"/>
      <c r="L1836" s="246"/>
      <c r="M1836" s="247"/>
      <c r="N1836" s="248"/>
      <c r="O1836" s="248"/>
      <c r="P1836" s="248"/>
      <c r="Q1836" s="248"/>
      <c r="R1836" s="248"/>
      <c r="S1836" s="248"/>
      <c r="T1836" s="249"/>
      <c r="AT1836" s="250" t="s">
        <v>290</v>
      </c>
      <c r="AU1836" s="250" t="s">
        <v>85</v>
      </c>
      <c r="AV1836" s="16" t="s">
        <v>83</v>
      </c>
      <c r="AW1836" s="16" t="s">
        <v>32</v>
      </c>
      <c r="AX1836" s="16" t="s">
        <v>76</v>
      </c>
      <c r="AY1836" s="250" t="s">
        <v>282</v>
      </c>
    </row>
    <row r="1837" spans="1:65" s="13" customFormat="1" ht="11.25">
      <c r="B1837" s="207"/>
      <c r="C1837" s="208"/>
      <c r="D1837" s="209" t="s">
        <v>290</v>
      </c>
      <c r="E1837" s="210" t="s">
        <v>1</v>
      </c>
      <c r="F1837" s="211" t="s">
        <v>1987</v>
      </c>
      <c r="G1837" s="208"/>
      <c r="H1837" s="212">
        <v>32.091999999999999</v>
      </c>
      <c r="I1837" s="213"/>
      <c r="J1837" s="208"/>
      <c r="K1837" s="208"/>
      <c r="L1837" s="214"/>
      <c r="M1837" s="215"/>
      <c r="N1837" s="216"/>
      <c r="O1837" s="216"/>
      <c r="P1837" s="216"/>
      <c r="Q1837" s="216"/>
      <c r="R1837" s="216"/>
      <c r="S1837" s="216"/>
      <c r="T1837" s="217"/>
      <c r="AT1837" s="218" t="s">
        <v>290</v>
      </c>
      <c r="AU1837" s="218" t="s">
        <v>85</v>
      </c>
      <c r="AV1837" s="13" t="s">
        <v>85</v>
      </c>
      <c r="AW1837" s="13" t="s">
        <v>32</v>
      </c>
      <c r="AX1837" s="13" t="s">
        <v>76</v>
      </c>
      <c r="AY1837" s="218" t="s">
        <v>282</v>
      </c>
    </row>
    <row r="1838" spans="1:65" s="13" customFormat="1" ht="11.25">
      <c r="B1838" s="207"/>
      <c r="C1838" s="208"/>
      <c r="D1838" s="209" t="s">
        <v>290</v>
      </c>
      <c r="E1838" s="210" t="s">
        <v>1</v>
      </c>
      <c r="F1838" s="211" t="s">
        <v>1987</v>
      </c>
      <c r="G1838" s="208"/>
      <c r="H1838" s="212">
        <v>32.091999999999999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290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282</v>
      </c>
    </row>
    <row r="1839" spans="1:65" s="13" customFormat="1" ht="11.25">
      <c r="B1839" s="207"/>
      <c r="C1839" s="208"/>
      <c r="D1839" s="209" t="s">
        <v>290</v>
      </c>
      <c r="E1839" s="210" t="s">
        <v>1</v>
      </c>
      <c r="F1839" s="211" t="s">
        <v>1988</v>
      </c>
      <c r="G1839" s="208"/>
      <c r="H1839" s="212">
        <v>35.405999999999999</v>
      </c>
      <c r="I1839" s="213"/>
      <c r="J1839" s="208"/>
      <c r="K1839" s="208"/>
      <c r="L1839" s="214"/>
      <c r="M1839" s="215"/>
      <c r="N1839" s="216"/>
      <c r="O1839" s="216"/>
      <c r="P1839" s="216"/>
      <c r="Q1839" s="216"/>
      <c r="R1839" s="216"/>
      <c r="S1839" s="216"/>
      <c r="T1839" s="217"/>
      <c r="AT1839" s="218" t="s">
        <v>290</v>
      </c>
      <c r="AU1839" s="218" t="s">
        <v>85</v>
      </c>
      <c r="AV1839" s="13" t="s">
        <v>85</v>
      </c>
      <c r="AW1839" s="13" t="s">
        <v>32</v>
      </c>
      <c r="AX1839" s="13" t="s">
        <v>76</v>
      </c>
      <c r="AY1839" s="218" t="s">
        <v>282</v>
      </c>
    </row>
    <row r="1840" spans="1:65" s="13" customFormat="1" ht="11.25">
      <c r="B1840" s="207"/>
      <c r="C1840" s="208"/>
      <c r="D1840" s="209" t="s">
        <v>290</v>
      </c>
      <c r="E1840" s="210" t="s">
        <v>1</v>
      </c>
      <c r="F1840" s="211" t="s">
        <v>1987</v>
      </c>
      <c r="G1840" s="208"/>
      <c r="H1840" s="212">
        <v>32.091999999999999</v>
      </c>
      <c r="I1840" s="213"/>
      <c r="J1840" s="208"/>
      <c r="K1840" s="208"/>
      <c r="L1840" s="214"/>
      <c r="M1840" s="215"/>
      <c r="N1840" s="216"/>
      <c r="O1840" s="216"/>
      <c r="P1840" s="216"/>
      <c r="Q1840" s="216"/>
      <c r="R1840" s="216"/>
      <c r="S1840" s="216"/>
      <c r="T1840" s="217"/>
      <c r="AT1840" s="218" t="s">
        <v>290</v>
      </c>
      <c r="AU1840" s="218" t="s">
        <v>85</v>
      </c>
      <c r="AV1840" s="13" t="s">
        <v>85</v>
      </c>
      <c r="AW1840" s="13" t="s">
        <v>32</v>
      </c>
      <c r="AX1840" s="13" t="s">
        <v>76</v>
      </c>
      <c r="AY1840" s="218" t="s">
        <v>282</v>
      </c>
    </row>
    <row r="1841" spans="1:65" s="13" customFormat="1" ht="11.25">
      <c r="B1841" s="207"/>
      <c r="C1841" s="208"/>
      <c r="D1841" s="209" t="s">
        <v>290</v>
      </c>
      <c r="E1841" s="210" t="s">
        <v>1</v>
      </c>
      <c r="F1841" s="211" t="s">
        <v>1989</v>
      </c>
      <c r="G1841" s="208"/>
      <c r="H1841" s="212">
        <v>12.75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290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282</v>
      </c>
    </row>
    <row r="1842" spans="1:65" s="15" customFormat="1" ht="11.25">
      <c r="B1842" s="230"/>
      <c r="C1842" s="231"/>
      <c r="D1842" s="209" t="s">
        <v>290</v>
      </c>
      <c r="E1842" s="232" t="s">
        <v>1</v>
      </c>
      <c r="F1842" s="233" t="s">
        <v>306</v>
      </c>
      <c r="G1842" s="231"/>
      <c r="H1842" s="234">
        <v>144.43200000000002</v>
      </c>
      <c r="I1842" s="235"/>
      <c r="J1842" s="231"/>
      <c r="K1842" s="231"/>
      <c r="L1842" s="236"/>
      <c r="M1842" s="237"/>
      <c r="N1842" s="238"/>
      <c r="O1842" s="238"/>
      <c r="P1842" s="238"/>
      <c r="Q1842" s="238"/>
      <c r="R1842" s="238"/>
      <c r="S1842" s="238"/>
      <c r="T1842" s="239"/>
      <c r="AT1842" s="240" t="s">
        <v>290</v>
      </c>
      <c r="AU1842" s="240" t="s">
        <v>85</v>
      </c>
      <c r="AV1842" s="15" t="s">
        <v>105</v>
      </c>
      <c r="AW1842" s="15" t="s">
        <v>32</v>
      </c>
      <c r="AX1842" s="15" t="s">
        <v>76</v>
      </c>
      <c r="AY1842" s="240" t="s">
        <v>282</v>
      </c>
    </row>
    <row r="1843" spans="1:65" s="16" customFormat="1" ht="11.25">
      <c r="B1843" s="241"/>
      <c r="C1843" s="242"/>
      <c r="D1843" s="209" t="s">
        <v>290</v>
      </c>
      <c r="E1843" s="243" t="s">
        <v>1</v>
      </c>
      <c r="F1843" s="244" t="s">
        <v>1990</v>
      </c>
      <c r="G1843" s="242"/>
      <c r="H1843" s="243" t="s">
        <v>1</v>
      </c>
      <c r="I1843" s="245"/>
      <c r="J1843" s="242"/>
      <c r="K1843" s="242"/>
      <c r="L1843" s="246"/>
      <c r="M1843" s="247"/>
      <c r="N1843" s="248"/>
      <c r="O1843" s="248"/>
      <c r="P1843" s="248"/>
      <c r="Q1843" s="248"/>
      <c r="R1843" s="248"/>
      <c r="S1843" s="248"/>
      <c r="T1843" s="249"/>
      <c r="AT1843" s="250" t="s">
        <v>290</v>
      </c>
      <c r="AU1843" s="250" t="s">
        <v>85</v>
      </c>
      <c r="AV1843" s="16" t="s">
        <v>83</v>
      </c>
      <c r="AW1843" s="16" t="s">
        <v>32</v>
      </c>
      <c r="AX1843" s="16" t="s">
        <v>76</v>
      </c>
      <c r="AY1843" s="250" t="s">
        <v>282</v>
      </c>
    </row>
    <row r="1844" spans="1:65" s="16" customFormat="1" ht="11.25">
      <c r="B1844" s="241"/>
      <c r="C1844" s="242"/>
      <c r="D1844" s="209" t="s">
        <v>290</v>
      </c>
      <c r="E1844" s="243" t="s">
        <v>1</v>
      </c>
      <c r="F1844" s="244" t="s">
        <v>1991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290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282</v>
      </c>
    </row>
    <row r="1845" spans="1:65" s="13" customFormat="1" ht="11.25">
      <c r="B1845" s="207"/>
      <c r="C1845" s="208"/>
      <c r="D1845" s="209" t="s">
        <v>290</v>
      </c>
      <c r="E1845" s="210" t="s">
        <v>1</v>
      </c>
      <c r="F1845" s="211" t="s">
        <v>1992</v>
      </c>
      <c r="G1845" s="208"/>
      <c r="H1845" s="212">
        <v>24.013000000000002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290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282</v>
      </c>
    </row>
    <row r="1846" spans="1:65" s="13" customFormat="1" ht="11.25">
      <c r="B1846" s="207"/>
      <c r="C1846" s="208"/>
      <c r="D1846" s="209" t="s">
        <v>290</v>
      </c>
      <c r="E1846" s="210" t="s">
        <v>1</v>
      </c>
      <c r="F1846" s="211" t="s">
        <v>1993</v>
      </c>
      <c r="G1846" s="208"/>
      <c r="H1846" s="212">
        <v>97.375</v>
      </c>
      <c r="I1846" s="213"/>
      <c r="J1846" s="208"/>
      <c r="K1846" s="208"/>
      <c r="L1846" s="214"/>
      <c r="M1846" s="215"/>
      <c r="N1846" s="216"/>
      <c r="O1846" s="216"/>
      <c r="P1846" s="216"/>
      <c r="Q1846" s="216"/>
      <c r="R1846" s="216"/>
      <c r="S1846" s="216"/>
      <c r="T1846" s="217"/>
      <c r="AT1846" s="218" t="s">
        <v>290</v>
      </c>
      <c r="AU1846" s="218" t="s">
        <v>85</v>
      </c>
      <c r="AV1846" s="13" t="s">
        <v>85</v>
      </c>
      <c r="AW1846" s="13" t="s">
        <v>32</v>
      </c>
      <c r="AX1846" s="13" t="s">
        <v>76</v>
      </c>
      <c r="AY1846" s="218" t="s">
        <v>282</v>
      </c>
    </row>
    <row r="1847" spans="1:65" s="13" customFormat="1" ht="11.25">
      <c r="B1847" s="207"/>
      <c r="C1847" s="208"/>
      <c r="D1847" s="209" t="s">
        <v>290</v>
      </c>
      <c r="E1847" s="210" t="s">
        <v>1</v>
      </c>
      <c r="F1847" s="211" t="s">
        <v>1994</v>
      </c>
      <c r="G1847" s="208"/>
      <c r="H1847" s="212">
        <v>60.938000000000002</v>
      </c>
      <c r="I1847" s="213"/>
      <c r="J1847" s="208"/>
      <c r="K1847" s="208"/>
      <c r="L1847" s="214"/>
      <c r="M1847" s="215"/>
      <c r="N1847" s="216"/>
      <c r="O1847" s="216"/>
      <c r="P1847" s="216"/>
      <c r="Q1847" s="216"/>
      <c r="R1847" s="216"/>
      <c r="S1847" s="216"/>
      <c r="T1847" s="217"/>
      <c r="AT1847" s="218" t="s">
        <v>290</v>
      </c>
      <c r="AU1847" s="218" t="s">
        <v>85</v>
      </c>
      <c r="AV1847" s="13" t="s">
        <v>85</v>
      </c>
      <c r="AW1847" s="13" t="s">
        <v>32</v>
      </c>
      <c r="AX1847" s="13" t="s">
        <v>76</v>
      </c>
      <c r="AY1847" s="218" t="s">
        <v>282</v>
      </c>
    </row>
    <row r="1848" spans="1:65" s="13" customFormat="1" ht="11.25">
      <c r="B1848" s="207"/>
      <c r="C1848" s="208"/>
      <c r="D1848" s="209" t="s">
        <v>290</v>
      </c>
      <c r="E1848" s="210" t="s">
        <v>1</v>
      </c>
      <c r="F1848" s="211" t="s">
        <v>1995</v>
      </c>
      <c r="G1848" s="208"/>
      <c r="H1848" s="212">
        <v>116.875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290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282</v>
      </c>
    </row>
    <row r="1849" spans="1:65" s="13" customFormat="1" ht="11.25">
      <c r="B1849" s="207"/>
      <c r="C1849" s="208"/>
      <c r="D1849" s="209" t="s">
        <v>290</v>
      </c>
      <c r="E1849" s="210" t="s">
        <v>1</v>
      </c>
      <c r="F1849" s="211" t="s">
        <v>1993</v>
      </c>
      <c r="G1849" s="208"/>
      <c r="H1849" s="212">
        <v>97.375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290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282</v>
      </c>
    </row>
    <row r="1850" spans="1:65" s="13" customFormat="1" ht="11.25">
      <c r="B1850" s="207"/>
      <c r="C1850" s="208"/>
      <c r="D1850" s="209" t="s">
        <v>290</v>
      </c>
      <c r="E1850" s="210" t="s">
        <v>1</v>
      </c>
      <c r="F1850" s="211" t="s">
        <v>1996</v>
      </c>
      <c r="G1850" s="208"/>
      <c r="H1850" s="212">
        <v>55.188000000000002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290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282</v>
      </c>
    </row>
    <row r="1851" spans="1:65" s="13" customFormat="1" ht="11.25">
      <c r="B1851" s="207"/>
      <c r="C1851" s="208"/>
      <c r="D1851" s="209" t="s">
        <v>290</v>
      </c>
      <c r="E1851" s="210" t="s">
        <v>1</v>
      </c>
      <c r="F1851" s="211" t="s">
        <v>1993</v>
      </c>
      <c r="G1851" s="208"/>
      <c r="H1851" s="212">
        <v>97.375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290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282</v>
      </c>
    </row>
    <row r="1852" spans="1:65" s="13" customFormat="1" ht="11.25">
      <c r="B1852" s="207"/>
      <c r="C1852" s="208"/>
      <c r="D1852" s="209" t="s">
        <v>290</v>
      </c>
      <c r="E1852" s="210" t="s">
        <v>1</v>
      </c>
      <c r="F1852" s="211" t="s">
        <v>1997</v>
      </c>
      <c r="G1852" s="208"/>
      <c r="H1852" s="212">
        <v>63.625</v>
      </c>
      <c r="I1852" s="213"/>
      <c r="J1852" s="208"/>
      <c r="K1852" s="208"/>
      <c r="L1852" s="214"/>
      <c r="M1852" s="215"/>
      <c r="N1852" s="216"/>
      <c r="O1852" s="216"/>
      <c r="P1852" s="216"/>
      <c r="Q1852" s="216"/>
      <c r="R1852" s="216"/>
      <c r="S1852" s="216"/>
      <c r="T1852" s="217"/>
      <c r="AT1852" s="218" t="s">
        <v>290</v>
      </c>
      <c r="AU1852" s="218" t="s">
        <v>85</v>
      </c>
      <c r="AV1852" s="13" t="s">
        <v>85</v>
      </c>
      <c r="AW1852" s="13" t="s">
        <v>32</v>
      </c>
      <c r="AX1852" s="13" t="s">
        <v>76</v>
      </c>
      <c r="AY1852" s="218" t="s">
        <v>282</v>
      </c>
    </row>
    <row r="1853" spans="1:65" s="15" customFormat="1" ht="11.25">
      <c r="B1853" s="230"/>
      <c r="C1853" s="231"/>
      <c r="D1853" s="209" t="s">
        <v>290</v>
      </c>
      <c r="E1853" s="232" t="s">
        <v>1</v>
      </c>
      <c r="F1853" s="233" t="s">
        <v>306</v>
      </c>
      <c r="G1853" s="231"/>
      <c r="H1853" s="234">
        <v>612.76400000000001</v>
      </c>
      <c r="I1853" s="235"/>
      <c r="J1853" s="231"/>
      <c r="K1853" s="231"/>
      <c r="L1853" s="236"/>
      <c r="M1853" s="237"/>
      <c r="N1853" s="238"/>
      <c r="O1853" s="238"/>
      <c r="P1853" s="238"/>
      <c r="Q1853" s="238"/>
      <c r="R1853" s="238"/>
      <c r="S1853" s="238"/>
      <c r="T1853" s="239"/>
      <c r="AT1853" s="240" t="s">
        <v>290</v>
      </c>
      <c r="AU1853" s="240" t="s">
        <v>85</v>
      </c>
      <c r="AV1853" s="15" t="s">
        <v>105</v>
      </c>
      <c r="AW1853" s="15" t="s">
        <v>32</v>
      </c>
      <c r="AX1853" s="15" t="s">
        <v>76</v>
      </c>
      <c r="AY1853" s="240" t="s">
        <v>282</v>
      </c>
    </row>
    <row r="1854" spans="1:65" s="14" customFormat="1" ht="11.25">
      <c r="B1854" s="219"/>
      <c r="C1854" s="220"/>
      <c r="D1854" s="209" t="s">
        <v>290</v>
      </c>
      <c r="E1854" s="221" t="s">
        <v>1</v>
      </c>
      <c r="F1854" s="222" t="s">
        <v>292</v>
      </c>
      <c r="G1854" s="220"/>
      <c r="H1854" s="223">
        <v>757.19600000000003</v>
      </c>
      <c r="I1854" s="224"/>
      <c r="J1854" s="220"/>
      <c r="K1854" s="220"/>
      <c r="L1854" s="225"/>
      <c r="M1854" s="226"/>
      <c r="N1854" s="227"/>
      <c r="O1854" s="227"/>
      <c r="P1854" s="227"/>
      <c r="Q1854" s="227"/>
      <c r="R1854" s="227"/>
      <c r="S1854" s="227"/>
      <c r="T1854" s="228"/>
      <c r="AT1854" s="229" t="s">
        <v>290</v>
      </c>
      <c r="AU1854" s="229" t="s">
        <v>85</v>
      </c>
      <c r="AV1854" s="14" t="s">
        <v>288</v>
      </c>
      <c r="AW1854" s="14" t="s">
        <v>32</v>
      </c>
      <c r="AX1854" s="14" t="s">
        <v>83</v>
      </c>
      <c r="AY1854" s="229" t="s">
        <v>282</v>
      </c>
    </row>
    <row r="1855" spans="1:65" s="2" customFormat="1" ht="33" customHeight="1">
      <c r="A1855" s="35"/>
      <c r="B1855" s="36"/>
      <c r="C1855" s="193" t="s">
        <v>1998</v>
      </c>
      <c r="D1855" s="193" t="s">
        <v>284</v>
      </c>
      <c r="E1855" s="194" t="s">
        <v>1999</v>
      </c>
      <c r="F1855" s="195" t="s">
        <v>2000</v>
      </c>
      <c r="G1855" s="196" t="s">
        <v>287</v>
      </c>
      <c r="H1855" s="197">
        <v>49.02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1.6140000000000002E-2</v>
      </c>
      <c r="R1855" s="203">
        <f>Q1855*H1855</f>
        <v>0.79118280000000007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284</v>
      </c>
      <c r="AU1855" s="205" t="s">
        <v>85</v>
      </c>
      <c r="AY1855" s="18" t="s">
        <v>282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2001</v>
      </c>
    </row>
    <row r="1856" spans="1:65" s="16" customFormat="1" ht="11.25">
      <c r="B1856" s="241"/>
      <c r="C1856" s="242"/>
      <c r="D1856" s="209" t="s">
        <v>290</v>
      </c>
      <c r="E1856" s="243" t="s">
        <v>1</v>
      </c>
      <c r="F1856" s="244" t="s">
        <v>555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290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282</v>
      </c>
    </row>
    <row r="1857" spans="1:65" s="13" customFormat="1" ht="11.25">
      <c r="B1857" s="207"/>
      <c r="C1857" s="208"/>
      <c r="D1857" s="209" t="s">
        <v>290</v>
      </c>
      <c r="E1857" s="210" t="s">
        <v>1</v>
      </c>
      <c r="F1857" s="211" t="s">
        <v>2002</v>
      </c>
      <c r="G1857" s="208"/>
      <c r="H1857" s="212">
        <v>49.02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290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282</v>
      </c>
    </row>
    <row r="1858" spans="1:65" s="15" customFormat="1" ht="11.25">
      <c r="B1858" s="230"/>
      <c r="C1858" s="231"/>
      <c r="D1858" s="209" t="s">
        <v>290</v>
      </c>
      <c r="E1858" s="232" t="s">
        <v>1</v>
      </c>
      <c r="F1858" s="233" t="s">
        <v>306</v>
      </c>
      <c r="G1858" s="231"/>
      <c r="H1858" s="234">
        <v>49.02</v>
      </c>
      <c r="I1858" s="235"/>
      <c r="J1858" s="231"/>
      <c r="K1858" s="231"/>
      <c r="L1858" s="236"/>
      <c r="M1858" s="237"/>
      <c r="N1858" s="238"/>
      <c r="O1858" s="238"/>
      <c r="P1858" s="238"/>
      <c r="Q1858" s="238"/>
      <c r="R1858" s="238"/>
      <c r="S1858" s="238"/>
      <c r="T1858" s="239"/>
      <c r="AT1858" s="240" t="s">
        <v>290</v>
      </c>
      <c r="AU1858" s="240" t="s">
        <v>85</v>
      </c>
      <c r="AV1858" s="15" t="s">
        <v>105</v>
      </c>
      <c r="AW1858" s="15" t="s">
        <v>32</v>
      </c>
      <c r="AX1858" s="15" t="s">
        <v>76</v>
      </c>
      <c r="AY1858" s="240" t="s">
        <v>282</v>
      </c>
    </row>
    <row r="1859" spans="1:65" s="14" customFormat="1" ht="11.25">
      <c r="B1859" s="219"/>
      <c r="C1859" s="220"/>
      <c r="D1859" s="209" t="s">
        <v>290</v>
      </c>
      <c r="E1859" s="221" t="s">
        <v>1</v>
      </c>
      <c r="F1859" s="222" t="s">
        <v>292</v>
      </c>
      <c r="G1859" s="220"/>
      <c r="H1859" s="223">
        <v>49.02</v>
      </c>
      <c r="I1859" s="224"/>
      <c r="J1859" s="220"/>
      <c r="K1859" s="220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290</v>
      </c>
      <c r="AU1859" s="229" t="s">
        <v>85</v>
      </c>
      <c r="AV1859" s="14" t="s">
        <v>288</v>
      </c>
      <c r="AW1859" s="14" t="s">
        <v>32</v>
      </c>
      <c r="AX1859" s="14" t="s">
        <v>83</v>
      </c>
      <c r="AY1859" s="229" t="s">
        <v>282</v>
      </c>
    </row>
    <row r="1860" spans="1:65" s="2" customFormat="1" ht="21.75" customHeight="1">
      <c r="A1860" s="35"/>
      <c r="B1860" s="36"/>
      <c r="C1860" s="193" t="s">
        <v>2003</v>
      </c>
      <c r="D1860" s="193" t="s">
        <v>284</v>
      </c>
      <c r="E1860" s="194" t="s">
        <v>2004</v>
      </c>
      <c r="F1860" s="195" t="s">
        <v>2005</v>
      </c>
      <c r="G1860" s="196" t="s">
        <v>287</v>
      </c>
      <c r="H1860" s="197">
        <v>0.56899999999999995</v>
      </c>
      <c r="I1860" s="198"/>
      <c r="J1860" s="199">
        <f>ROUND(I1860*H1860,2)</f>
        <v>0</v>
      </c>
      <c r="K1860" s="200"/>
      <c r="L1860" s="40"/>
      <c r="M1860" s="201" t="s">
        <v>1</v>
      </c>
      <c r="N1860" s="202" t="s">
        <v>41</v>
      </c>
      <c r="O1860" s="72"/>
      <c r="P1860" s="203">
        <f>O1860*H1860</f>
        <v>0</v>
      </c>
      <c r="Q1860" s="203">
        <v>7.0080000000000003E-2</v>
      </c>
      <c r="R1860" s="203">
        <f>Q1860*H1860</f>
        <v>3.9875519999999998E-2</v>
      </c>
      <c r="S1860" s="203">
        <v>0</v>
      </c>
      <c r="T1860" s="204">
        <f>S1860*H1860</f>
        <v>0</v>
      </c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R1860" s="205" t="s">
        <v>199</v>
      </c>
      <c r="AT1860" s="205" t="s">
        <v>284</v>
      </c>
      <c r="AU1860" s="205" t="s">
        <v>85</v>
      </c>
      <c r="AY1860" s="18" t="s">
        <v>282</v>
      </c>
      <c r="BE1860" s="206">
        <f>IF(N1860="základní",J1860,0)</f>
        <v>0</v>
      </c>
      <c r="BF1860" s="206">
        <f>IF(N1860="snížená",J1860,0)</f>
        <v>0</v>
      </c>
      <c r="BG1860" s="206">
        <f>IF(N1860="zákl. přenesená",J1860,0)</f>
        <v>0</v>
      </c>
      <c r="BH1860" s="206">
        <f>IF(N1860="sníž. přenesená",J1860,0)</f>
        <v>0</v>
      </c>
      <c r="BI1860" s="206">
        <f>IF(N1860="nulová",J1860,0)</f>
        <v>0</v>
      </c>
      <c r="BJ1860" s="18" t="s">
        <v>83</v>
      </c>
      <c r="BK1860" s="206">
        <f>ROUND(I1860*H1860,2)</f>
        <v>0</v>
      </c>
      <c r="BL1860" s="18" t="s">
        <v>199</v>
      </c>
      <c r="BM1860" s="205" t="s">
        <v>2006</v>
      </c>
    </row>
    <row r="1861" spans="1:65" s="16" customFormat="1" ht="11.25">
      <c r="B1861" s="241"/>
      <c r="C1861" s="242"/>
      <c r="D1861" s="209" t="s">
        <v>290</v>
      </c>
      <c r="E1861" s="243" t="s">
        <v>1</v>
      </c>
      <c r="F1861" s="244" t="s">
        <v>555</v>
      </c>
      <c r="G1861" s="242"/>
      <c r="H1861" s="243" t="s">
        <v>1</v>
      </c>
      <c r="I1861" s="245"/>
      <c r="J1861" s="242"/>
      <c r="K1861" s="242"/>
      <c r="L1861" s="246"/>
      <c r="M1861" s="247"/>
      <c r="N1861" s="248"/>
      <c r="O1861" s="248"/>
      <c r="P1861" s="248"/>
      <c r="Q1861" s="248"/>
      <c r="R1861" s="248"/>
      <c r="S1861" s="248"/>
      <c r="T1861" s="249"/>
      <c r="AT1861" s="250" t="s">
        <v>290</v>
      </c>
      <c r="AU1861" s="250" t="s">
        <v>85</v>
      </c>
      <c r="AV1861" s="16" t="s">
        <v>83</v>
      </c>
      <c r="AW1861" s="16" t="s">
        <v>32</v>
      </c>
      <c r="AX1861" s="16" t="s">
        <v>76</v>
      </c>
      <c r="AY1861" s="250" t="s">
        <v>282</v>
      </c>
    </row>
    <row r="1862" spans="1:65" s="13" customFormat="1" ht="11.25">
      <c r="B1862" s="207"/>
      <c r="C1862" s="208"/>
      <c r="D1862" s="209" t="s">
        <v>290</v>
      </c>
      <c r="E1862" s="210" t="s">
        <v>1</v>
      </c>
      <c r="F1862" s="211" t="s">
        <v>2007</v>
      </c>
      <c r="G1862" s="208"/>
      <c r="H1862" s="212">
        <v>0.56899999999999995</v>
      </c>
      <c r="I1862" s="213"/>
      <c r="J1862" s="208"/>
      <c r="K1862" s="208"/>
      <c r="L1862" s="214"/>
      <c r="M1862" s="215"/>
      <c r="N1862" s="216"/>
      <c r="O1862" s="216"/>
      <c r="P1862" s="216"/>
      <c r="Q1862" s="216"/>
      <c r="R1862" s="216"/>
      <c r="S1862" s="216"/>
      <c r="T1862" s="217"/>
      <c r="AT1862" s="218" t="s">
        <v>290</v>
      </c>
      <c r="AU1862" s="218" t="s">
        <v>85</v>
      </c>
      <c r="AV1862" s="13" t="s">
        <v>85</v>
      </c>
      <c r="AW1862" s="13" t="s">
        <v>32</v>
      </c>
      <c r="AX1862" s="13" t="s">
        <v>76</v>
      </c>
      <c r="AY1862" s="218" t="s">
        <v>282</v>
      </c>
    </row>
    <row r="1863" spans="1:65" s="14" customFormat="1" ht="11.25">
      <c r="B1863" s="219"/>
      <c r="C1863" s="220"/>
      <c r="D1863" s="209" t="s">
        <v>290</v>
      </c>
      <c r="E1863" s="221" t="s">
        <v>1</v>
      </c>
      <c r="F1863" s="222" t="s">
        <v>292</v>
      </c>
      <c r="G1863" s="220"/>
      <c r="H1863" s="223">
        <v>0.56899999999999995</v>
      </c>
      <c r="I1863" s="224"/>
      <c r="J1863" s="220"/>
      <c r="K1863" s="220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290</v>
      </c>
      <c r="AU1863" s="229" t="s">
        <v>85</v>
      </c>
      <c r="AV1863" s="14" t="s">
        <v>288</v>
      </c>
      <c r="AW1863" s="14" t="s">
        <v>32</v>
      </c>
      <c r="AX1863" s="14" t="s">
        <v>83</v>
      </c>
      <c r="AY1863" s="229" t="s">
        <v>282</v>
      </c>
    </row>
    <row r="1864" spans="1:65" s="2" customFormat="1" ht="24.2" customHeight="1">
      <c r="A1864" s="35"/>
      <c r="B1864" s="36"/>
      <c r="C1864" s="193" t="s">
        <v>2008</v>
      </c>
      <c r="D1864" s="193" t="s">
        <v>284</v>
      </c>
      <c r="E1864" s="194" t="s">
        <v>2009</v>
      </c>
      <c r="F1864" s="195" t="s">
        <v>2010</v>
      </c>
      <c r="G1864" s="196" t="s">
        <v>287</v>
      </c>
      <c r="H1864" s="197">
        <v>108.244</v>
      </c>
      <c r="I1864" s="198"/>
      <c r="J1864" s="199">
        <f>ROUND(I1864*H1864,2)</f>
        <v>0</v>
      </c>
      <c r="K1864" s="200"/>
      <c r="L1864" s="40"/>
      <c r="M1864" s="201" t="s">
        <v>1</v>
      </c>
      <c r="N1864" s="202" t="s">
        <v>41</v>
      </c>
      <c r="O1864" s="72"/>
      <c r="P1864" s="203">
        <f>O1864*H1864</f>
        <v>0</v>
      </c>
      <c r="Q1864" s="203">
        <v>1.25E-3</v>
      </c>
      <c r="R1864" s="203">
        <f>Q1864*H1864</f>
        <v>0.13530500000000001</v>
      </c>
      <c r="S1864" s="203">
        <v>0</v>
      </c>
      <c r="T1864" s="204">
        <f>S1864*H1864</f>
        <v>0</v>
      </c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R1864" s="205" t="s">
        <v>199</v>
      </c>
      <c r="AT1864" s="205" t="s">
        <v>284</v>
      </c>
      <c r="AU1864" s="205" t="s">
        <v>85</v>
      </c>
      <c r="AY1864" s="18" t="s">
        <v>282</v>
      </c>
      <c r="BE1864" s="206">
        <f>IF(N1864="základní",J1864,0)</f>
        <v>0</v>
      </c>
      <c r="BF1864" s="206">
        <f>IF(N1864="snížená",J1864,0)</f>
        <v>0</v>
      </c>
      <c r="BG1864" s="206">
        <f>IF(N1864="zákl. přenesená",J1864,0)</f>
        <v>0</v>
      </c>
      <c r="BH1864" s="206">
        <f>IF(N1864="sníž. přenesená",J1864,0)</f>
        <v>0</v>
      </c>
      <c r="BI1864" s="206">
        <f>IF(N1864="nulová",J1864,0)</f>
        <v>0</v>
      </c>
      <c r="BJ1864" s="18" t="s">
        <v>83</v>
      </c>
      <c r="BK1864" s="206">
        <f>ROUND(I1864*H1864,2)</f>
        <v>0</v>
      </c>
      <c r="BL1864" s="18" t="s">
        <v>199</v>
      </c>
      <c r="BM1864" s="205" t="s">
        <v>2011</v>
      </c>
    </row>
    <row r="1865" spans="1:65" s="16" customFormat="1" ht="11.25">
      <c r="B1865" s="241"/>
      <c r="C1865" s="242"/>
      <c r="D1865" s="209" t="s">
        <v>290</v>
      </c>
      <c r="E1865" s="243" t="s">
        <v>1</v>
      </c>
      <c r="F1865" s="244" t="s">
        <v>555</v>
      </c>
      <c r="G1865" s="242"/>
      <c r="H1865" s="243" t="s">
        <v>1</v>
      </c>
      <c r="I1865" s="245"/>
      <c r="J1865" s="242"/>
      <c r="K1865" s="242"/>
      <c r="L1865" s="246"/>
      <c r="M1865" s="247"/>
      <c r="N1865" s="248"/>
      <c r="O1865" s="248"/>
      <c r="P1865" s="248"/>
      <c r="Q1865" s="248"/>
      <c r="R1865" s="248"/>
      <c r="S1865" s="248"/>
      <c r="T1865" s="249"/>
      <c r="AT1865" s="250" t="s">
        <v>290</v>
      </c>
      <c r="AU1865" s="250" t="s">
        <v>85</v>
      </c>
      <c r="AV1865" s="16" t="s">
        <v>83</v>
      </c>
      <c r="AW1865" s="16" t="s">
        <v>32</v>
      </c>
      <c r="AX1865" s="16" t="s">
        <v>76</v>
      </c>
      <c r="AY1865" s="250" t="s">
        <v>282</v>
      </c>
    </row>
    <row r="1866" spans="1:65" s="13" customFormat="1" ht="11.25">
      <c r="B1866" s="207"/>
      <c r="C1866" s="208"/>
      <c r="D1866" s="209" t="s">
        <v>290</v>
      </c>
      <c r="E1866" s="210" t="s">
        <v>1</v>
      </c>
      <c r="F1866" s="211" t="s">
        <v>2012</v>
      </c>
      <c r="G1866" s="208"/>
      <c r="H1866" s="212">
        <v>108.244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290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282</v>
      </c>
    </row>
    <row r="1867" spans="1:65" s="15" customFormat="1" ht="11.25">
      <c r="B1867" s="230"/>
      <c r="C1867" s="231"/>
      <c r="D1867" s="209" t="s">
        <v>290</v>
      </c>
      <c r="E1867" s="232" t="s">
        <v>1</v>
      </c>
      <c r="F1867" s="233" t="s">
        <v>306</v>
      </c>
      <c r="G1867" s="231"/>
      <c r="H1867" s="234">
        <v>108.244</v>
      </c>
      <c r="I1867" s="235"/>
      <c r="J1867" s="231"/>
      <c r="K1867" s="231"/>
      <c r="L1867" s="236"/>
      <c r="M1867" s="237"/>
      <c r="N1867" s="238"/>
      <c r="O1867" s="238"/>
      <c r="P1867" s="238"/>
      <c r="Q1867" s="238"/>
      <c r="R1867" s="238"/>
      <c r="S1867" s="238"/>
      <c r="T1867" s="239"/>
      <c r="AT1867" s="240" t="s">
        <v>290</v>
      </c>
      <c r="AU1867" s="240" t="s">
        <v>85</v>
      </c>
      <c r="AV1867" s="15" t="s">
        <v>105</v>
      </c>
      <c r="AW1867" s="15" t="s">
        <v>32</v>
      </c>
      <c r="AX1867" s="15" t="s">
        <v>76</v>
      </c>
      <c r="AY1867" s="240" t="s">
        <v>282</v>
      </c>
    </row>
    <row r="1868" spans="1:65" s="14" customFormat="1" ht="11.25">
      <c r="B1868" s="219"/>
      <c r="C1868" s="220"/>
      <c r="D1868" s="209" t="s">
        <v>290</v>
      </c>
      <c r="E1868" s="221" t="s">
        <v>1</v>
      </c>
      <c r="F1868" s="222" t="s">
        <v>292</v>
      </c>
      <c r="G1868" s="220"/>
      <c r="H1868" s="223">
        <v>108.244</v>
      </c>
      <c r="I1868" s="224"/>
      <c r="J1868" s="220"/>
      <c r="K1868" s="220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290</v>
      </c>
      <c r="AU1868" s="229" t="s">
        <v>85</v>
      </c>
      <c r="AV1868" s="14" t="s">
        <v>288</v>
      </c>
      <c r="AW1868" s="14" t="s">
        <v>32</v>
      </c>
      <c r="AX1868" s="14" t="s">
        <v>83</v>
      </c>
      <c r="AY1868" s="229" t="s">
        <v>282</v>
      </c>
    </row>
    <row r="1869" spans="1:65" s="2" customFormat="1" ht="37.9" customHeight="1">
      <c r="A1869" s="35"/>
      <c r="B1869" s="36"/>
      <c r="C1869" s="251" t="s">
        <v>2013</v>
      </c>
      <c r="D1869" s="251" t="s">
        <v>990</v>
      </c>
      <c r="E1869" s="252" t="s">
        <v>2014</v>
      </c>
      <c r="F1869" s="253" t="s">
        <v>2015</v>
      </c>
      <c r="G1869" s="254" t="s">
        <v>287</v>
      </c>
      <c r="H1869" s="255">
        <v>113.65600000000001</v>
      </c>
      <c r="I1869" s="256"/>
      <c r="J1869" s="257">
        <f>ROUND(I1869*H1869,2)</f>
        <v>0</v>
      </c>
      <c r="K1869" s="258"/>
      <c r="L1869" s="259"/>
      <c r="M1869" s="260" t="s">
        <v>1</v>
      </c>
      <c r="N1869" s="261" t="s">
        <v>41</v>
      </c>
      <c r="O1869" s="72"/>
      <c r="P1869" s="203">
        <f>O1869*H1869</f>
        <v>0</v>
      </c>
      <c r="Q1869" s="203">
        <v>7.0000000000000001E-3</v>
      </c>
      <c r="R1869" s="203">
        <f>Q1869*H1869</f>
        <v>0.79559200000000008</v>
      </c>
      <c r="S1869" s="203">
        <v>0</v>
      </c>
      <c r="T1869" s="204">
        <f>S1869*H1869</f>
        <v>0</v>
      </c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R1869" s="205" t="s">
        <v>493</v>
      </c>
      <c r="AT1869" s="205" t="s">
        <v>990</v>
      </c>
      <c r="AU1869" s="205" t="s">
        <v>85</v>
      </c>
      <c r="AY1869" s="18" t="s">
        <v>282</v>
      </c>
      <c r="BE1869" s="206">
        <f>IF(N1869="základní",J1869,0)</f>
        <v>0</v>
      </c>
      <c r="BF1869" s="206">
        <f>IF(N1869="snížená",J1869,0)</f>
        <v>0</v>
      </c>
      <c r="BG1869" s="206">
        <f>IF(N1869="zákl. přenesená",J1869,0)</f>
        <v>0</v>
      </c>
      <c r="BH1869" s="206">
        <f>IF(N1869="sníž. přenesená",J1869,0)</f>
        <v>0</v>
      </c>
      <c r="BI1869" s="206">
        <f>IF(N1869="nulová",J1869,0)</f>
        <v>0</v>
      </c>
      <c r="BJ1869" s="18" t="s">
        <v>83</v>
      </c>
      <c r="BK1869" s="206">
        <f>ROUND(I1869*H1869,2)</f>
        <v>0</v>
      </c>
      <c r="BL1869" s="18" t="s">
        <v>199</v>
      </c>
      <c r="BM1869" s="205" t="s">
        <v>2016</v>
      </c>
    </row>
    <row r="1870" spans="1:65" s="13" customFormat="1" ht="11.25">
      <c r="B1870" s="207"/>
      <c r="C1870" s="208"/>
      <c r="D1870" s="209" t="s">
        <v>290</v>
      </c>
      <c r="E1870" s="208"/>
      <c r="F1870" s="211" t="s">
        <v>2017</v>
      </c>
      <c r="G1870" s="208"/>
      <c r="H1870" s="212">
        <v>113.65600000000001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290</v>
      </c>
      <c r="AU1870" s="218" t="s">
        <v>85</v>
      </c>
      <c r="AV1870" s="13" t="s">
        <v>85</v>
      </c>
      <c r="AW1870" s="13" t="s">
        <v>4</v>
      </c>
      <c r="AX1870" s="13" t="s">
        <v>83</v>
      </c>
      <c r="AY1870" s="218" t="s">
        <v>282</v>
      </c>
    </row>
    <row r="1871" spans="1:65" s="2" customFormat="1" ht="49.15" customHeight="1">
      <c r="A1871" s="35"/>
      <c r="B1871" s="36"/>
      <c r="C1871" s="193" t="s">
        <v>2018</v>
      </c>
      <c r="D1871" s="193" t="s">
        <v>284</v>
      </c>
      <c r="E1871" s="194" t="s">
        <v>2019</v>
      </c>
      <c r="F1871" s="195" t="s">
        <v>2020</v>
      </c>
      <c r="G1871" s="196" t="s">
        <v>287</v>
      </c>
      <c r="H1871" s="197">
        <v>120.02500000000001</v>
      </c>
      <c r="I1871" s="198"/>
      <c r="J1871" s="199">
        <f>ROUND(I1871*H1871,2)</f>
        <v>0</v>
      </c>
      <c r="K1871" s="200"/>
      <c r="L1871" s="40"/>
      <c r="M1871" s="201" t="s">
        <v>1</v>
      </c>
      <c r="N1871" s="202" t="s">
        <v>41</v>
      </c>
      <c r="O1871" s="72"/>
      <c r="P1871" s="203">
        <f>O1871*H1871</f>
        <v>0</v>
      </c>
      <c r="Q1871" s="203">
        <v>2.0889999999999999E-2</v>
      </c>
      <c r="R1871" s="203">
        <f>Q1871*H1871</f>
        <v>2.5073222500000001</v>
      </c>
      <c r="S1871" s="203">
        <v>0</v>
      </c>
      <c r="T1871" s="204">
        <f>S1871*H1871</f>
        <v>0</v>
      </c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R1871" s="205" t="s">
        <v>199</v>
      </c>
      <c r="AT1871" s="205" t="s">
        <v>284</v>
      </c>
      <c r="AU1871" s="205" t="s">
        <v>85</v>
      </c>
      <c r="AY1871" s="18" t="s">
        <v>282</v>
      </c>
      <c r="BE1871" s="206">
        <f>IF(N1871="základní",J1871,0)</f>
        <v>0</v>
      </c>
      <c r="BF1871" s="206">
        <f>IF(N1871="snížená",J1871,0)</f>
        <v>0</v>
      </c>
      <c r="BG1871" s="206">
        <f>IF(N1871="zákl. přenesená",J1871,0)</f>
        <v>0</v>
      </c>
      <c r="BH1871" s="206">
        <f>IF(N1871="sníž. přenesená",J1871,0)</f>
        <v>0</v>
      </c>
      <c r="BI1871" s="206">
        <f>IF(N1871="nulová",J1871,0)</f>
        <v>0</v>
      </c>
      <c r="BJ1871" s="18" t="s">
        <v>83</v>
      </c>
      <c r="BK1871" s="206">
        <f>ROUND(I1871*H1871,2)</f>
        <v>0</v>
      </c>
      <c r="BL1871" s="18" t="s">
        <v>199</v>
      </c>
      <c r="BM1871" s="205" t="s">
        <v>2021</v>
      </c>
    </row>
    <row r="1872" spans="1:65" s="16" customFormat="1" ht="11.25">
      <c r="B1872" s="241"/>
      <c r="C1872" s="242"/>
      <c r="D1872" s="209" t="s">
        <v>290</v>
      </c>
      <c r="E1872" s="243" t="s">
        <v>1</v>
      </c>
      <c r="F1872" s="244" t="s">
        <v>568</v>
      </c>
      <c r="G1872" s="242"/>
      <c r="H1872" s="243" t="s">
        <v>1</v>
      </c>
      <c r="I1872" s="245"/>
      <c r="J1872" s="242"/>
      <c r="K1872" s="242"/>
      <c r="L1872" s="246"/>
      <c r="M1872" s="247"/>
      <c r="N1872" s="248"/>
      <c r="O1872" s="248"/>
      <c r="P1872" s="248"/>
      <c r="Q1872" s="248"/>
      <c r="R1872" s="248"/>
      <c r="S1872" s="248"/>
      <c r="T1872" s="249"/>
      <c r="AT1872" s="250" t="s">
        <v>290</v>
      </c>
      <c r="AU1872" s="250" t="s">
        <v>85</v>
      </c>
      <c r="AV1872" s="16" t="s">
        <v>83</v>
      </c>
      <c r="AW1872" s="16" t="s">
        <v>32</v>
      </c>
      <c r="AX1872" s="16" t="s">
        <v>76</v>
      </c>
      <c r="AY1872" s="250" t="s">
        <v>282</v>
      </c>
    </row>
    <row r="1873" spans="1:65" s="13" customFormat="1" ht="11.25">
      <c r="B1873" s="207"/>
      <c r="C1873" s="208"/>
      <c r="D1873" s="209" t="s">
        <v>290</v>
      </c>
      <c r="E1873" s="210" t="s">
        <v>1</v>
      </c>
      <c r="F1873" s="211" t="s">
        <v>2022</v>
      </c>
      <c r="G1873" s="208"/>
      <c r="H1873" s="212">
        <v>24.9</v>
      </c>
      <c r="I1873" s="213"/>
      <c r="J1873" s="208"/>
      <c r="K1873" s="208"/>
      <c r="L1873" s="214"/>
      <c r="M1873" s="215"/>
      <c r="N1873" s="216"/>
      <c r="O1873" s="216"/>
      <c r="P1873" s="216"/>
      <c r="Q1873" s="216"/>
      <c r="R1873" s="216"/>
      <c r="S1873" s="216"/>
      <c r="T1873" s="217"/>
      <c r="AT1873" s="218" t="s">
        <v>290</v>
      </c>
      <c r="AU1873" s="218" t="s">
        <v>85</v>
      </c>
      <c r="AV1873" s="13" t="s">
        <v>85</v>
      </c>
      <c r="AW1873" s="13" t="s">
        <v>32</v>
      </c>
      <c r="AX1873" s="13" t="s">
        <v>76</v>
      </c>
      <c r="AY1873" s="218" t="s">
        <v>282</v>
      </c>
    </row>
    <row r="1874" spans="1:65" s="13" customFormat="1" ht="11.25">
      <c r="B1874" s="207"/>
      <c r="C1874" s="208"/>
      <c r="D1874" s="209" t="s">
        <v>290</v>
      </c>
      <c r="E1874" s="210" t="s">
        <v>1</v>
      </c>
      <c r="F1874" s="211" t="s">
        <v>2023</v>
      </c>
      <c r="G1874" s="208"/>
      <c r="H1874" s="212">
        <v>42</v>
      </c>
      <c r="I1874" s="213"/>
      <c r="J1874" s="208"/>
      <c r="K1874" s="208"/>
      <c r="L1874" s="214"/>
      <c r="M1874" s="215"/>
      <c r="N1874" s="216"/>
      <c r="O1874" s="216"/>
      <c r="P1874" s="216"/>
      <c r="Q1874" s="216"/>
      <c r="R1874" s="216"/>
      <c r="S1874" s="216"/>
      <c r="T1874" s="217"/>
      <c r="AT1874" s="218" t="s">
        <v>290</v>
      </c>
      <c r="AU1874" s="218" t="s">
        <v>85</v>
      </c>
      <c r="AV1874" s="13" t="s">
        <v>85</v>
      </c>
      <c r="AW1874" s="13" t="s">
        <v>32</v>
      </c>
      <c r="AX1874" s="13" t="s">
        <v>76</v>
      </c>
      <c r="AY1874" s="218" t="s">
        <v>282</v>
      </c>
    </row>
    <row r="1875" spans="1:65" s="13" customFormat="1" ht="11.25">
      <c r="B1875" s="207"/>
      <c r="C1875" s="208"/>
      <c r="D1875" s="209" t="s">
        <v>290</v>
      </c>
      <c r="E1875" s="210" t="s">
        <v>1</v>
      </c>
      <c r="F1875" s="211" t="s">
        <v>2024</v>
      </c>
      <c r="G1875" s="208"/>
      <c r="H1875" s="212">
        <v>53.125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290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282</v>
      </c>
    </row>
    <row r="1876" spans="1:65" s="15" customFormat="1" ht="11.25">
      <c r="B1876" s="230"/>
      <c r="C1876" s="231"/>
      <c r="D1876" s="209" t="s">
        <v>290</v>
      </c>
      <c r="E1876" s="232" t="s">
        <v>1</v>
      </c>
      <c r="F1876" s="233" t="s">
        <v>306</v>
      </c>
      <c r="G1876" s="231"/>
      <c r="H1876" s="234">
        <v>120.02500000000001</v>
      </c>
      <c r="I1876" s="235"/>
      <c r="J1876" s="231"/>
      <c r="K1876" s="231"/>
      <c r="L1876" s="236"/>
      <c r="M1876" s="237"/>
      <c r="N1876" s="238"/>
      <c r="O1876" s="238"/>
      <c r="P1876" s="238"/>
      <c r="Q1876" s="238"/>
      <c r="R1876" s="238"/>
      <c r="S1876" s="238"/>
      <c r="T1876" s="239"/>
      <c r="AT1876" s="240" t="s">
        <v>290</v>
      </c>
      <c r="AU1876" s="240" t="s">
        <v>85</v>
      </c>
      <c r="AV1876" s="15" t="s">
        <v>105</v>
      </c>
      <c r="AW1876" s="15" t="s">
        <v>32</v>
      </c>
      <c r="AX1876" s="15" t="s">
        <v>76</v>
      </c>
      <c r="AY1876" s="240" t="s">
        <v>282</v>
      </c>
    </row>
    <row r="1877" spans="1:65" s="14" customFormat="1" ht="11.25">
      <c r="B1877" s="219"/>
      <c r="C1877" s="220"/>
      <c r="D1877" s="209" t="s">
        <v>290</v>
      </c>
      <c r="E1877" s="221" t="s">
        <v>1</v>
      </c>
      <c r="F1877" s="222" t="s">
        <v>292</v>
      </c>
      <c r="G1877" s="220"/>
      <c r="H1877" s="223">
        <v>120.02500000000001</v>
      </c>
      <c r="I1877" s="224"/>
      <c r="J1877" s="220"/>
      <c r="K1877" s="220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290</v>
      </c>
      <c r="AU1877" s="229" t="s">
        <v>85</v>
      </c>
      <c r="AV1877" s="14" t="s">
        <v>288</v>
      </c>
      <c r="AW1877" s="14" t="s">
        <v>32</v>
      </c>
      <c r="AX1877" s="14" t="s">
        <v>83</v>
      </c>
      <c r="AY1877" s="229" t="s">
        <v>282</v>
      </c>
    </row>
    <row r="1878" spans="1:65" s="2" customFormat="1" ht="49.15" customHeight="1">
      <c r="A1878" s="35"/>
      <c r="B1878" s="36"/>
      <c r="C1878" s="193" t="s">
        <v>2025</v>
      </c>
      <c r="D1878" s="193" t="s">
        <v>284</v>
      </c>
      <c r="E1878" s="194" t="s">
        <v>2026</v>
      </c>
      <c r="F1878" s="195" t="s">
        <v>2027</v>
      </c>
      <c r="G1878" s="196" t="s">
        <v>287</v>
      </c>
      <c r="H1878" s="197">
        <v>612.76400000000001</v>
      </c>
      <c r="I1878" s="198"/>
      <c r="J1878" s="199">
        <f>ROUND(I1878*H1878,2)</f>
        <v>0</v>
      </c>
      <c r="K1878" s="200"/>
      <c r="L1878" s="40"/>
      <c r="M1878" s="201" t="s">
        <v>1</v>
      </c>
      <c r="N1878" s="202" t="s">
        <v>41</v>
      </c>
      <c r="O1878" s="72"/>
      <c r="P1878" s="203">
        <f>O1878*H1878</f>
        <v>0</v>
      </c>
      <c r="Q1878" s="203">
        <v>2.0889999999999999E-2</v>
      </c>
      <c r="R1878" s="203">
        <f>Q1878*H1878</f>
        <v>12.80063996</v>
      </c>
      <c r="S1878" s="203">
        <v>0</v>
      </c>
      <c r="T1878" s="204">
        <f>S1878*H1878</f>
        <v>0</v>
      </c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R1878" s="205" t="s">
        <v>199</v>
      </c>
      <c r="AT1878" s="205" t="s">
        <v>284</v>
      </c>
      <c r="AU1878" s="205" t="s">
        <v>85</v>
      </c>
      <c r="AY1878" s="18" t="s">
        <v>282</v>
      </c>
      <c r="BE1878" s="206">
        <f>IF(N1878="základní",J1878,0)</f>
        <v>0</v>
      </c>
      <c r="BF1878" s="206">
        <f>IF(N1878="snížená",J1878,0)</f>
        <v>0</v>
      </c>
      <c r="BG1878" s="206">
        <f>IF(N1878="zákl. přenesená",J1878,0)</f>
        <v>0</v>
      </c>
      <c r="BH1878" s="206">
        <f>IF(N1878="sníž. přenesená",J1878,0)</f>
        <v>0</v>
      </c>
      <c r="BI1878" s="206">
        <f>IF(N1878="nulová",J1878,0)</f>
        <v>0</v>
      </c>
      <c r="BJ1878" s="18" t="s">
        <v>83</v>
      </c>
      <c r="BK1878" s="206">
        <f>ROUND(I1878*H1878,2)</f>
        <v>0</v>
      </c>
      <c r="BL1878" s="18" t="s">
        <v>199</v>
      </c>
      <c r="BM1878" s="205" t="s">
        <v>2028</v>
      </c>
    </row>
    <row r="1879" spans="1:65" s="16" customFormat="1" ht="11.25">
      <c r="B1879" s="241"/>
      <c r="C1879" s="242"/>
      <c r="D1879" s="209" t="s">
        <v>290</v>
      </c>
      <c r="E1879" s="243" t="s">
        <v>1</v>
      </c>
      <c r="F1879" s="244" t="s">
        <v>2029</v>
      </c>
      <c r="G1879" s="242"/>
      <c r="H1879" s="243" t="s">
        <v>1</v>
      </c>
      <c r="I1879" s="245"/>
      <c r="J1879" s="242"/>
      <c r="K1879" s="242"/>
      <c r="L1879" s="246"/>
      <c r="M1879" s="247"/>
      <c r="N1879" s="248"/>
      <c r="O1879" s="248"/>
      <c r="P1879" s="248"/>
      <c r="Q1879" s="248"/>
      <c r="R1879" s="248"/>
      <c r="S1879" s="248"/>
      <c r="T1879" s="249"/>
      <c r="AT1879" s="250" t="s">
        <v>290</v>
      </c>
      <c r="AU1879" s="250" t="s">
        <v>85</v>
      </c>
      <c r="AV1879" s="16" t="s">
        <v>83</v>
      </c>
      <c r="AW1879" s="16" t="s">
        <v>32</v>
      </c>
      <c r="AX1879" s="16" t="s">
        <v>76</v>
      </c>
      <c r="AY1879" s="250" t="s">
        <v>282</v>
      </c>
    </row>
    <row r="1880" spans="1:65" s="16" customFormat="1" ht="11.25">
      <c r="B1880" s="241"/>
      <c r="C1880" s="242"/>
      <c r="D1880" s="209" t="s">
        <v>290</v>
      </c>
      <c r="E1880" s="243" t="s">
        <v>1</v>
      </c>
      <c r="F1880" s="244" t="s">
        <v>1991</v>
      </c>
      <c r="G1880" s="242"/>
      <c r="H1880" s="243" t="s">
        <v>1</v>
      </c>
      <c r="I1880" s="245"/>
      <c r="J1880" s="242"/>
      <c r="K1880" s="242"/>
      <c r="L1880" s="246"/>
      <c r="M1880" s="247"/>
      <c r="N1880" s="248"/>
      <c r="O1880" s="248"/>
      <c r="P1880" s="248"/>
      <c r="Q1880" s="248"/>
      <c r="R1880" s="248"/>
      <c r="S1880" s="248"/>
      <c r="T1880" s="249"/>
      <c r="AT1880" s="250" t="s">
        <v>290</v>
      </c>
      <c r="AU1880" s="250" t="s">
        <v>85</v>
      </c>
      <c r="AV1880" s="16" t="s">
        <v>83</v>
      </c>
      <c r="AW1880" s="16" t="s">
        <v>32</v>
      </c>
      <c r="AX1880" s="16" t="s">
        <v>76</v>
      </c>
      <c r="AY1880" s="250" t="s">
        <v>282</v>
      </c>
    </row>
    <row r="1881" spans="1:65" s="13" customFormat="1" ht="11.25">
      <c r="B1881" s="207"/>
      <c r="C1881" s="208"/>
      <c r="D1881" s="209" t="s">
        <v>290</v>
      </c>
      <c r="E1881" s="210" t="s">
        <v>1</v>
      </c>
      <c r="F1881" s="211" t="s">
        <v>1992</v>
      </c>
      <c r="G1881" s="208"/>
      <c r="H1881" s="212">
        <v>24.013000000000002</v>
      </c>
      <c r="I1881" s="213"/>
      <c r="J1881" s="208"/>
      <c r="K1881" s="208"/>
      <c r="L1881" s="214"/>
      <c r="M1881" s="215"/>
      <c r="N1881" s="216"/>
      <c r="O1881" s="216"/>
      <c r="P1881" s="216"/>
      <c r="Q1881" s="216"/>
      <c r="R1881" s="216"/>
      <c r="S1881" s="216"/>
      <c r="T1881" s="217"/>
      <c r="AT1881" s="218" t="s">
        <v>290</v>
      </c>
      <c r="AU1881" s="218" t="s">
        <v>85</v>
      </c>
      <c r="AV1881" s="13" t="s">
        <v>85</v>
      </c>
      <c r="AW1881" s="13" t="s">
        <v>32</v>
      </c>
      <c r="AX1881" s="13" t="s">
        <v>76</v>
      </c>
      <c r="AY1881" s="218" t="s">
        <v>282</v>
      </c>
    </row>
    <row r="1882" spans="1:65" s="13" customFormat="1" ht="11.25">
      <c r="B1882" s="207"/>
      <c r="C1882" s="208"/>
      <c r="D1882" s="209" t="s">
        <v>290</v>
      </c>
      <c r="E1882" s="210" t="s">
        <v>1</v>
      </c>
      <c r="F1882" s="211" t="s">
        <v>1993</v>
      </c>
      <c r="G1882" s="208"/>
      <c r="H1882" s="212">
        <v>97.375</v>
      </c>
      <c r="I1882" s="213"/>
      <c r="J1882" s="208"/>
      <c r="K1882" s="208"/>
      <c r="L1882" s="214"/>
      <c r="M1882" s="215"/>
      <c r="N1882" s="216"/>
      <c r="O1882" s="216"/>
      <c r="P1882" s="216"/>
      <c r="Q1882" s="216"/>
      <c r="R1882" s="216"/>
      <c r="S1882" s="216"/>
      <c r="T1882" s="217"/>
      <c r="AT1882" s="218" t="s">
        <v>290</v>
      </c>
      <c r="AU1882" s="218" t="s">
        <v>85</v>
      </c>
      <c r="AV1882" s="13" t="s">
        <v>85</v>
      </c>
      <c r="AW1882" s="13" t="s">
        <v>32</v>
      </c>
      <c r="AX1882" s="13" t="s">
        <v>76</v>
      </c>
      <c r="AY1882" s="218" t="s">
        <v>282</v>
      </c>
    </row>
    <row r="1883" spans="1:65" s="13" customFormat="1" ht="11.25">
      <c r="B1883" s="207"/>
      <c r="C1883" s="208"/>
      <c r="D1883" s="209" t="s">
        <v>290</v>
      </c>
      <c r="E1883" s="210" t="s">
        <v>1</v>
      </c>
      <c r="F1883" s="211" t="s">
        <v>1994</v>
      </c>
      <c r="G1883" s="208"/>
      <c r="H1883" s="212">
        <v>60.938000000000002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290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282</v>
      </c>
    </row>
    <row r="1884" spans="1:65" s="13" customFormat="1" ht="11.25">
      <c r="B1884" s="207"/>
      <c r="C1884" s="208"/>
      <c r="D1884" s="209" t="s">
        <v>290</v>
      </c>
      <c r="E1884" s="210" t="s">
        <v>1</v>
      </c>
      <c r="F1884" s="211" t="s">
        <v>1995</v>
      </c>
      <c r="G1884" s="208"/>
      <c r="H1884" s="212">
        <v>116.875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290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282</v>
      </c>
    </row>
    <row r="1885" spans="1:65" s="13" customFormat="1" ht="11.25">
      <c r="B1885" s="207"/>
      <c r="C1885" s="208"/>
      <c r="D1885" s="209" t="s">
        <v>290</v>
      </c>
      <c r="E1885" s="210" t="s">
        <v>1</v>
      </c>
      <c r="F1885" s="211" t="s">
        <v>1993</v>
      </c>
      <c r="G1885" s="208"/>
      <c r="H1885" s="212">
        <v>97.375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290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282</v>
      </c>
    </row>
    <row r="1886" spans="1:65" s="13" customFormat="1" ht="11.25">
      <c r="B1886" s="207"/>
      <c r="C1886" s="208"/>
      <c r="D1886" s="209" t="s">
        <v>290</v>
      </c>
      <c r="E1886" s="210" t="s">
        <v>1</v>
      </c>
      <c r="F1886" s="211" t="s">
        <v>1996</v>
      </c>
      <c r="G1886" s="208"/>
      <c r="H1886" s="212">
        <v>55.188000000000002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290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282</v>
      </c>
    </row>
    <row r="1887" spans="1:65" s="13" customFormat="1" ht="11.25">
      <c r="B1887" s="207"/>
      <c r="C1887" s="208"/>
      <c r="D1887" s="209" t="s">
        <v>290</v>
      </c>
      <c r="E1887" s="210" t="s">
        <v>1</v>
      </c>
      <c r="F1887" s="211" t="s">
        <v>1993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290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282</v>
      </c>
    </row>
    <row r="1888" spans="1:65" s="13" customFormat="1" ht="11.25">
      <c r="B1888" s="207"/>
      <c r="C1888" s="208"/>
      <c r="D1888" s="209" t="s">
        <v>290</v>
      </c>
      <c r="E1888" s="210" t="s">
        <v>1</v>
      </c>
      <c r="F1888" s="211" t="s">
        <v>1997</v>
      </c>
      <c r="G1888" s="208"/>
      <c r="H1888" s="212">
        <v>63.625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290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282</v>
      </c>
    </row>
    <row r="1889" spans="1:65" s="15" customFormat="1" ht="11.25">
      <c r="B1889" s="230"/>
      <c r="C1889" s="231"/>
      <c r="D1889" s="209" t="s">
        <v>290</v>
      </c>
      <c r="E1889" s="232" t="s">
        <v>1</v>
      </c>
      <c r="F1889" s="233" t="s">
        <v>306</v>
      </c>
      <c r="G1889" s="231"/>
      <c r="H1889" s="234">
        <v>612.76400000000001</v>
      </c>
      <c r="I1889" s="235"/>
      <c r="J1889" s="231"/>
      <c r="K1889" s="231"/>
      <c r="L1889" s="236"/>
      <c r="M1889" s="237"/>
      <c r="N1889" s="238"/>
      <c r="O1889" s="238"/>
      <c r="P1889" s="238"/>
      <c r="Q1889" s="238"/>
      <c r="R1889" s="238"/>
      <c r="S1889" s="238"/>
      <c r="T1889" s="239"/>
      <c r="AT1889" s="240" t="s">
        <v>290</v>
      </c>
      <c r="AU1889" s="240" t="s">
        <v>85</v>
      </c>
      <c r="AV1889" s="15" t="s">
        <v>105</v>
      </c>
      <c r="AW1889" s="15" t="s">
        <v>32</v>
      </c>
      <c r="AX1889" s="15" t="s">
        <v>76</v>
      </c>
      <c r="AY1889" s="240" t="s">
        <v>282</v>
      </c>
    </row>
    <row r="1890" spans="1:65" s="14" customFormat="1" ht="11.25">
      <c r="B1890" s="219"/>
      <c r="C1890" s="220"/>
      <c r="D1890" s="209" t="s">
        <v>290</v>
      </c>
      <c r="E1890" s="221" t="s">
        <v>1</v>
      </c>
      <c r="F1890" s="222" t="s">
        <v>292</v>
      </c>
      <c r="G1890" s="220"/>
      <c r="H1890" s="223">
        <v>612.76400000000001</v>
      </c>
      <c r="I1890" s="224"/>
      <c r="J1890" s="220"/>
      <c r="K1890" s="220"/>
      <c r="L1890" s="225"/>
      <c r="M1890" s="226"/>
      <c r="N1890" s="227"/>
      <c r="O1890" s="227"/>
      <c r="P1890" s="227"/>
      <c r="Q1890" s="227"/>
      <c r="R1890" s="227"/>
      <c r="S1890" s="227"/>
      <c r="T1890" s="228"/>
      <c r="AT1890" s="229" t="s">
        <v>290</v>
      </c>
      <c r="AU1890" s="229" t="s">
        <v>85</v>
      </c>
      <c r="AV1890" s="14" t="s">
        <v>288</v>
      </c>
      <c r="AW1890" s="14" t="s">
        <v>32</v>
      </c>
      <c r="AX1890" s="14" t="s">
        <v>83</v>
      </c>
      <c r="AY1890" s="229" t="s">
        <v>282</v>
      </c>
    </row>
    <row r="1891" spans="1:65" s="2" customFormat="1" ht="24.2" customHeight="1">
      <c r="A1891" s="35"/>
      <c r="B1891" s="36"/>
      <c r="C1891" s="193" t="s">
        <v>2030</v>
      </c>
      <c r="D1891" s="193" t="s">
        <v>284</v>
      </c>
      <c r="E1891" s="194" t="s">
        <v>2031</v>
      </c>
      <c r="F1891" s="195" t="s">
        <v>2032</v>
      </c>
      <c r="G1891" s="196" t="s">
        <v>441</v>
      </c>
      <c r="H1891" s="197">
        <v>109.14</v>
      </c>
      <c r="I1891" s="198"/>
      <c r="J1891" s="199">
        <f>ROUND(I1891*H1891,2)</f>
        <v>0</v>
      </c>
      <c r="K1891" s="200"/>
      <c r="L1891" s="40"/>
      <c r="M1891" s="201" t="s">
        <v>1</v>
      </c>
      <c r="N1891" s="202" t="s">
        <v>41</v>
      </c>
      <c r="O1891" s="72"/>
      <c r="P1891" s="203">
        <f>O1891*H1891</f>
        <v>0</v>
      </c>
      <c r="Q1891" s="203">
        <v>3.6850000000000001E-2</v>
      </c>
      <c r="R1891" s="203">
        <f>Q1891*H1891</f>
        <v>4.0218090000000002</v>
      </c>
      <c r="S1891" s="203">
        <v>0</v>
      </c>
      <c r="T1891" s="204">
        <f>S1891*H1891</f>
        <v>0</v>
      </c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R1891" s="205" t="s">
        <v>199</v>
      </c>
      <c r="AT1891" s="205" t="s">
        <v>284</v>
      </c>
      <c r="AU1891" s="205" t="s">
        <v>85</v>
      </c>
      <c r="AY1891" s="18" t="s">
        <v>282</v>
      </c>
      <c r="BE1891" s="206">
        <f>IF(N1891="základní",J1891,0)</f>
        <v>0</v>
      </c>
      <c r="BF1891" s="206">
        <f>IF(N1891="snížená",J1891,0)</f>
        <v>0</v>
      </c>
      <c r="BG1891" s="206">
        <f>IF(N1891="zákl. přenesená",J1891,0)</f>
        <v>0</v>
      </c>
      <c r="BH1891" s="206">
        <f>IF(N1891="sníž. přenesená",J1891,0)</f>
        <v>0</v>
      </c>
      <c r="BI1891" s="206">
        <f>IF(N1891="nulová",J1891,0)</f>
        <v>0</v>
      </c>
      <c r="BJ1891" s="18" t="s">
        <v>83</v>
      </c>
      <c r="BK1891" s="206">
        <f>ROUND(I1891*H1891,2)</f>
        <v>0</v>
      </c>
      <c r="BL1891" s="18" t="s">
        <v>199</v>
      </c>
      <c r="BM1891" s="205" t="s">
        <v>2033</v>
      </c>
    </row>
    <row r="1892" spans="1:65" s="16" customFormat="1" ht="11.25">
      <c r="B1892" s="241"/>
      <c r="C1892" s="242"/>
      <c r="D1892" s="209" t="s">
        <v>290</v>
      </c>
      <c r="E1892" s="243" t="s">
        <v>1</v>
      </c>
      <c r="F1892" s="244" t="s">
        <v>2034</v>
      </c>
      <c r="G1892" s="242"/>
      <c r="H1892" s="243" t="s">
        <v>1</v>
      </c>
      <c r="I1892" s="245"/>
      <c r="J1892" s="242"/>
      <c r="K1892" s="242"/>
      <c r="L1892" s="246"/>
      <c r="M1892" s="247"/>
      <c r="N1892" s="248"/>
      <c r="O1892" s="248"/>
      <c r="P1892" s="248"/>
      <c r="Q1892" s="248"/>
      <c r="R1892" s="248"/>
      <c r="S1892" s="248"/>
      <c r="T1892" s="249"/>
      <c r="AT1892" s="250" t="s">
        <v>290</v>
      </c>
      <c r="AU1892" s="250" t="s">
        <v>85</v>
      </c>
      <c r="AV1892" s="16" t="s">
        <v>83</v>
      </c>
      <c r="AW1892" s="16" t="s">
        <v>32</v>
      </c>
      <c r="AX1892" s="16" t="s">
        <v>76</v>
      </c>
      <c r="AY1892" s="250" t="s">
        <v>282</v>
      </c>
    </row>
    <row r="1893" spans="1:65" s="13" customFormat="1" ht="11.25">
      <c r="B1893" s="207"/>
      <c r="C1893" s="208"/>
      <c r="D1893" s="209" t="s">
        <v>290</v>
      </c>
      <c r="E1893" s="210" t="s">
        <v>1</v>
      </c>
      <c r="F1893" s="211" t="s">
        <v>2035</v>
      </c>
      <c r="G1893" s="208"/>
      <c r="H1893" s="212">
        <v>17.34</v>
      </c>
      <c r="I1893" s="213"/>
      <c r="J1893" s="208"/>
      <c r="K1893" s="208"/>
      <c r="L1893" s="214"/>
      <c r="M1893" s="215"/>
      <c r="N1893" s="216"/>
      <c r="O1893" s="216"/>
      <c r="P1893" s="216"/>
      <c r="Q1893" s="216"/>
      <c r="R1893" s="216"/>
      <c r="S1893" s="216"/>
      <c r="T1893" s="217"/>
      <c r="AT1893" s="218" t="s">
        <v>290</v>
      </c>
      <c r="AU1893" s="218" t="s">
        <v>85</v>
      </c>
      <c r="AV1893" s="13" t="s">
        <v>85</v>
      </c>
      <c r="AW1893" s="13" t="s">
        <v>32</v>
      </c>
      <c r="AX1893" s="13" t="s">
        <v>76</v>
      </c>
      <c r="AY1893" s="218" t="s">
        <v>282</v>
      </c>
    </row>
    <row r="1894" spans="1:65" s="13" customFormat="1" ht="11.25">
      <c r="B1894" s="207"/>
      <c r="C1894" s="208"/>
      <c r="D1894" s="209" t="s">
        <v>290</v>
      </c>
      <c r="E1894" s="210" t="s">
        <v>1</v>
      </c>
      <c r="F1894" s="211" t="s">
        <v>2036</v>
      </c>
      <c r="G1894" s="208"/>
      <c r="H1894" s="212">
        <v>91.8</v>
      </c>
      <c r="I1894" s="213"/>
      <c r="J1894" s="208"/>
      <c r="K1894" s="208"/>
      <c r="L1894" s="214"/>
      <c r="M1894" s="215"/>
      <c r="N1894" s="216"/>
      <c r="O1894" s="216"/>
      <c r="P1894" s="216"/>
      <c r="Q1894" s="216"/>
      <c r="R1894" s="216"/>
      <c r="S1894" s="216"/>
      <c r="T1894" s="217"/>
      <c r="AT1894" s="218" t="s">
        <v>290</v>
      </c>
      <c r="AU1894" s="218" t="s">
        <v>85</v>
      </c>
      <c r="AV1894" s="13" t="s">
        <v>85</v>
      </c>
      <c r="AW1894" s="13" t="s">
        <v>32</v>
      </c>
      <c r="AX1894" s="13" t="s">
        <v>76</v>
      </c>
      <c r="AY1894" s="218" t="s">
        <v>282</v>
      </c>
    </row>
    <row r="1895" spans="1:65" s="14" customFormat="1" ht="11.25">
      <c r="B1895" s="219"/>
      <c r="C1895" s="220"/>
      <c r="D1895" s="209" t="s">
        <v>290</v>
      </c>
      <c r="E1895" s="221" t="s">
        <v>1</v>
      </c>
      <c r="F1895" s="222" t="s">
        <v>292</v>
      </c>
      <c r="G1895" s="220"/>
      <c r="H1895" s="223">
        <v>109.14</v>
      </c>
      <c r="I1895" s="224"/>
      <c r="J1895" s="220"/>
      <c r="K1895" s="220"/>
      <c r="L1895" s="225"/>
      <c r="M1895" s="226"/>
      <c r="N1895" s="227"/>
      <c r="O1895" s="227"/>
      <c r="P1895" s="227"/>
      <c r="Q1895" s="227"/>
      <c r="R1895" s="227"/>
      <c r="S1895" s="227"/>
      <c r="T1895" s="228"/>
      <c r="AT1895" s="229" t="s">
        <v>290</v>
      </c>
      <c r="AU1895" s="229" t="s">
        <v>85</v>
      </c>
      <c r="AV1895" s="14" t="s">
        <v>288</v>
      </c>
      <c r="AW1895" s="14" t="s">
        <v>32</v>
      </c>
      <c r="AX1895" s="14" t="s">
        <v>83</v>
      </c>
      <c r="AY1895" s="229" t="s">
        <v>282</v>
      </c>
    </row>
    <row r="1896" spans="1:65" s="2" customFormat="1" ht="37.9" customHeight="1">
      <c r="A1896" s="35"/>
      <c r="B1896" s="36"/>
      <c r="C1896" s="193" t="s">
        <v>2037</v>
      </c>
      <c r="D1896" s="193" t="s">
        <v>284</v>
      </c>
      <c r="E1896" s="194" t="s">
        <v>2038</v>
      </c>
      <c r="F1896" s="195" t="s">
        <v>2039</v>
      </c>
      <c r="G1896" s="196" t="s">
        <v>287</v>
      </c>
      <c r="H1896" s="197">
        <v>235.12200000000001</v>
      </c>
      <c r="I1896" s="198"/>
      <c r="J1896" s="199">
        <f>ROUND(I1896*H1896,2)</f>
        <v>0</v>
      </c>
      <c r="K1896" s="200"/>
      <c r="L1896" s="40"/>
      <c r="M1896" s="201" t="s">
        <v>1</v>
      </c>
      <c r="N1896" s="202" t="s">
        <v>41</v>
      </c>
      <c r="O1896" s="72"/>
      <c r="P1896" s="203">
        <f>O1896*H1896</f>
        <v>0</v>
      </c>
      <c r="Q1896" s="203">
        <v>2.7189999999999999E-2</v>
      </c>
      <c r="R1896" s="203">
        <f>Q1896*H1896</f>
        <v>6.3929671800000003</v>
      </c>
      <c r="S1896" s="203">
        <v>0</v>
      </c>
      <c r="T1896" s="204">
        <f>S1896*H1896</f>
        <v>0</v>
      </c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R1896" s="205" t="s">
        <v>199</v>
      </c>
      <c r="AT1896" s="205" t="s">
        <v>284</v>
      </c>
      <c r="AU1896" s="205" t="s">
        <v>85</v>
      </c>
      <c r="AY1896" s="18" t="s">
        <v>282</v>
      </c>
      <c r="BE1896" s="206">
        <f>IF(N1896="základní",J1896,0)</f>
        <v>0</v>
      </c>
      <c r="BF1896" s="206">
        <f>IF(N1896="snížená",J1896,0)</f>
        <v>0</v>
      </c>
      <c r="BG1896" s="206">
        <f>IF(N1896="zákl. přenesená",J1896,0)</f>
        <v>0</v>
      </c>
      <c r="BH1896" s="206">
        <f>IF(N1896="sníž. přenesená",J1896,0)</f>
        <v>0</v>
      </c>
      <c r="BI1896" s="206">
        <f>IF(N1896="nulová",J1896,0)</f>
        <v>0</v>
      </c>
      <c r="BJ1896" s="18" t="s">
        <v>83</v>
      </c>
      <c r="BK1896" s="206">
        <f>ROUND(I1896*H1896,2)</f>
        <v>0</v>
      </c>
      <c r="BL1896" s="18" t="s">
        <v>199</v>
      </c>
      <c r="BM1896" s="205" t="s">
        <v>2040</v>
      </c>
    </row>
    <row r="1897" spans="1:65" s="16" customFormat="1" ht="11.25">
      <c r="B1897" s="241"/>
      <c r="C1897" s="242"/>
      <c r="D1897" s="209" t="s">
        <v>290</v>
      </c>
      <c r="E1897" s="243" t="s">
        <v>1</v>
      </c>
      <c r="F1897" s="244" t="s">
        <v>1113</v>
      </c>
      <c r="G1897" s="242"/>
      <c r="H1897" s="243" t="s">
        <v>1</v>
      </c>
      <c r="I1897" s="245"/>
      <c r="J1897" s="242"/>
      <c r="K1897" s="242"/>
      <c r="L1897" s="246"/>
      <c r="M1897" s="247"/>
      <c r="N1897" s="248"/>
      <c r="O1897" s="248"/>
      <c r="P1897" s="248"/>
      <c r="Q1897" s="248"/>
      <c r="R1897" s="248"/>
      <c r="S1897" s="248"/>
      <c r="T1897" s="249"/>
      <c r="AT1897" s="250" t="s">
        <v>290</v>
      </c>
      <c r="AU1897" s="250" t="s">
        <v>85</v>
      </c>
      <c r="AV1897" s="16" t="s">
        <v>83</v>
      </c>
      <c r="AW1897" s="16" t="s">
        <v>32</v>
      </c>
      <c r="AX1897" s="16" t="s">
        <v>76</v>
      </c>
      <c r="AY1897" s="250" t="s">
        <v>282</v>
      </c>
    </row>
    <row r="1898" spans="1:65" s="16" customFormat="1" ht="11.25">
      <c r="B1898" s="241"/>
      <c r="C1898" s="242"/>
      <c r="D1898" s="209" t="s">
        <v>290</v>
      </c>
      <c r="E1898" s="243" t="s">
        <v>1</v>
      </c>
      <c r="F1898" s="244" t="s">
        <v>1113</v>
      </c>
      <c r="G1898" s="242"/>
      <c r="H1898" s="243" t="s">
        <v>1</v>
      </c>
      <c r="I1898" s="245"/>
      <c r="J1898" s="242"/>
      <c r="K1898" s="242"/>
      <c r="L1898" s="246"/>
      <c r="M1898" s="247"/>
      <c r="N1898" s="248"/>
      <c r="O1898" s="248"/>
      <c r="P1898" s="248"/>
      <c r="Q1898" s="248"/>
      <c r="R1898" s="248"/>
      <c r="S1898" s="248"/>
      <c r="T1898" s="249"/>
      <c r="AT1898" s="250" t="s">
        <v>290</v>
      </c>
      <c r="AU1898" s="250" t="s">
        <v>85</v>
      </c>
      <c r="AV1898" s="16" t="s">
        <v>83</v>
      </c>
      <c r="AW1898" s="16" t="s">
        <v>32</v>
      </c>
      <c r="AX1898" s="16" t="s">
        <v>76</v>
      </c>
      <c r="AY1898" s="250" t="s">
        <v>282</v>
      </c>
    </row>
    <row r="1899" spans="1:65" s="13" customFormat="1" ht="11.25">
      <c r="B1899" s="207"/>
      <c r="C1899" s="208"/>
      <c r="D1899" s="209" t="s">
        <v>290</v>
      </c>
      <c r="E1899" s="210" t="s">
        <v>1</v>
      </c>
      <c r="F1899" s="211" t="s">
        <v>1114</v>
      </c>
      <c r="G1899" s="208"/>
      <c r="H1899" s="212">
        <v>187.88</v>
      </c>
      <c r="I1899" s="213"/>
      <c r="J1899" s="208"/>
      <c r="K1899" s="208"/>
      <c r="L1899" s="214"/>
      <c r="M1899" s="215"/>
      <c r="N1899" s="216"/>
      <c r="O1899" s="216"/>
      <c r="P1899" s="216"/>
      <c r="Q1899" s="216"/>
      <c r="R1899" s="216"/>
      <c r="S1899" s="216"/>
      <c r="T1899" s="217"/>
      <c r="AT1899" s="218" t="s">
        <v>290</v>
      </c>
      <c r="AU1899" s="218" t="s">
        <v>85</v>
      </c>
      <c r="AV1899" s="13" t="s">
        <v>85</v>
      </c>
      <c r="AW1899" s="13" t="s">
        <v>32</v>
      </c>
      <c r="AX1899" s="13" t="s">
        <v>76</v>
      </c>
      <c r="AY1899" s="218" t="s">
        <v>282</v>
      </c>
    </row>
    <row r="1900" spans="1:65" s="13" customFormat="1" ht="11.25">
      <c r="B1900" s="207"/>
      <c r="C1900" s="208"/>
      <c r="D1900" s="209" t="s">
        <v>290</v>
      </c>
      <c r="E1900" s="210" t="s">
        <v>1</v>
      </c>
      <c r="F1900" s="211" t="s">
        <v>1115</v>
      </c>
      <c r="G1900" s="208"/>
      <c r="H1900" s="212">
        <v>-13.44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290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282</v>
      </c>
    </row>
    <row r="1901" spans="1:65" s="13" customFormat="1" ht="11.25">
      <c r="B1901" s="207"/>
      <c r="C1901" s="208"/>
      <c r="D1901" s="209" t="s">
        <v>290</v>
      </c>
      <c r="E1901" s="210" t="s">
        <v>1</v>
      </c>
      <c r="F1901" s="211" t="s">
        <v>1597</v>
      </c>
      <c r="G1901" s="208"/>
      <c r="H1901" s="212">
        <v>69.795000000000002</v>
      </c>
      <c r="I1901" s="213"/>
      <c r="J1901" s="208"/>
      <c r="K1901" s="208"/>
      <c r="L1901" s="214"/>
      <c r="M1901" s="215"/>
      <c r="N1901" s="216"/>
      <c r="O1901" s="216"/>
      <c r="P1901" s="216"/>
      <c r="Q1901" s="216"/>
      <c r="R1901" s="216"/>
      <c r="S1901" s="216"/>
      <c r="T1901" s="217"/>
      <c r="AT1901" s="218" t="s">
        <v>290</v>
      </c>
      <c r="AU1901" s="218" t="s">
        <v>85</v>
      </c>
      <c r="AV1901" s="13" t="s">
        <v>85</v>
      </c>
      <c r="AW1901" s="13" t="s">
        <v>32</v>
      </c>
      <c r="AX1901" s="13" t="s">
        <v>76</v>
      </c>
      <c r="AY1901" s="218" t="s">
        <v>282</v>
      </c>
    </row>
    <row r="1902" spans="1:65" s="13" customFormat="1" ht="33.75">
      <c r="B1902" s="207"/>
      <c r="C1902" s="208"/>
      <c r="D1902" s="209" t="s">
        <v>290</v>
      </c>
      <c r="E1902" s="210" t="s">
        <v>1</v>
      </c>
      <c r="F1902" s="211" t="s">
        <v>1118</v>
      </c>
      <c r="G1902" s="208"/>
      <c r="H1902" s="212">
        <v>-81.314999999999998</v>
      </c>
      <c r="I1902" s="213"/>
      <c r="J1902" s="208"/>
      <c r="K1902" s="208"/>
      <c r="L1902" s="214"/>
      <c r="M1902" s="215"/>
      <c r="N1902" s="216"/>
      <c r="O1902" s="216"/>
      <c r="P1902" s="216"/>
      <c r="Q1902" s="216"/>
      <c r="R1902" s="216"/>
      <c r="S1902" s="216"/>
      <c r="T1902" s="217"/>
      <c r="AT1902" s="218" t="s">
        <v>290</v>
      </c>
      <c r="AU1902" s="218" t="s">
        <v>85</v>
      </c>
      <c r="AV1902" s="13" t="s">
        <v>85</v>
      </c>
      <c r="AW1902" s="13" t="s">
        <v>32</v>
      </c>
      <c r="AX1902" s="13" t="s">
        <v>76</v>
      </c>
      <c r="AY1902" s="218" t="s">
        <v>282</v>
      </c>
    </row>
    <row r="1903" spans="1:65" s="15" customFormat="1" ht="11.25">
      <c r="B1903" s="230"/>
      <c r="C1903" s="231"/>
      <c r="D1903" s="209" t="s">
        <v>290</v>
      </c>
      <c r="E1903" s="232" t="s">
        <v>1</v>
      </c>
      <c r="F1903" s="233" t="s">
        <v>306</v>
      </c>
      <c r="G1903" s="231"/>
      <c r="H1903" s="234">
        <v>162.92000000000002</v>
      </c>
      <c r="I1903" s="235"/>
      <c r="J1903" s="231"/>
      <c r="K1903" s="231"/>
      <c r="L1903" s="236"/>
      <c r="M1903" s="237"/>
      <c r="N1903" s="238"/>
      <c r="O1903" s="238"/>
      <c r="P1903" s="238"/>
      <c r="Q1903" s="238"/>
      <c r="R1903" s="238"/>
      <c r="S1903" s="238"/>
      <c r="T1903" s="239"/>
      <c r="AT1903" s="240" t="s">
        <v>290</v>
      </c>
      <c r="AU1903" s="240" t="s">
        <v>85</v>
      </c>
      <c r="AV1903" s="15" t="s">
        <v>105</v>
      </c>
      <c r="AW1903" s="15" t="s">
        <v>32</v>
      </c>
      <c r="AX1903" s="15" t="s">
        <v>76</v>
      </c>
      <c r="AY1903" s="240" t="s">
        <v>282</v>
      </c>
    </row>
    <row r="1904" spans="1:65" s="13" customFormat="1" ht="11.25">
      <c r="B1904" s="207"/>
      <c r="C1904" s="208"/>
      <c r="D1904" s="209" t="s">
        <v>290</v>
      </c>
      <c r="E1904" s="210" t="s">
        <v>1</v>
      </c>
      <c r="F1904" s="211" t="s">
        <v>1119</v>
      </c>
      <c r="G1904" s="208"/>
      <c r="H1904" s="212">
        <v>128.80000000000001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290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282</v>
      </c>
    </row>
    <row r="1905" spans="1:65" s="13" customFormat="1" ht="11.25">
      <c r="B1905" s="207"/>
      <c r="C1905" s="208"/>
      <c r="D1905" s="209" t="s">
        <v>290</v>
      </c>
      <c r="E1905" s="210" t="s">
        <v>1</v>
      </c>
      <c r="F1905" s="211" t="s">
        <v>1120</v>
      </c>
      <c r="G1905" s="208"/>
      <c r="H1905" s="212">
        <v>-58.185000000000002</v>
      </c>
      <c r="I1905" s="213"/>
      <c r="J1905" s="208"/>
      <c r="K1905" s="208"/>
      <c r="L1905" s="214"/>
      <c r="M1905" s="215"/>
      <c r="N1905" s="216"/>
      <c r="O1905" s="216"/>
      <c r="P1905" s="216"/>
      <c r="Q1905" s="216"/>
      <c r="R1905" s="216"/>
      <c r="S1905" s="216"/>
      <c r="T1905" s="217"/>
      <c r="AT1905" s="218" t="s">
        <v>290</v>
      </c>
      <c r="AU1905" s="218" t="s">
        <v>85</v>
      </c>
      <c r="AV1905" s="13" t="s">
        <v>85</v>
      </c>
      <c r="AW1905" s="13" t="s">
        <v>32</v>
      </c>
      <c r="AX1905" s="13" t="s">
        <v>76</v>
      </c>
      <c r="AY1905" s="218" t="s">
        <v>282</v>
      </c>
    </row>
    <row r="1906" spans="1:65" s="15" customFormat="1" ht="11.25">
      <c r="B1906" s="230"/>
      <c r="C1906" s="231"/>
      <c r="D1906" s="209" t="s">
        <v>290</v>
      </c>
      <c r="E1906" s="232" t="s">
        <v>1</v>
      </c>
      <c r="F1906" s="233" t="s">
        <v>306</v>
      </c>
      <c r="G1906" s="231"/>
      <c r="H1906" s="234">
        <v>70.615000000000009</v>
      </c>
      <c r="I1906" s="235"/>
      <c r="J1906" s="231"/>
      <c r="K1906" s="231"/>
      <c r="L1906" s="236"/>
      <c r="M1906" s="237"/>
      <c r="N1906" s="238"/>
      <c r="O1906" s="238"/>
      <c r="P1906" s="238"/>
      <c r="Q1906" s="238"/>
      <c r="R1906" s="238"/>
      <c r="S1906" s="238"/>
      <c r="T1906" s="239"/>
      <c r="AT1906" s="240" t="s">
        <v>290</v>
      </c>
      <c r="AU1906" s="240" t="s">
        <v>85</v>
      </c>
      <c r="AV1906" s="15" t="s">
        <v>105</v>
      </c>
      <c r="AW1906" s="15" t="s">
        <v>32</v>
      </c>
      <c r="AX1906" s="15" t="s">
        <v>76</v>
      </c>
      <c r="AY1906" s="240" t="s">
        <v>282</v>
      </c>
    </row>
    <row r="1907" spans="1:65" s="13" customFormat="1" ht="11.25">
      <c r="B1907" s="207"/>
      <c r="C1907" s="208"/>
      <c r="D1907" s="209" t="s">
        <v>290</v>
      </c>
      <c r="E1907" s="210" t="s">
        <v>1</v>
      </c>
      <c r="F1907" s="211" t="s">
        <v>1598</v>
      </c>
      <c r="G1907" s="208"/>
      <c r="H1907" s="212">
        <v>3.08</v>
      </c>
      <c r="I1907" s="213"/>
      <c r="J1907" s="208"/>
      <c r="K1907" s="208"/>
      <c r="L1907" s="214"/>
      <c r="M1907" s="215"/>
      <c r="N1907" s="216"/>
      <c r="O1907" s="216"/>
      <c r="P1907" s="216"/>
      <c r="Q1907" s="216"/>
      <c r="R1907" s="216"/>
      <c r="S1907" s="216"/>
      <c r="T1907" s="217"/>
      <c r="AT1907" s="218" t="s">
        <v>290</v>
      </c>
      <c r="AU1907" s="218" t="s">
        <v>85</v>
      </c>
      <c r="AV1907" s="13" t="s">
        <v>85</v>
      </c>
      <c r="AW1907" s="13" t="s">
        <v>32</v>
      </c>
      <c r="AX1907" s="13" t="s">
        <v>76</v>
      </c>
      <c r="AY1907" s="218" t="s">
        <v>282</v>
      </c>
    </row>
    <row r="1908" spans="1:65" s="13" customFormat="1" ht="22.5">
      <c r="B1908" s="207"/>
      <c r="C1908" s="208"/>
      <c r="D1908" s="209" t="s">
        <v>290</v>
      </c>
      <c r="E1908" s="210" t="s">
        <v>1</v>
      </c>
      <c r="F1908" s="211" t="s">
        <v>1599</v>
      </c>
      <c r="G1908" s="208"/>
      <c r="H1908" s="212">
        <v>19.071999999999999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290</v>
      </c>
      <c r="AU1908" s="218" t="s">
        <v>85</v>
      </c>
      <c r="AV1908" s="13" t="s">
        <v>85</v>
      </c>
      <c r="AW1908" s="13" t="s">
        <v>32</v>
      </c>
      <c r="AX1908" s="13" t="s">
        <v>76</v>
      </c>
      <c r="AY1908" s="218" t="s">
        <v>282</v>
      </c>
    </row>
    <row r="1909" spans="1:65" s="13" customFormat="1" ht="11.25">
      <c r="B1909" s="207"/>
      <c r="C1909" s="208"/>
      <c r="D1909" s="209" t="s">
        <v>290</v>
      </c>
      <c r="E1909" s="210" t="s">
        <v>1</v>
      </c>
      <c r="F1909" s="211" t="s">
        <v>1600</v>
      </c>
      <c r="G1909" s="208"/>
      <c r="H1909" s="212">
        <v>11.55</v>
      </c>
      <c r="I1909" s="213"/>
      <c r="J1909" s="208"/>
      <c r="K1909" s="208"/>
      <c r="L1909" s="214"/>
      <c r="M1909" s="215"/>
      <c r="N1909" s="216"/>
      <c r="O1909" s="216"/>
      <c r="P1909" s="216"/>
      <c r="Q1909" s="216"/>
      <c r="R1909" s="216"/>
      <c r="S1909" s="216"/>
      <c r="T1909" s="217"/>
      <c r="AT1909" s="218" t="s">
        <v>290</v>
      </c>
      <c r="AU1909" s="218" t="s">
        <v>85</v>
      </c>
      <c r="AV1909" s="13" t="s">
        <v>85</v>
      </c>
      <c r="AW1909" s="13" t="s">
        <v>32</v>
      </c>
      <c r="AX1909" s="13" t="s">
        <v>76</v>
      </c>
      <c r="AY1909" s="218" t="s">
        <v>282</v>
      </c>
    </row>
    <row r="1910" spans="1:65" s="15" customFormat="1" ht="11.25">
      <c r="B1910" s="230"/>
      <c r="C1910" s="231"/>
      <c r="D1910" s="209" t="s">
        <v>290</v>
      </c>
      <c r="E1910" s="232" t="s">
        <v>1</v>
      </c>
      <c r="F1910" s="233" t="s">
        <v>306</v>
      </c>
      <c r="G1910" s="231"/>
      <c r="H1910" s="234">
        <v>33.701999999999998</v>
      </c>
      <c r="I1910" s="235"/>
      <c r="J1910" s="231"/>
      <c r="K1910" s="231"/>
      <c r="L1910" s="236"/>
      <c r="M1910" s="237"/>
      <c r="N1910" s="238"/>
      <c r="O1910" s="238"/>
      <c r="P1910" s="238"/>
      <c r="Q1910" s="238"/>
      <c r="R1910" s="238"/>
      <c r="S1910" s="238"/>
      <c r="T1910" s="239"/>
      <c r="AT1910" s="240" t="s">
        <v>290</v>
      </c>
      <c r="AU1910" s="240" t="s">
        <v>85</v>
      </c>
      <c r="AV1910" s="15" t="s">
        <v>105</v>
      </c>
      <c r="AW1910" s="15" t="s">
        <v>32</v>
      </c>
      <c r="AX1910" s="15" t="s">
        <v>76</v>
      </c>
      <c r="AY1910" s="240" t="s">
        <v>282</v>
      </c>
    </row>
    <row r="1911" spans="1:65" s="13" customFormat="1" ht="11.25">
      <c r="B1911" s="207"/>
      <c r="C1911" s="208"/>
      <c r="D1911" s="209" t="s">
        <v>290</v>
      </c>
      <c r="E1911" s="210" t="s">
        <v>1</v>
      </c>
      <c r="F1911" s="211" t="s">
        <v>1601</v>
      </c>
      <c r="G1911" s="208"/>
      <c r="H1911" s="212">
        <v>-32.115000000000002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290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282</v>
      </c>
    </row>
    <row r="1912" spans="1:65" s="15" customFormat="1" ht="11.25">
      <c r="B1912" s="230"/>
      <c r="C1912" s="231"/>
      <c r="D1912" s="209" t="s">
        <v>290</v>
      </c>
      <c r="E1912" s="232" t="s">
        <v>1</v>
      </c>
      <c r="F1912" s="233" t="s">
        <v>306</v>
      </c>
      <c r="G1912" s="231"/>
      <c r="H1912" s="234">
        <v>-32.115000000000002</v>
      </c>
      <c r="I1912" s="235"/>
      <c r="J1912" s="231"/>
      <c r="K1912" s="231"/>
      <c r="L1912" s="236"/>
      <c r="M1912" s="237"/>
      <c r="N1912" s="238"/>
      <c r="O1912" s="238"/>
      <c r="P1912" s="238"/>
      <c r="Q1912" s="238"/>
      <c r="R1912" s="238"/>
      <c r="S1912" s="238"/>
      <c r="T1912" s="239"/>
      <c r="AT1912" s="240" t="s">
        <v>290</v>
      </c>
      <c r="AU1912" s="240" t="s">
        <v>85</v>
      </c>
      <c r="AV1912" s="15" t="s">
        <v>105</v>
      </c>
      <c r="AW1912" s="15" t="s">
        <v>32</v>
      </c>
      <c r="AX1912" s="15" t="s">
        <v>76</v>
      </c>
      <c r="AY1912" s="240" t="s">
        <v>282</v>
      </c>
    </row>
    <row r="1913" spans="1:65" s="14" customFormat="1" ht="11.25">
      <c r="B1913" s="219"/>
      <c r="C1913" s="220"/>
      <c r="D1913" s="209" t="s">
        <v>290</v>
      </c>
      <c r="E1913" s="221" t="s">
        <v>1</v>
      </c>
      <c r="F1913" s="222" t="s">
        <v>292</v>
      </c>
      <c r="G1913" s="220"/>
      <c r="H1913" s="223">
        <v>235.12200000000001</v>
      </c>
      <c r="I1913" s="224"/>
      <c r="J1913" s="220"/>
      <c r="K1913" s="220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290</v>
      </c>
      <c r="AU1913" s="229" t="s">
        <v>85</v>
      </c>
      <c r="AV1913" s="14" t="s">
        <v>288</v>
      </c>
      <c r="AW1913" s="14" t="s">
        <v>32</v>
      </c>
      <c r="AX1913" s="14" t="s">
        <v>83</v>
      </c>
      <c r="AY1913" s="229" t="s">
        <v>282</v>
      </c>
    </row>
    <row r="1914" spans="1:65" s="2" customFormat="1" ht="24.2" customHeight="1">
      <c r="A1914" s="35"/>
      <c r="B1914" s="36"/>
      <c r="C1914" s="193" t="s">
        <v>2041</v>
      </c>
      <c r="D1914" s="193" t="s">
        <v>284</v>
      </c>
      <c r="E1914" s="194" t="s">
        <v>2042</v>
      </c>
      <c r="F1914" s="195" t="s">
        <v>2043</v>
      </c>
      <c r="G1914" s="196" t="s">
        <v>418</v>
      </c>
      <c r="H1914" s="197">
        <v>42.392000000000003</v>
      </c>
      <c r="I1914" s="198"/>
      <c r="J1914" s="199">
        <f>ROUND(I1914*H1914,2)</f>
        <v>0</v>
      </c>
      <c r="K1914" s="200"/>
      <c r="L1914" s="40"/>
      <c r="M1914" s="201" t="s">
        <v>1</v>
      </c>
      <c r="N1914" s="202" t="s">
        <v>41</v>
      </c>
      <c r="O1914" s="72"/>
      <c r="P1914" s="203">
        <f>O1914*H1914</f>
        <v>0</v>
      </c>
      <c r="Q1914" s="203">
        <v>0</v>
      </c>
      <c r="R1914" s="203">
        <f>Q1914*H1914</f>
        <v>0</v>
      </c>
      <c r="S1914" s="203">
        <v>0</v>
      </c>
      <c r="T1914" s="204">
        <f>S1914*H1914</f>
        <v>0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205" t="s">
        <v>199</v>
      </c>
      <c r="AT1914" s="205" t="s">
        <v>284</v>
      </c>
      <c r="AU1914" s="205" t="s">
        <v>85</v>
      </c>
      <c r="AY1914" s="18" t="s">
        <v>282</v>
      </c>
      <c r="BE1914" s="206">
        <f>IF(N1914="základní",J1914,0)</f>
        <v>0</v>
      </c>
      <c r="BF1914" s="206">
        <f>IF(N1914="snížená",J1914,0)</f>
        <v>0</v>
      </c>
      <c r="BG1914" s="206">
        <f>IF(N1914="zákl. přenesená",J1914,0)</f>
        <v>0</v>
      </c>
      <c r="BH1914" s="206">
        <f>IF(N1914="sníž. přenesená",J1914,0)</f>
        <v>0</v>
      </c>
      <c r="BI1914" s="206">
        <f>IF(N1914="nulová",J1914,0)</f>
        <v>0</v>
      </c>
      <c r="BJ1914" s="18" t="s">
        <v>83</v>
      </c>
      <c r="BK1914" s="206">
        <f>ROUND(I1914*H1914,2)</f>
        <v>0</v>
      </c>
      <c r="BL1914" s="18" t="s">
        <v>199</v>
      </c>
      <c r="BM1914" s="205" t="s">
        <v>2044</v>
      </c>
    </row>
    <row r="1915" spans="1:65" s="12" customFormat="1" ht="22.9" customHeight="1">
      <c r="B1915" s="177"/>
      <c r="C1915" s="178"/>
      <c r="D1915" s="179" t="s">
        <v>75</v>
      </c>
      <c r="E1915" s="191" t="s">
        <v>2045</v>
      </c>
      <c r="F1915" s="191" t="s">
        <v>2046</v>
      </c>
      <c r="G1915" s="178"/>
      <c r="H1915" s="178"/>
      <c r="I1915" s="181"/>
      <c r="J1915" s="192">
        <f>BK1915</f>
        <v>0</v>
      </c>
      <c r="K1915" s="178"/>
      <c r="L1915" s="183"/>
      <c r="M1915" s="184"/>
      <c r="N1915" s="185"/>
      <c r="O1915" s="185"/>
      <c r="P1915" s="186">
        <f>SUM(P1916:P1986)</f>
        <v>0</v>
      </c>
      <c r="Q1915" s="185"/>
      <c r="R1915" s="186">
        <f>SUM(R1916:R1986)</f>
        <v>5.8747184199999998</v>
      </c>
      <c r="S1915" s="185"/>
      <c r="T1915" s="187">
        <f>SUM(T1916:T1986)</f>
        <v>0</v>
      </c>
      <c r="AR1915" s="188" t="s">
        <v>85</v>
      </c>
      <c r="AT1915" s="189" t="s">
        <v>75</v>
      </c>
      <c r="AU1915" s="189" t="s">
        <v>83</v>
      </c>
      <c r="AY1915" s="188" t="s">
        <v>282</v>
      </c>
      <c r="BK1915" s="190">
        <f>SUM(BK1916:BK1986)</f>
        <v>0</v>
      </c>
    </row>
    <row r="1916" spans="1:65" s="2" customFormat="1" ht="55.5" customHeight="1">
      <c r="A1916" s="35"/>
      <c r="B1916" s="36"/>
      <c r="C1916" s="193" t="s">
        <v>2047</v>
      </c>
      <c r="D1916" s="193" t="s">
        <v>284</v>
      </c>
      <c r="E1916" s="194" t="s">
        <v>2048</v>
      </c>
      <c r="F1916" s="195" t="s">
        <v>2049</v>
      </c>
      <c r="G1916" s="196" t="s">
        <v>287</v>
      </c>
      <c r="H1916" s="197">
        <v>1200.2449999999999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2.66E-3</v>
      </c>
      <c r="R1916" s="203">
        <f>Q1916*H1916</f>
        <v>3.1926516999999999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284</v>
      </c>
      <c r="AU1916" s="205" t="s">
        <v>85</v>
      </c>
      <c r="AY1916" s="18" t="s">
        <v>282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2050</v>
      </c>
    </row>
    <row r="1917" spans="1:65" s="13" customFormat="1" ht="11.25">
      <c r="B1917" s="207"/>
      <c r="C1917" s="208"/>
      <c r="D1917" s="209" t="s">
        <v>290</v>
      </c>
      <c r="E1917" s="210" t="s">
        <v>1</v>
      </c>
      <c r="F1917" s="211" t="s">
        <v>1581</v>
      </c>
      <c r="G1917" s="208"/>
      <c r="H1917" s="212">
        <v>1292.4849999999999</v>
      </c>
      <c r="I1917" s="213"/>
      <c r="J1917" s="208"/>
      <c r="K1917" s="208"/>
      <c r="L1917" s="214"/>
      <c r="M1917" s="215"/>
      <c r="N1917" s="216"/>
      <c r="O1917" s="216"/>
      <c r="P1917" s="216"/>
      <c r="Q1917" s="216"/>
      <c r="R1917" s="216"/>
      <c r="S1917" s="216"/>
      <c r="T1917" s="217"/>
      <c r="AT1917" s="218" t="s">
        <v>290</v>
      </c>
      <c r="AU1917" s="218" t="s">
        <v>85</v>
      </c>
      <c r="AV1917" s="13" t="s">
        <v>85</v>
      </c>
      <c r="AW1917" s="13" t="s">
        <v>32</v>
      </c>
      <c r="AX1917" s="13" t="s">
        <v>76</v>
      </c>
      <c r="AY1917" s="218" t="s">
        <v>282</v>
      </c>
    </row>
    <row r="1918" spans="1:65" s="13" customFormat="1" ht="11.25">
      <c r="B1918" s="207"/>
      <c r="C1918" s="208"/>
      <c r="D1918" s="209" t="s">
        <v>290</v>
      </c>
      <c r="E1918" s="210" t="s">
        <v>1</v>
      </c>
      <c r="F1918" s="211" t="s">
        <v>1574</v>
      </c>
      <c r="G1918" s="208"/>
      <c r="H1918" s="212">
        <v>25.78</v>
      </c>
      <c r="I1918" s="213"/>
      <c r="J1918" s="208"/>
      <c r="K1918" s="208"/>
      <c r="L1918" s="214"/>
      <c r="M1918" s="215"/>
      <c r="N1918" s="216"/>
      <c r="O1918" s="216"/>
      <c r="P1918" s="216"/>
      <c r="Q1918" s="216"/>
      <c r="R1918" s="216"/>
      <c r="S1918" s="216"/>
      <c r="T1918" s="217"/>
      <c r="AT1918" s="218" t="s">
        <v>290</v>
      </c>
      <c r="AU1918" s="218" t="s">
        <v>85</v>
      </c>
      <c r="AV1918" s="13" t="s">
        <v>85</v>
      </c>
      <c r="AW1918" s="13" t="s">
        <v>32</v>
      </c>
      <c r="AX1918" s="13" t="s">
        <v>76</v>
      </c>
      <c r="AY1918" s="218" t="s">
        <v>282</v>
      </c>
    </row>
    <row r="1919" spans="1:65" s="15" customFormat="1" ht="11.25">
      <c r="B1919" s="230"/>
      <c r="C1919" s="231"/>
      <c r="D1919" s="209" t="s">
        <v>290</v>
      </c>
      <c r="E1919" s="232" t="s">
        <v>1</v>
      </c>
      <c r="F1919" s="233" t="s">
        <v>306</v>
      </c>
      <c r="G1919" s="231"/>
      <c r="H1919" s="234">
        <v>1318.2649999999999</v>
      </c>
      <c r="I1919" s="235"/>
      <c r="J1919" s="231"/>
      <c r="K1919" s="231"/>
      <c r="L1919" s="236"/>
      <c r="M1919" s="237"/>
      <c r="N1919" s="238"/>
      <c r="O1919" s="238"/>
      <c r="P1919" s="238"/>
      <c r="Q1919" s="238"/>
      <c r="R1919" s="238"/>
      <c r="S1919" s="238"/>
      <c r="T1919" s="239"/>
      <c r="AT1919" s="240" t="s">
        <v>290</v>
      </c>
      <c r="AU1919" s="240" t="s">
        <v>85</v>
      </c>
      <c r="AV1919" s="15" t="s">
        <v>105</v>
      </c>
      <c r="AW1919" s="15" t="s">
        <v>32</v>
      </c>
      <c r="AX1919" s="15" t="s">
        <v>76</v>
      </c>
      <c r="AY1919" s="240" t="s">
        <v>282</v>
      </c>
    </row>
    <row r="1920" spans="1:65" s="13" customFormat="1" ht="11.25">
      <c r="B1920" s="207"/>
      <c r="C1920" s="208"/>
      <c r="D1920" s="209" t="s">
        <v>290</v>
      </c>
      <c r="E1920" s="210" t="s">
        <v>1</v>
      </c>
      <c r="F1920" s="211" t="s">
        <v>1582</v>
      </c>
      <c r="G1920" s="208"/>
      <c r="H1920" s="212">
        <v>-80.58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290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282</v>
      </c>
    </row>
    <row r="1921" spans="1:65" s="15" customFormat="1" ht="11.25">
      <c r="B1921" s="230"/>
      <c r="C1921" s="231"/>
      <c r="D1921" s="209" t="s">
        <v>290</v>
      </c>
      <c r="E1921" s="232" t="s">
        <v>1</v>
      </c>
      <c r="F1921" s="233" t="s">
        <v>306</v>
      </c>
      <c r="G1921" s="231"/>
      <c r="H1921" s="234">
        <v>-80.58</v>
      </c>
      <c r="I1921" s="235"/>
      <c r="J1921" s="231"/>
      <c r="K1921" s="231"/>
      <c r="L1921" s="236"/>
      <c r="M1921" s="237"/>
      <c r="N1921" s="238"/>
      <c r="O1921" s="238"/>
      <c r="P1921" s="238"/>
      <c r="Q1921" s="238"/>
      <c r="R1921" s="238"/>
      <c r="S1921" s="238"/>
      <c r="T1921" s="239"/>
      <c r="AT1921" s="240" t="s">
        <v>290</v>
      </c>
      <c r="AU1921" s="240" t="s">
        <v>85</v>
      </c>
      <c r="AV1921" s="15" t="s">
        <v>105</v>
      </c>
      <c r="AW1921" s="15" t="s">
        <v>32</v>
      </c>
      <c r="AX1921" s="15" t="s">
        <v>76</v>
      </c>
      <c r="AY1921" s="240" t="s">
        <v>282</v>
      </c>
    </row>
    <row r="1922" spans="1:65" s="13" customFormat="1" ht="11.25">
      <c r="B1922" s="207"/>
      <c r="C1922" s="208"/>
      <c r="D1922" s="209" t="s">
        <v>290</v>
      </c>
      <c r="E1922" s="210" t="s">
        <v>1</v>
      </c>
      <c r="F1922" s="211" t="s">
        <v>1583</v>
      </c>
      <c r="G1922" s="208"/>
      <c r="H1922" s="212">
        <v>-37.44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290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282</v>
      </c>
    </row>
    <row r="1923" spans="1:65" s="15" customFormat="1" ht="11.25">
      <c r="B1923" s="230"/>
      <c r="C1923" s="231"/>
      <c r="D1923" s="209" t="s">
        <v>290</v>
      </c>
      <c r="E1923" s="232" t="s">
        <v>1</v>
      </c>
      <c r="F1923" s="233" t="s">
        <v>306</v>
      </c>
      <c r="G1923" s="231"/>
      <c r="H1923" s="234">
        <v>-37.44</v>
      </c>
      <c r="I1923" s="235"/>
      <c r="J1923" s="231"/>
      <c r="K1923" s="231"/>
      <c r="L1923" s="236"/>
      <c r="M1923" s="237"/>
      <c r="N1923" s="238"/>
      <c r="O1923" s="238"/>
      <c r="P1923" s="238"/>
      <c r="Q1923" s="238"/>
      <c r="R1923" s="238"/>
      <c r="S1923" s="238"/>
      <c r="T1923" s="239"/>
      <c r="AT1923" s="240" t="s">
        <v>290</v>
      </c>
      <c r="AU1923" s="240" t="s">
        <v>85</v>
      </c>
      <c r="AV1923" s="15" t="s">
        <v>105</v>
      </c>
      <c r="AW1923" s="15" t="s">
        <v>32</v>
      </c>
      <c r="AX1923" s="15" t="s">
        <v>76</v>
      </c>
      <c r="AY1923" s="240" t="s">
        <v>282</v>
      </c>
    </row>
    <row r="1924" spans="1:65" s="14" customFormat="1" ht="11.25">
      <c r="B1924" s="219"/>
      <c r="C1924" s="220"/>
      <c r="D1924" s="209" t="s">
        <v>290</v>
      </c>
      <c r="E1924" s="221" t="s">
        <v>1</v>
      </c>
      <c r="F1924" s="222" t="s">
        <v>292</v>
      </c>
      <c r="G1924" s="220"/>
      <c r="H1924" s="223">
        <v>1200.2449999999999</v>
      </c>
      <c r="I1924" s="224"/>
      <c r="J1924" s="220"/>
      <c r="K1924" s="220"/>
      <c r="L1924" s="225"/>
      <c r="M1924" s="226"/>
      <c r="N1924" s="227"/>
      <c r="O1924" s="227"/>
      <c r="P1924" s="227"/>
      <c r="Q1924" s="227"/>
      <c r="R1924" s="227"/>
      <c r="S1924" s="227"/>
      <c r="T1924" s="228"/>
      <c r="AT1924" s="229" t="s">
        <v>290</v>
      </c>
      <c r="AU1924" s="229" t="s">
        <v>85</v>
      </c>
      <c r="AV1924" s="14" t="s">
        <v>288</v>
      </c>
      <c r="AW1924" s="14" t="s">
        <v>32</v>
      </c>
      <c r="AX1924" s="14" t="s">
        <v>83</v>
      </c>
      <c r="AY1924" s="229" t="s">
        <v>282</v>
      </c>
    </row>
    <row r="1925" spans="1:65" s="2" customFormat="1" ht="62.65" customHeight="1">
      <c r="A1925" s="35"/>
      <c r="B1925" s="36"/>
      <c r="C1925" s="193" t="s">
        <v>2051</v>
      </c>
      <c r="D1925" s="193" t="s">
        <v>284</v>
      </c>
      <c r="E1925" s="194" t="s">
        <v>2052</v>
      </c>
      <c r="F1925" s="195" t="s">
        <v>2053</v>
      </c>
      <c r="G1925" s="196" t="s">
        <v>287</v>
      </c>
      <c r="H1925" s="197">
        <v>235.12200000000001</v>
      </c>
      <c r="I1925" s="198"/>
      <c r="J1925" s="199">
        <f>ROUND(I1925*H1925,2)</f>
        <v>0</v>
      </c>
      <c r="K1925" s="200"/>
      <c r="L1925" s="40"/>
      <c r="M1925" s="201" t="s">
        <v>1</v>
      </c>
      <c r="N1925" s="202" t="s">
        <v>41</v>
      </c>
      <c r="O1925" s="72"/>
      <c r="P1925" s="203">
        <f>O1925*H1925</f>
        <v>0</v>
      </c>
      <c r="Q1925" s="203">
        <v>2.66E-3</v>
      </c>
      <c r="R1925" s="203">
        <f>Q1925*H1925</f>
        <v>0.62542452000000004</v>
      </c>
      <c r="S1925" s="203">
        <v>0</v>
      </c>
      <c r="T1925" s="204">
        <f>S1925*H1925</f>
        <v>0</v>
      </c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R1925" s="205" t="s">
        <v>199</v>
      </c>
      <c r="AT1925" s="205" t="s">
        <v>284</v>
      </c>
      <c r="AU1925" s="205" t="s">
        <v>85</v>
      </c>
      <c r="AY1925" s="18" t="s">
        <v>282</v>
      </c>
      <c r="BE1925" s="206">
        <f>IF(N1925="základní",J1925,0)</f>
        <v>0</v>
      </c>
      <c r="BF1925" s="206">
        <f>IF(N1925="snížená",J1925,0)</f>
        <v>0</v>
      </c>
      <c r="BG1925" s="206">
        <f>IF(N1925="zákl. přenesená",J1925,0)</f>
        <v>0</v>
      </c>
      <c r="BH1925" s="206">
        <f>IF(N1925="sníž. přenesená",J1925,0)</f>
        <v>0</v>
      </c>
      <c r="BI1925" s="206">
        <f>IF(N1925="nulová",J1925,0)</f>
        <v>0</v>
      </c>
      <c r="BJ1925" s="18" t="s">
        <v>83</v>
      </c>
      <c r="BK1925" s="206">
        <f>ROUND(I1925*H1925,2)</f>
        <v>0</v>
      </c>
      <c r="BL1925" s="18" t="s">
        <v>199</v>
      </c>
      <c r="BM1925" s="205" t="s">
        <v>2054</v>
      </c>
    </row>
    <row r="1926" spans="1:65" s="16" customFormat="1" ht="11.25">
      <c r="B1926" s="241"/>
      <c r="C1926" s="242"/>
      <c r="D1926" s="209" t="s">
        <v>290</v>
      </c>
      <c r="E1926" s="243" t="s">
        <v>1</v>
      </c>
      <c r="F1926" s="244" t="s">
        <v>1113</v>
      </c>
      <c r="G1926" s="242"/>
      <c r="H1926" s="243" t="s">
        <v>1</v>
      </c>
      <c r="I1926" s="245"/>
      <c r="J1926" s="242"/>
      <c r="K1926" s="242"/>
      <c r="L1926" s="246"/>
      <c r="M1926" s="247"/>
      <c r="N1926" s="248"/>
      <c r="O1926" s="248"/>
      <c r="P1926" s="248"/>
      <c r="Q1926" s="248"/>
      <c r="R1926" s="248"/>
      <c r="S1926" s="248"/>
      <c r="T1926" s="249"/>
      <c r="AT1926" s="250" t="s">
        <v>290</v>
      </c>
      <c r="AU1926" s="250" t="s">
        <v>85</v>
      </c>
      <c r="AV1926" s="16" t="s">
        <v>83</v>
      </c>
      <c r="AW1926" s="16" t="s">
        <v>32</v>
      </c>
      <c r="AX1926" s="16" t="s">
        <v>76</v>
      </c>
      <c r="AY1926" s="250" t="s">
        <v>282</v>
      </c>
    </row>
    <row r="1927" spans="1:65" s="13" customFormat="1" ht="11.25">
      <c r="B1927" s="207"/>
      <c r="C1927" s="208"/>
      <c r="D1927" s="209" t="s">
        <v>290</v>
      </c>
      <c r="E1927" s="210" t="s">
        <v>1</v>
      </c>
      <c r="F1927" s="211" t="s">
        <v>1114</v>
      </c>
      <c r="G1927" s="208"/>
      <c r="H1927" s="212">
        <v>187.88</v>
      </c>
      <c r="I1927" s="213"/>
      <c r="J1927" s="208"/>
      <c r="K1927" s="208"/>
      <c r="L1927" s="214"/>
      <c r="M1927" s="215"/>
      <c r="N1927" s="216"/>
      <c r="O1927" s="216"/>
      <c r="P1927" s="216"/>
      <c r="Q1927" s="216"/>
      <c r="R1927" s="216"/>
      <c r="S1927" s="216"/>
      <c r="T1927" s="217"/>
      <c r="AT1927" s="218" t="s">
        <v>290</v>
      </c>
      <c r="AU1927" s="218" t="s">
        <v>85</v>
      </c>
      <c r="AV1927" s="13" t="s">
        <v>85</v>
      </c>
      <c r="AW1927" s="13" t="s">
        <v>32</v>
      </c>
      <c r="AX1927" s="13" t="s">
        <v>76</v>
      </c>
      <c r="AY1927" s="218" t="s">
        <v>282</v>
      </c>
    </row>
    <row r="1928" spans="1:65" s="13" customFormat="1" ht="11.25">
      <c r="B1928" s="207"/>
      <c r="C1928" s="208"/>
      <c r="D1928" s="209" t="s">
        <v>290</v>
      </c>
      <c r="E1928" s="210" t="s">
        <v>1</v>
      </c>
      <c r="F1928" s="211" t="s">
        <v>1115</v>
      </c>
      <c r="G1928" s="208"/>
      <c r="H1928" s="212">
        <v>-13.44</v>
      </c>
      <c r="I1928" s="213"/>
      <c r="J1928" s="208"/>
      <c r="K1928" s="208"/>
      <c r="L1928" s="214"/>
      <c r="M1928" s="215"/>
      <c r="N1928" s="216"/>
      <c r="O1928" s="216"/>
      <c r="P1928" s="216"/>
      <c r="Q1928" s="216"/>
      <c r="R1928" s="216"/>
      <c r="S1928" s="216"/>
      <c r="T1928" s="217"/>
      <c r="AT1928" s="218" t="s">
        <v>290</v>
      </c>
      <c r="AU1928" s="218" t="s">
        <v>85</v>
      </c>
      <c r="AV1928" s="13" t="s">
        <v>85</v>
      </c>
      <c r="AW1928" s="13" t="s">
        <v>32</v>
      </c>
      <c r="AX1928" s="13" t="s">
        <v>76</v>
      </c>
      <c r="AY1928" s="218" t="s">
        <v>282</v>
      </c>
    </row>
    <row r="1929" spans="1:65" s="13" customFormat="1" ht="11.25">
      <c r="B1929" s="207"/>
      <c r="C1929" s="208"/>
      <c r="D1929" s="209" t="s">
        <v>290</v>
      </c>
      <c r="E1929" s="210" t="s">
        <v>1</v>
      </c>
      <c r="F1929" s="211" t="s">
        <v>1597</v>
      </c>
      <c r="G1929" s="208"/>
      <c r="H1929" s="212">
        <v>69.795000000000002</v>
      </c>
      <c r="I1929" s="213"/>
      <c r="J1929" s="208"/>
      <c r="K1929" s="208"/>
      <c r="L1929" s="214"/>
      <c r="M1929" s="215"/>
      <c r="N1929" s="216"/>
      <c r="O1929" s="216"/>
      <c r="P1929" s="216"/>
      <c r="Q1929" s="216"/>
      <c r="R1929" s="216"/>
      <c r="S1929" s="216"/>
      <c r="T1929" s="217"/>
      <c r="AT1929" s="218" t="s">
        <v>290</v>
      </c>
      <c r="AU1929" s="218" t="s">
        <v>85</v>
      </c>
      <c r="AV1929" s="13" t="s">
        <v>85</v>
      </c>
      <c r="AW1929" s="13" t="s">
        <v>32</v>
      </c>
      <c r="AX1929" s="13" t="s">
        <v>76</v>
      </c>
      <c r="AY1929" s="218" t="s">
        <v>282</v>
      </c>
    </row>
    <row r="1930" spans="1:65" s="13" customFormat="1" ht="33.75">
      <c r="B1930" s="207"/>
      <c r="C1930" s="208"/>
      <c r="D1930" s="209" t="s">
        <v>290</v>
      </c>
      <c r="E1930" s="210" t="s">
        <v>1</v>
      </c>
      <c r="F1930" s="211" t="s">
        <v>1118</v>
      </c>
      <c r="G1930" s="208"/>
      <c r="H1930" s="212">
        <v>-81.314999999999998</v>
      </c>
      <c r="I1930" s="213"/>
      <c r="J1930" s="208"/>
      <c r="K1930" s="208"/>
      <c r="L1930" s="214"/>
      <c r="M1930" s="215"/>
      <c r="N1930" s="216"/>
      <c r="O1930" s="216"/>
      <c r="P1930" s="216"/>
      <c r="Q1930" s="216"/>
      <c r="R1930" s="216"/>
      <c r="S1930" s="216"/>
      <c r="T1930" s="217"/>
      <c r="AT1930" s="218" t="s">
        <v>290</v>
      </c>
      <c r="AU1930" s="218" t="s">
        <v>85</v>
      </c>
      <c r="AV1930" s="13" t="s">
        <v>85</v>
      </c>
      <c r="AW1930" s="13" t="s">
        <v>32</v>
      </c>
      <c r="AX1930" s="13" t="s">
        <v>76</v>
      </c>
      <c r="AY1930" s="218" t="s">
        <v>282</v>
      </c>
    </row>
    <row r="1931" spans="1:65" s="15" customFormat="1" ht="11.25">
      <c r="B1931" s="230"/>
      <c r="C1931" s="231"/>
      <c r="D1931" s="209" t="s">
        <v>290</v>
      </c>
      <c r="E1931" s="232" t="s">
        <v>1</v>
      </c>
      <c r="F1931" s="233" t="s">
        <v>306</v>
      </c>
      <c r="G1931" s="231"/>
      <c r="H1931" s="234">
        <v>162.92000000000002</v>
      </c>
      <c r="I1931" s="235"/>
      <c r="J1931" s="231"/>
      <c r="K1931" s="231"/>
      <c r="L1931" s="236"/>
      <c r="M1931" s="237"/>
      <c r="N1931" s="238"/>
      <c r="O1931" s="238"/>
      <c r="P1931" s="238"/>
      <c r="Q1931" s="238"/>
      <c r="R1931" s="238"/>
      <c r="S1931" s="238"/>
      <c r="T1931" s="239"/>
      <c r="AT1931" s="240" t="s">
        <v>290</v>
      </c>
      <c r="AU1931" s="240" t="s">
        <v>85</v>
      </c>
      <c r="AV1931" s="15" t="s">
        <v>105</v>
      </c>
      <c r="AW1931" s="15" t="s">
        <v>32</v>
      </c>
      <c r="AX1931" s="15" t="s">
        <v>76</v>
      </c>
      <c r="AY1931" s="240" t="s">
        <v>282</v>
      </c>
    </row>
    <row r="1932" spans="1:65" s="13" customFormat="1" ht="11.25">
      <c r="B1932" s="207"/>
      <c r="C1932" s="208"/>
      <c r="D1932" s="209" t="s">
        <v>290</v>
      </c>
      <c r="E1932" s="210" t="s">
        <v>1</v>
      </c>
      <c r="F1932" s="211" t="s">
        <v>1119</v>
      </c>
      <c r="G1932" s="208"/>
      <c r="H1932" s="212">
        <v>128.80000000000001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290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282</v>
      </c>
    </row>
    <row r="1933" spans="1:65" s="13" customFormat="1" ht="11.25">
      <c r="B1933" s="207"/>
      <c r="C1933" s="208"/>
      <c r="D1933" s="209" t="s">
        <v>290</v>
      </c>
      <c r="E1933" s="210" t="s">
        <v>1</v>
      </c>
      <c r="F1933" s="211" t="s">
        <v>1120</v>
      </c>
      <c r="G1933" s="208"/>
      <c r="H1933" s="212">
        <v>-58.185000000000002</v>
      </c>
      <c r="I1933" s="213"/>
      <c r="J1933" s="208"/>
      <c r="K1933" s="208"/>
      <c r="L1933" s="214"/>
      <c r="M1933" s="215"/>
      <c r="N1933" s="216"/>
      <c r="O1933" s="216"/>
      <c r="P1933" s="216"/>
      <c r="Q1933" s="216"/>
      <c r="R1933" s="216"/>
      <c r="S1933" s="216"/>
      <c r="T1933" s="217"/>
      <c r="AT1933" s="218" t="s">
        <v>290</v>
      </c>
      <c r="AU1933" s="218" t="s">
        <v>85</v>
      </c>
      <c r="AV1933" s="13" t="s">
        <v>85</v>
      </c>
      <c r="AW1933" s="13" t="s">
        <v>32</v>
      </c>
      <c r="AX1933" s="13" t="s">
        <v>76</v>
      </c>
      <c r="AY1933" s="218" t="s">
        <v>282</v>
      </c>
    </row>
    <row r="1934" spans="1:65" s="15" customFormat="1" ht="11.25">
      <c r="B1934" s="230"/>
      <c r="C1934" s="231"/>
      <c r="D1934" s="209" t="s">
        <v>290</v>
      </c>
      <c r="E1934" s="232" t="s">
        <v>1</v>
      </c>
      <c r="F1934" s="233" t="s">
        <v>306</v>
      </c>
      <c r="G1934" s="231"/>
      <c r="H1934" s="234">
        <v>70.615000000000009</v>
      </c>
      <c r="I1934" s="235"/>
      <c r="J1934" s="231"/>
      <c r="K1934" s="231"/>
      <c r="L1934" s="236"/>
      <c r="M1934" s="237"/>
      <c r="N1934" s="238"/>
      <c r="O1934" s="238"/>
      <c r="P1934" s="238"/>
      <c r="Q1934" s="238"/>
      <c r="R1934" s="238"/>
      <c r="S1934" s="238"/>
      <c r="T1934" s="239"/>
      <c r="AT1934" s="240" t="s">
        <v>290</v>
      </c>
      <c r="AU1934" s="240" t="s">
        <v>85</v>
      </c>
      <c r="AV1934" s="15" t="s">
        <v>105</v>
      </c>
      <c r="AW1934" s="15" t="s">
        <v>32</v>
      </c>
      <c r="AX1934" s="15" t="s">
        <v>76</v>
      </c>
      <c r="AY1934" s="240" t="s">
        <v>282</v>
      </c>
    </row>
    <row r="1935" spans="1:65" s="13" customFormat="1" ht="11.25">
      <c r="B1935" s="207"/>
      <c r="C1935" s="208"/>
      <c r="D1935" s="209" t="s">
        <v>290</v>
      </c>
      <c r="E1935" s="210" t="s">
        <v>1</v>
      </c>
      <c r="F1935" s="211" t="s">
        <v>1598</v>
      </c>
      <c r="G1935" s="208"/>
      <c r="H1935" s="212">
        <v>3.08</v>
      </c>
      <c r="I1935" s="213"/>
      <c r="J1935" s="208"/>
      <c r="K1935" s="208"/>
      <c r="L1935" s="214"/>
      <c r="M1935" s="215"/>
      <c r="N1935" s="216"/>
      <c r="O1935" s="216"/>
      <c r="P1935" s="216"/>
      <c r="Q1935" s="216"/>
      <c r="R1935" s="216"/>
      <c r="S1935" s="216"/>
      <c r="T1935" s="217"/>
      <c r="AT1935" s="218" t="s">
        <v>290</v>
      </c>
      <c r="AU1935" s="218" t="s">
        <v>85</v>
      </c>
      <c r="AV1935" s="13" t="s">
        <v>85</v>
      </c>
      <c r="AW1935" s="13" t="s">
        <v>32</v>
      </c>
      <c r="AX1935" s="13" t="s">
        <v>76</v>
      </c>
      <c r="AY1935" s="218" t="s">
        <v>282</v>
      </c>
    </row>
    <row r="1936" spans="1:65" s="13" customFormat="1" ht="22.5">
      <c r="B1936" s="207"/>
      <c r="C1936" s="208"/>
      <c r="D1936" s="209" t="s">
        <v>290</v>
      </c>
      <c r="E1936" s="210" t="s">
        <v>1</v>
      </c>
      <c r="F1936" s="211" t="s">
        <v>1599</v>
      </c>
      <c r="G1936" s="208"/>
      <c r="H1936" s="212">
        <v>19.071999999999999</v>
      </c>
      <c r="I1936" s="213"/>
      <c r="J1936" s="208"/>
      <c r="K1936" s="208"/>
      <c r="L1936" s="214"/>
      <c r="M1936" s="215"/>
      <c r="N1936" s="216"/>
      <c r="O1936" s="216"/>
      <c r="P1936" s="216"/>
      <c r="Q1936" s="216"/>
      <c r="R1936" s="216"/>
      <c r="S1936" s="216"/>
      <c r="T1936" s="217"/>
      <c r="AT1936" s="218" t="s">
        <v>290</v>
      </c>
      <c r="AU1936" s="218" t="s">
        <v>85</v>
      </c>
      <c r="AV1936" s="13" t="s">
        <v>85</v>
      </c>
      <c r="AW1936" s="13" t="s">
        <v>32</v>
      </c>
      <c r="AX1936" s="13" t="s">
        <v>76</v>
      </c>
      <c r="AY1936" s="218" t="s">
        <v>282</v>
      </c>
    </row>
    <row r="1937" spans="1:65" s="13" customFormat="1" ht="11.25">
      <c r="B1937" s="207"/>
      <c r="C1937" s="208"/>
      <c r="D1937" s="209" t="s">
        <v>290</v>
      </c>
      <c r="E1937" s="210" t="s">
        <v>1</v>
      </c>
      <c r="F1937" s="211" t="s">
        <v>1600</v>
      </c>
      <c r="G1937" s="208"/>
      <c r="H1937" s="212">
        <v>11.55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290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282</v>
      </c>
    </row>
    <row r="1938" spans="1:65" s="15" customFormat="1" ht="11.25">
      <c r="B1938" s="230"/>
      <c r="C1938" s="231"/>
      <c r="D1938" s="209" t="s">
        <v>290</v>
      </c>
      <c r="E1938" s="232" t="s">
        <v>1</v>
      </c>
      <c r="F1938" s="233" t="s">
        <v>306</v>
      </c>
      <c r="G1938" s="231"/>
      <c r="H1938" s="234">
        <v>33.701999999999998</v>
      </c>
      <c r="I1938" s="235"/>
      <c r="J1938" s="231"/>
      <c r="K1938" s="231"/>
      <c r="L1938" s="236"/>
      <c r="M1938" s="237"/>
      <c r="N1938" s="238"/>
      <c r="O1938" s="238"/>
      <c r="P1938" s="238"/>
      <c r="Q1938" s="238"/>
      <c r="R1938" s="238"/>
      <c r="S1938" s="238"/>
      <c r="T1938" s="239"/>
      <c r="AT1938" s="240" t="s">
        <v>290</v>
      </c>
      <c r="AU1938" s="240" t="s">
        <v>85</v>
      </c>
      <c r="AV1938" s="15" t="s">
        <v>105</v>
      </c>
      <c r="AW1938" s="15" t="s">
        <v>32</v>
      </c>
      <c r="AX1938" s="15" t="s">
        <v>76</v>
      </c>
      <c r="AY1938" s="240" t="s">
        <v>282</v>
      </c>
    </row>
    <row r="1939" spans="1:65" s="13" customFormat="1" ht="11.25">
      <c r="B1939" s="207"/>
      <c r="C1939" s="208"/>
      <c r="D1939" s="209" t="s">
        <v>290</v>
      </c>
      <c r="E1939" s="210" t="s">
        <v>1</v>
      </c>
      <c r="F1939" s="211" t="s">
        <v>1601</v>
      </c>
      <c r="G1939" s="208"/>
      <c r="H1939" s="212">
        <v>-32.115000000000002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290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282</v>
      </c>
    </row>
    <row r="1940" spans="1:65" s="15" customFormat="1" ht="11.25">
      <c r="B1940" s="230"/>
      <c r="C1940" s="231"/>
      <c r="D1940" s="209" t="s">
        <v>290</v>
      </c>
      <c r="E1940" s="232" t="s">
        <v>1</v>
      </c>
      <c r="F1940" s="233" t="s">
        <v>306</v>
      </c>
      <c r="G1940" s="231"/>
      <c r="H1940" s="234">
        <v>-32.115000000000002</v>
      </c>
      <c r="I1940" s="235"/>
      <c r="J1940" s="231"/>
      <c r="K1940" s="231"/>
      <c r="L1940" s="236"/>
      <c r="M1940" s="237"/>
      <c r="N1940" s="238"/>
      <c r="O1940" s="238"/>
      <c r="P1940" s="238"/>
      <c r="Q1940" s="238"/>
      <c r="R1940" s="238"/>
      <c r="S1940" s="238"/>
      <c r="T1940" s="239"/>
      <c r="AT1940" s="240" t="s">
        <v>290</v>
      </c>
      <c r="AU1940" s="240" t="s">
        <v>85</v>
      </c>
      <c r="AV1940" s="15" t="s">
        <v>105</v>
      </c>
      <c r="AW1940" s="15" t="s">
        <v>32</v>
      </c>
      <c r="AX1940" s="15" t="s">
        <v>76</v>
      </c>
      <c r="AY1940" s="240" t="s">
        <v>282</v>
      </c>
    </row>
    <row r="1941" spans="1:65" s="14" customFormat="1" ht="11.25">
      <c r="B1941" s="219"/>
      <c r="C1941" s="220"/>
      <c r="D1941" s="209" t="s">
        <v>290</v>
      </c>
      <c r="E1941" s="221" t="s">
        <v>1</v>
      </c>
      <c r="F1941" s="222" t="s">
        <v>292</v>
      </c>
      <c r="G1941" s="220"/>
      <c r="H1941" s="223">
        <v>235.12200000000001</v>
      </c>
      <c r="I1941" s="224"/>
      <c r="J1941" s="220"/>
      <c r="K1941" s="220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290</v>
      </c>
      <c r="AU1941" s="229" t="s">
        <v>85</v>
      </c>
      <c r="AV1941" s="14" t="s">
        <v>288</v>
      </c>
      <c r="AW1941" s="14" t="s">
        <v>32</v>
      </c>
      <c r="AX1941" s="14" t="s">
        <v>83</v>
      </c>
      <c r="AY1941" s="229" t="s">
        <v>282</v>
      </c>
    </row>
    <row r="1942" spans="1:65" s="2" customFormat="1" ht="55.5" customHeight="1">
      <c r="A1942" s="35"/>
      <c r="B1942" s="36"/>
      <c r="C1942" s="193" t="s">
        <v>2055</v>
      </c>
      <c r="D1942" s="193" t="s">
        <v>284</v>
      </c>
      <c r="E1942" s="194" t="s">
        <v>2056</v>
      </c>
      <c r="F1942" s="195" t="s">
        <v>2057</v>
      </c>
      <c r="G1942" s="196" t="s">
        <v>287</v>
      </c>
      <c r="H1942" s="197">
        <v>2.61</v>
      </c>
      <c r="I1942" s="198"/>
      <c r="J1942" s="199">
        <f>ROUND(I1942*H1942,2)</f>
        <v>0</v>
      </c>
      <c r="K1942" s="200"/>
      <c r="L1942" s="40"/>
      <c r="M1942" s="201" t="s">
        <v>1</v>
      </c>
      <c r="N1942" s="202" t="s">
        <v>41</v>
      </c>
      <c r="O1942" s="72"/>
      <c r="P1942" s="203">
        <f>O1942*H1942</f>
        <v>0</v>
      </c>
      <c r="Q1942" s="203">
        <v>2.66E-3</v>
      </c>
      <c r="R1942" s="203">
        <f>Q1942*H1942</f>
        <v>6.9426000000000002E-3</v>
      </c>
      <c r="S1942" s="203">
        <v>0</v>
      </c>
      <c r="T1942" s="204">
        <f>S1942*H1942</f>
        <v>0</v>
      </c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R1942" s="205" t="s">
        <v>199</v>
      </c>
      <c r="AT1942" s="205" t="s">
        <v>284</v>
      </c>
      <c r="AU1942" s="205" t="s">
        <v>85</v>
      </c>
      <c r="AY1942" s="18" t="s">
        <v>282</v>
      </c>
      <c r="BE1942" s="206">
        <f>IF(N1942="základní",J1942,0)</f>
        <v>0</v>
      </c>
      <c r="BF1942" s="206">
        <f>IF(N1942="snížená",J1942,0)</f>
        <v>0</v>
      </c>
      <c r="BG1942" s="206">
        <f>IF(N1942="zákl. přenesená",J1942,0)</f>
        <v>0</v>
      </c>
      <c r="BH1942" s="206">
        <f>IF(N1942="sníž. přenesená",J1942,0)</f>
        <v>0</v>
      </c>
      <c r="BI1942" s="206">
        <f>IF(N1942="nulová",J1942,0)</f>
        <v>0</v>
      </c>
      <c r="BJ1942" s="18" t="s">
        <v>83</v>
      </c>
      <c r="BK1942" s="206">
        <f>ROUND(I1942*H1942,2)</f>
        <v>0</v>
      </c>
      <c r="BL1942" s="18" t="s">
        <v>199</v>
      </c>
      <c r="BM1942" s="205" t="s">
        <v>2058</v>
      </c>
    </row>
    <row r="1943" spans="1:65" s="13" customFormat="1" ht="11.25">
      <c r="B1943" s="207"/>
      <c r="C1943" s="208"/>
      <c r="D1943" s="209" t="s">
        <v>290</v>
      </c>
      <c r="E1943" s="210" t="s">
        <v>1</v>
      </c>
      <c r="F1943" s="211" t="s">
        <v>2059</v>
      </c>
      <c r="G1943" s="208"/>
      <c r="H1943" s="212">
        <v>2.61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290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282</v>
      </c>
    </row>
    <row r="1944" spans="1:65" s="14" customFormat="1" ht="11.25">
      <c r="B1944" s="219"/>
      <c r="C1944" s="220"/>
      <c r="D1944" s="209" t="s">
        <v>290</v>
      </c>
      <c r="E1944" s="221" t="s">
        <v>1</v>
      </c>
      <c r="F1944" s="222" t="s">
        <v>292</v>
      </c>
      <c r="G1944" s="220"/>
      <c r="H1944" s="223">
        <v>2.61</v>
      </c>
      <c r="I1944" s="224"/>
      <c r="J1944" s="220"/>
      <c r="K1944" s="220"/>
      <c r="L1944" s="225"/>
      <c r="M1944" s="226"/>
      <c r="N1944" s="227"/>
      <c r="O1944" s="227"/>
      <c r="P1944" s="227"/>
      <c r="Q1944" s="227"/>
      <c r="R1944" s="227"/>
      <c r="S1944" s="227"/>
      <c r="T1944" s="228"/>
      <c r="AT1944" s="229" t="s">
        <v>290</v>
      </c>
      <c r="AU1944" s="229" t="s">
        <v>85</v>
      </c>
      <c r="AV1944" s="14" t="s">
        <v>288</v>
      </c>
      <c r="AW1944" s="14" t="s">
        <v>32</v>
      </c>
      <c r="AX1944" s="14" t="s">
        <v>83</v>
      </c>
      <c r="AY1944" s="229" t="s">
        <v>282</v>
      </c>
    </row>
    <row r="1945" spans="1:65" s="2" customFormat="1" ht="62.65" customHeight="1">
      <c r="A1945" s="35"/>
      <c r="B1945" s="36"/>
      <c r="C1945" s="193" t="s">
        <v>2060</v>
      </c>
      <c r="D1945" s="193" t="s">
        <v>284</v>
      </c>
      <c r="E1945" s="194" t="s">
        <v>2061</v>
      </c>
      <c r="F1945" s="195" t="s">
        <v>2062</v>
      </c>
      <c r="G1945" s="196" t="s">
        <v>441</v>
      </c>
      <c r="H1945" s="197">
        <v>14.412000000000001</v>
      </c>
      <c r="I1945" s="198"/>
      <c r="J1945" s="199">
        <f t="shared" ref="J1945:J1957" si="20">ROUND(I1945*H1945,2)</f>
        <v>0</v>
      </c>
      <c r="K1945" s="200"/>
      <c r="L1945" s="40"/>
      <c r="M1945" s="201" t="s">
        <v>1</v>
      </c>
      <c r="N1945" s="202" t="s">
        <v>41</v>
      </c>
      <c r="O1945" s="72"/>
      <c r="P1945" s="203">
        <f t="shared" ref="P1945:P1957" si="21">O1945*H1945</f>
        <v>0</v>
      </c>
      <c r="Q1945" s="203">
        <v>1.1100000000000001E-3</v>
      </c>
      <c r="R1945" s="203">
        <f t="shared" ref="R1945:R1957" si="22">Q1945*H1945</f>
        <v>1.5997320000000002E-2</v>
      </c>
      <c r="S1945" s="203">
        <v>0</v>
      </c>
      <c r="T1945" s="204">
        <f t="shared" ref="T1945:T1957" si="23">S1945*H1945</f>
        <v>0</v>
      </c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R1945" s="205" t="s">
        <v>199</v>
      </c>
      <c r="AT1945" s="205" t="s">
        <v>284</v>
      </c>
      <c r="AU1945" s="205" t="s">
        <v>85</v>
      </c>
      <c r="AY1945" s="18" t="s">
        <v>282</v>
      </c>
      <c r="BE1945" s="206">
        <f t="shared" ref="BE1945:BE1957" si="24">IF(N1945="základní",J1945,0)</f>
        <v>0</v>
      </c>
      <c r="BF1945" s="206">
        <f t="shared" ref="BF1945:BF1957" si="25">IF(N1945="snížená",J1945,0)</f>
        <v>0</v>
      </c>
      <c r="BG1945" s="206">
        <f t="shared" ref="BG1945:BG1957" si="26">IF(N1945="zákl. přenesená",J1945,0)</f>
        <v>0</v>
      </c>
      <c r="BH1945" s="206">
        <f t="shared" ref="BH1945:BH1957" si="27">IF(N1945="sníž. přenesená",J1945,0)</f>
        <v>0</v>
      </c>
      <c r="BI1945" s="206">
        <f t="shared" ref="BI1945:BI1957" si="28">IF(N1945="nulová",J1945,0)</f>
        <v>0</v>
      </c>
      <c r="BJ1945" s="18" t="s">
        <v>83</v>
      </c>
      <c r="BK1945" s="206">
        <f t="shared" ref="BK1945:BK1957" si="29">ROUND(I1945*H1945,2)</f>
        <v>0</v>
      </c>
      <c r="BL1945" s="18" t="s">
        <v>199</v>
      </c>
      <c r="BM1945" s="205" t="s">
        <v>2063</v>
      </c>
    </row>
    <row r="1946" spans="1:65" s="2" customFormat="1" ht="62.65" customHeight="1">
      <c r="A1946" s="35"/>
      <c r="B1946" s="36"/>
      <c r="C1946" s="193" t="s">
        <v>2064</v>
      </c>
      <c r="D1946" s="193" t="s">
        <v>284</v>
      </c>
      <c r="E1946" s="194" t="s">
        <v>2065</v>
      </c>
      <c r="F1946" s="195" t="s">
        <v>2066</v>
      </c>
      <c r="G1946" s="196" t="s">
        <v>441</v>
      </c>
      <c r="H1946" s="197">
        <v>14.403</v>
      </c>
      <c r="I1946" s="198"/>
      <c r="J1946" s="199">
        <f t="shared" si="20"/>
        <v>0</v>
      </c>
      <c r="K1946" s="200"/>
      <c r="L1946" s="40"/>
      <c r="M1946" s="201" t="s">
        <v>1</v>
      </c>
      <c r="N1946" s="202" t="s">
        <v>41</v>
      </c>
      <c r="O1946" s="72"/>
      <c r="P1946" s="203">
        <f t="shared" si="21"/>
        <v>0</v>
      </c>
      <c r="Q1946" s="203">
        <v>1.1100000000000001E-3</v>
      </c>
      <c r="R1946" s="203">
        <f t="shared" si="22"/>
        <v>1.5987330000000001E-2</v>
      </c>
      <c r="S1946" s="203">
        <v>0</v>
      </c>
      <c r="T1946" s="204">
        <f t="shared" si="23"/>
        <v>0</v>
      </c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R1946" s="205" t="s">
        <v>199</v>
      </c>
      <c r="AT1946" s="205" t="s">
        <v>284</v>
      </c>
      <c r="AU1946" s="205" t="s">
        <v>85</v>
      </c>
      <c r="AY1946" s="18" t="s">
        <v>282</v>
      </c>
      <c r="BE1946" s="206">
        <f t="shared" si="24"/>
        <v>0</v>
      </c>
      <c r="BF1946" s="206">
        <f t="shared" si="25"/>
        <v>0</v>
      </c>
      <c r="BG1946" s="206">
        <f t="shared" si="26"/>
        <v>0</v>
      </c>
      <c r="BH1946" s="206">
        <f t="shared" si="27"/>
        <v>0</v>
      </c>
      <c r="BI1946" s="206">
        <f t="shared" si="28"/>
        <v>0</v>
      </c>
      <c r="BJ1946" s="18" t="s">
        <v>83</v>
      </c>
      <c r="BK1946" s="206">
        <f t="shared" si="29"/>
        <v>0</v>
      </c>
      <c r="BL1946" s="18" t="s">
        <v>199</v>
      </c>
      <c r="BM1946" s="205" t="s">
        <v>2067</v>
      </c>
    </row>
    <row r="1947" spans="1:65" s="2" customFormat="1" ht="62.65" customHeight="1">
      <c r="A1947" s="35"/>
      <c r="B1947" s="36"/>
      <c r="C1947" s="193" t="s">
        <v>2068</v>
      </c>
      <c r="D1947" s="193" t="s">
        <v>284</v>
      </c>
      <c r="E1947" s="194" t="s">
        <v>2069</v>
      </c>
      <c r="F1947" s="195" t="s">
        <v>2070</v>
      </c>
      <c r="G1947" s="196" t="s">
        <v>441</v>
      </c>
      <c r="H1947" s="197">
        <v>15.349</v>
      </c>
      <c r="I1947" s="198"/>
      <c r="J1947" s="199">
        <f t="shared" si="20"/>
        <v>0</v>
      </c>
      <c r="K1947" s="200"/>
      <c r="L1947" s="40"/>
      <c r="M1947" s="201" t="s">
        <v>1</v>
      </c>
      <c r="N1947" s="202" t="s">
        <v>41</v>
      </c>
      <c r="O1947" s="72"/>
      <c r="P1947" s="203">
        <f t="shared" si="21"/>
        <v>0</v>
      </c>
      <c r="Q1947" s="203">
        <v>1.1100000000000001E-3</v>
      </c>
      <c r="R1947" s="203">
        <f t="shared" si="22"/>
        <v>1.7037390000000003E-2</v>
      </c>
      <c r="S1947" s="203">
        <v>0</v>
      </c>
      <c r="T1947" s="204">
        <f t="shared" si="23"/>
        <v>0</v>
      </c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R1947" s="205" t="s">
        <v>199</v>
      </c>
      <c r="AT1947" s="205" t="s">
        <v>284</v>
      </c>
      <c r="AU1947" s="205" t="s">
        <v>85</v>
      </c>
      <c r="AY1947" s="18" t="s">
        <v>282</v>
      </c>
      <c r="BE1947" s="206">
        <f t="shared" si="24"/>
        <v>0</v>
      </c>
      <c r="BF1947" s="206">
        <f t="shared" si="25"/>
        <v>0</v>
      </c>
      <c r="BG1947" s="206">
        <f t="shared" si="26"/>
        <v>0</v>
      </c>
      <c r="BH1947" s="206">
        <f t="shared" si="27"/>
        <v>0</v>
      </c>
      <c r="BI1947" s="206">
        <f t="shared" si="28"/>
        <v>0</v>
      </c>
      <c r="BJ1947" s="18" t="s">
        <v>83</v>
      </c>
      <c r="BK1947" s="206">
        <f t="shared" si="29"/>
        <v>0</v>
      </c>
      <c r="BL1947" s="18" t="s">
        <v>199</v>
      </c>
      <c r="BM1947" s="205" t="s">
        <v>2071</v>
      </c>
    </row>
    <row r="1948" spans="1:65" s="2" customFormat="1" ht="62.65" customHeight="1">
      <c r="A1948" s="35"/>
      <c r="B1948" s="36"/>
      <c r="C1948" s="193" t="s">
        <v>2072</v>
      </c>
      <c r="D1948" s="193" t="s">
        <v>284</v>
      </c>
      <c r="E1948" s="194" t="s">
        <v>2073</v>
      </c>
      <c r="F1948" s="195" t="s">
        <v>2074</v>
      </c>
      <c r="G1948" s="196" t="s">
        <v>441</v>
      </c>
      <c r="H1948" s="197">
        <v>15.276</v>
      </c>
      <c r="I1948" s="198"/>
      <c r="J1948" s="199">
        <f t="shared" si="20"/>
        <v>0</v>
      </c>
      <c r="K1948" s="200"/>
      <c r="L1948" s="40"/>
      <c r="M1948" s="201" t="s">
        <v>1</v>
      </c>
      <c r="N1948" s="202" t="s">
        <v>41</v>
      </c>
      <c r="O1948" s="72"/>
      <c r="P1948" s="203">
        <f t="shared" si="21"/>
        <v>0</v>
      </c>
      <c r="Q1948" s="203">
        <v>1.1100000000000001E-3</v>
      </c>
      <c r="R1948" s="203">
        <f t="shared" si="22"/>
        <v>1.695636E-2</v>
      </c>
      <c r="S1948" s="203">
        <v>0</v>
      </c>
      <c r="T1948" s="204">
        <f t="shared" si="23"/>
        <v>0</v>
      </c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R1948" s="205" t="s">
        <v>199</v>
      </c>
      <c r="AT1948" s="205" t="s">
        <v>284</v>
      </c>
      <c r="AU1948" s="205" t="s">
        <v>85</v>
      </c>
      <c r="AY1948" s="18" t="s">
        <v>282</v>
      </c>
      <c r="BE1948" s="206">
        <f t="shared" si="24"/>
        <v>0</v>
      </c>
      <c r="BF1948" s="206">
        <f t="shared" si="25"/>
        <v>0</v>
      </c>
      <c r="BG1948" s="206">
        <f t="shared" si="26"/>
        <v>0</v>
      </c>
      <c r="BH1948" s="206">
        <f t="shared" si="27"/>
        <v>0</v>
      </c>
      <c r="BI1948" s="206">
        <f t="shared" si="28"/>
        <v>0</v>
      </c>
      <c r="BJ1948" s="18" t="s">
        <v>83</v>
      </c>
      <c r="BK1948" s="206">
        <f t="shared" si="29"/>
        <v>0</v>
      </c>
      <c r="BL1948" s="18" t="s">
        <v>199</v>
      </c>
      <c r="BM1948" s="205" t="s">
        <v>2075</v>
      </c>
    </row>
    <row r="1949" spans="1:65" s="2" customFormat="1" ht="62.65" customHeight="1">
      <c r="A1949" s="35"/>
      <c r="B1949" s="36"/>
      <c r="C1949" s="193" t="s">
        <v>2076</v>
      </c>
      <c r="D1949" s="193" t="s">
        <v>284</v>
      </c>
      <c r="E1949" s="194" t="s">
        <v>2077</v>
      </c>
      <c r="F1949" s="195" t="s">
        <v>2078</v>
      </c>
      <c r="G1949" s="196" t="s">
        <v>441</v>
      </c>
      <c r="H1949" s="197">
        <v>15.515000000000001</v>
      </c>
      <c r="I1949" s="198"/>
      <c r="J1949" s="199">
        <f t="shared" si="20"/>
        <v>0</v>
      </c>
      <c r="K1949" s="200"/>
      <c r="L1949" s="40"/>
      <c r="M1949" s="201" t="s">
        <v>1</v>
      </c>
      <c r="N1949" s="202" t="s">
        <v>41</v>
      </c>
      <c r="O1949" s="72"/>
      <c r="P1949" s="203">
        <f t="shared" si="21"/>
        <v>0</v>
      </c>
      <c r="Q1949" s="203">
        <v>2.2100000000000002E-3</v>
      </c>
      <c r="R1949" s="203">
        <f t="shared" si="22"/>
        <v>3.4288150000000003E-2</v>
      </c>
      <c r="S1949" s="203">
        <v>0</v>
      </c>
      <c r="T1949" s="204">
        <f t="shared" si="23"/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205" t="s">
        <v>199</v>
      </c>
      <c r="AT1949" s="205" t="s">
        <v>284</v>
      </c>
      <c r="AU1949" s="205" t="s">
        <v>85</v>
      </c>
      <c r="AY1949" s="18" t="s">
        <v>282</v>
      </c>
      <c r="BE1949" s="206">
        <f t="shared" si="24"/>
        <v>0</v>
      </c>
      <c r="BF1949" s="206">
        <f t="shared" si="25"/>
        <v>0</v>
      </c>
      <c r="BG1949" s="206">
        <f t="shared" si="26"/>
        <v>0</v>
      </c>
      <c r="BH1949" s="206">
        <f t="shared" si="27"/>
        <v>0</v>
      </c>
      <c r="BI1949" s="206">
        <f t="shared" si="28"/>
        <v>0</v>
      </c>
      <c r="BJ1949" s="18" t="s">
        <v>83</v>
      </c>
      <c r="BK1949" s="206">
        <f t="shared" si="29"/>
        <v>0</v>
      </c>
      <c r="BL1949" s="18" t="s">
        <v>199</v>
      </c>
      <c r="BM1949" s="205" t="s">
        <v>2079</v>
      </c>
    </row>
    <row r="1950" spans="1:65" s="2" customFormat="1" ht="24.2" customHeight="1">
      <c r="A1950" s="35"/>
      <c r="B1950" s="36"/>
      <c r="C1950" s="193" t="s">
        <v>2080</v>
      </c>
      <c r="D1950" s="193" t="s">
        <v>284</v>
      </c>
      <c r="E1950" s="194" t="s">
        <v>2081</v>
      </c>
      <c r="F1950" s="195" t="s">
        <v>2082</v>
      </c>
      <c r="G1950" s="196" t="s">
        <v>441</v>
      </c>
      <c r="H1950" s="197">
        <v>136.197</v>
      </c>
      <c r="I1950" s="198"/>
      <c r="J1950" s="199">
        <f t="shared" si="20"/>
        <v>0</v>
      </c>
      <c r="K1950" s="200"/>
      <c r="L1950" s="40"/>
      <c r="M1950" s="201" t="s">
        <v>1</v>
      </c>
      <c r="N1950" s="202" t="s">
        <v>41</v>
      </c>
      <c r="O1950" s="72"/>
      <c r="P1950" s="203">
        <f t="shared" si="21"/>
        <v>0</v>
      </c>
      <c r="Q1950" s="203">
        <v>3.1E-4</v>
      </c>
      <c r="R1950" s="203">
        <f t="shared" si="22"/>
        <v>4.2221069999999999E-2</v>
      </c>
      <c r="S1950" s="203">
        <v>0</v>
      </c>
      <c r="T1950" s="204">
        <f t="shared" si="23"/>
        <v>0</v>
      </c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R1950" s="205" t="s">
        <v>199</v>
      </c>
      <c r="AT1950" s="205" t="s">
        <v>284</v>
      </c>
      <c r="AU1950" s="205" t="s">
        <v>85</v>
      </c>
      <c r="AY1950" s="18" t="s">
        <v>282</v>
      </c>
      <c r="BE1950" s="206">
        <f t="shared" si="24"/>
        <v>0</v>
      </c>
      <c r="BF1950" s="206">
        <f t="shared" si="25"/>
        <v>0</v>
      </c>
      <c r="BG1950" s="206">
        <f t="shared" si="26"/>
        <v>0</v>
      </c>
      <c r="BH1950" s="206">
        <f t="shared" si="27"/>
        <v>0</v>
      </c>
      <c r="BI1950" s="206">
        <f t="shared" si="28"/>
        <v>0</v>
      </c>
      <c r="BJ1950" s="18" t="s">
        <v>83</v>
      </c>
      <c r="BK1950" s="206">
        <f t="shared" si="29"/>
        <v>0</v>
      </c>
      <c r="BL1950" s="18" t="s">
        <v>199</v>
      </c>
      <c r="BM1950" s="205" t="s">
        <v>2083</v>
      </c>
    </row>
    <row r="1951" spans="1:65" s="2" customFormat="1" ht="55.5" customHeight="1">
      <c r="A1951" s="35"/>
      <c r="B1951" s="36"/>
      <c r="C1951" s="193" t="s">
        <v>2084</v>
      </c>
      <c r="D1951" s="193" t="s">
        <v>284</v>
      </c>
      <c r="E1951" s="194" t="s">
        <v>2085</v>
      </c>
      <c r="F1951" s="195" t="s">
        <v>2086</v>
      </c>
      <c r="G1951" s="196" t="s">
        <v>441</v>
      </c>
      <c r="H1951" s="197">
        <v>138.97200000000001</v>
      </c>
      <c r="I1951" s="198"/>
      <c r="J1951" s="199">
        <f t="shared" si="20"/>
        <v>0</v>
      </c>
      <c r="K1951" s="200"/>
      <c r="L1951" s="40"/>
      <c r="M1951" s="201" t="s">
        <v>1</v>
      </c>
      <c r="N1951" s="202" t="s">
        <v>41</v>
      </c>
      <c r="O1951" s="72"/>
      <c r="P1951" s="203">
        <f t="shared" si="21"/>
        <v>0</v>
      </c>
      <c r="Q1951" s="203">
        <v>3.1E-4</v>
      </c>
      <c r="R1951" s="203">
        <f t="shared" si="22"/>
        <v>4.3081319999999999E-2</v>
      </c>
      <c r="S1951" s="203">
        <v>0</v>
      </c>
      <c r="T1951" s="204">
        <f t="shared" si="23"/>
        <v>0</v>
      </c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R1951" s="205" t="s">
        <v>199</v>
      </c>
      <c r="AT1951" s="205" t="s">
        <v>284</v>
      </c>
      <c r="AU1951" s="205" t="s">
        <v>85</v>
      </c>
      <c r="AY1951" s="18" t="s">
        <v>282</v>
      </c>
      <c r="BE1951" s="206">
        <f t="shared" si="24"/>
        <v>0</v>
      </c>
      <c r="BF1951" s="206">
        <f t="shared" si="25"/>
        <v>0</v>
      </c>
      <c r="BG1951" s="206">
        <f t="shared" si="26"/>
        <v>0</v>
      </c>
      <c r="BH1951" s="206">
        <f t="shared" si="27"/>
        <v>0</v>
      </c>
      <c r="BI1951" s="206">
        <f t="shared" si="28"/>
        <v>0</v>
      </c>
      <c r="BJ1951" s="18" t="s">
        <v>83</v>
      </c>
      <c r="BK1951" s="206">
        <f t="shared" si="29"/>
        <v>0</v>
      </c>
      <c r="BL1951" s="18" t="s">
        <v>199</v>
      </c>
      <c r="BM1951" s="205" t="s">
        <v>2087</v>
      </c>
    </row>
    <row r="1952" spans="1:65" s="2" customFormat="1" ht="55.5" customHeight="1">
      <c r="A1952" s="35"/>
      <c r="B1952" s="36"/>
      <c r="C1952" s="193" t="s">
        <v>2088</v>
      </c>
      <c r="D1952" s="193" t="s">
        <v>284</v>
      </c>
      <c r="E1952" s="194" t="s">
        <v>2089</v>
      </c>
      <c r="F1952" s="195" t="s">
        <v>2090</v>
      </c>
      <c r="G1952" s="196" t="s">
        <v>441</v>
      </c>
      <c r="H1952" s="197">
        <v>139.33000000000001</v>
      </c>
      <c r="I1952" s="198"/>
      <c r="J1952" s="199">
        <f t="shared" si="20"/>
        <v>0</v>
      </c>
      <c r="K1952" s="200"/>
      <c r="L1952" s="40"/>
      <c r="M1952" s="201" t="s">
        <v>1</v>
      </c>
      <c r="N1952" s="202" t="s">
        <v>41</v>
      </c>
      <c r="O1952" s="72"/>
      <c r="P1952" s="203">
        <f t="shared" si="21"/>
        <v>0</v>
      </c>
      <c r="Q1952" s="203">
        <v>3.1E-4</v>
      </c>
      <c r="R1952" s="203">
        <f t="shared" si="22"/>
        <v>4.3192300000000003E-2</v>
      </c>
      <c r="S1952" s="203">
        <v>0</v>
      </c>
      <c r="T1952" s="204">
        <f t="shared" si="23"/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284</v>
      </c>
      <c r="AU1952" s="205" t="s">
        <v>85</v>
      </c>
      <c r="AY1952" s="18" t="s">
        <v>282</v>
      </c>
      <c r="BE1952" s="206">
        <f t="shared" si="24"/>
        <v>0</v>
      </c>
      <c r="BF1952" s="206">
        <f t="shared" si="25"/>
        <v>0</v>
      </c>
      <c r="BG1952" s="206">
        <f t="shared" si="26"/>
        <v>0</v>
      </c>
      <c r="BH1952" s="206">
        <f t="shared" si="27"/>
        <v>0</v>
      </c>
      <c r="BI1952" s="206">
        <f t="shared" si="28"/>
        <v>0</v>
      </c>
      <c r="BJ1952" s="18" t="s">
        <v>83</v>
      </c>
      <c r="BK1952" s="206">
        <f t="shared" si="29"/>
        <v>0</v>
      </c>
      <c r="BL1952" s="18" t="s">
        <v>199</v>
      </c>
      <c r="BM1952" s="205" t="s">
        <v>2091</v>
      </c>
    </row>
    <row r="1953" spans="1:65" s="2" customFormat="1" ht="55.5" customHeight="1">
      <c r="A1953" s="35"/>
      <c r="B1953" s="36"/>
      <c r="C1953" s="193" t="s">
        <v>2092</v>
      </c>
      <c r="D1953" s="193" t="s">
        <v>284</v>
      </c>
      <c r="E1953" s="194" t="s">
        <v>2093</v>
      </c>
      <c r="F1953" s="195" t="s">
        <v>2094</v>
      </c>
      <c r="G1953" s="196" t="s">
        <v>441</v>
      </c>
      <c r="H1953" s="197">
        <v>136.893</v>
      </c>
      <c r="I1953" s="198"/>
      <c r="J1953" s="199">
        <f t="shared" si="20"/>
        <v>0</v>
      </c>
      <c r="K1953" s="200"/>
      <c r="L1953" s="40"/>
      <c r="M1953" s="201" t="s">
        <v>1</v>
      </c>
      <c r="N1953" s="202" t="s">
        <v>41</v>
      </c>
      <c r="O1953" s="72"/>
      <c r="P1953" s="203">
        <f t="shared" si="21"/>
        <v>0</v>
      </c>
      <c r="Q1953" s="203">
        <v>3.1E-4</v>
      </c>
      <c r="R1953" s="203">
        <f t="shared" si="22"/>
        <v>4.2436830000000002E-2</v>
      </c>
      <c r="S1953" s="203">
        <v>0</v>
      </c>
      <c r="T1953" s="204">
        <f t="shared" si="23"/>
        <v>0</v>
      </c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R1953" s="205" t="s">
        <v>199</v>
      </c>
      <c r="AT1953" s="205" t="s">
        <v>284</v>
      </c>
      <c r="AU1953" s="205" t="s">
        <v>85</v>
      </c>
      <c r="AY1953" s="18" t="s">
        <v>282</v>
      </c>
      <c r="BE1953" s="206">
        <f t="shared" si="24"/>
        <v>0</v>
      </c>
      <c r="BF1953" s="206">
        <f t="shared" si="25"/>
        <v>0</v>
      </c>
      <c r="BG1953" s="206">
        <f t="shared" si="26"/>
        <v>0</v>
      </c>
      <c r="BH1953" s="206">
        <f t="shared" si="27"/>
        <v>0</v>
      </c>
      <c r="BI1953" s="206">
        <f t="shared" si="28"/>
        <v>0</v>
      </c>
      <c r="BJ1953" s="18" t="s">
        <v>83</v>
      </c>
      <c r="BK1953" s="206">
        <f t="shared" si="29"/>
        <v>0</v>
      </c>
      <c r="BL1953" s="18" t="s">
        <v>199</v>
      </c>
      <c r="BM1953" s="205" t="s">
        <v>2095</v>
      </c>
    </row>
    <row r="1954" spans="1:65" s="2" customFormat="1" ht="55.5" customHeight="1">
      <c r="A1954" s="35"/>
      <c r="B1954" s="36"/>
      <c r="C1954" s="193" t="s">
        <v>2096</v>
      </c>
      <c r="D1954" s="193" t="s">
        <v>284</v>
      </c>
      <c r="E1954" s="194" t="s">
        <v>2097</v>
      </c>
      <c r="F1954" s="195" t="s">
        <v>2098</v>
      </c>
      <c r="G1954" s="196" t="s">
        <v>441</v>
      </c>
      <c r="H1954" s="197">
        <v>136.602</v>
      </c>
      <c r="I1954" s="198"/>
      <c r="J1954" s="199">
        <f t="shared" si="20"/>
        <v>0</v>
      </c>
      <c r="K1954" s="200"/>
      <c r="L1954" s="40"/>
      <c r="M1954" s="201" t="s">
        <v>1</v>
      </c>
      <c r="N1954" s="202" t="s">
        <v>41</v>
      </c>
      <c r="O1954" s="72"/>
      <c r="P1954" s="203">
        <f t="shared" si="21"/>
        <v>0</v>
      </c>
      <c r="Q1954" s="203">
        <v>3.8000000000000002E-4</v>
      </c>
      <c r="R1954" s="203">
        <f t="shared" si="22"/>
        <v>5.1908760000000005E-2</v>
      </c>
      <c r="S1954" s="203">
        <v>0</v>
      </c>
      <c r="T1954" s="204">
        <f t="shared" si="23"/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284</v>
      </c>
      <c r="AU1954" s="205" t="s">
        <v>85</v>
      </c>
      <c r="AY1954" s="18" t="s">
        <v>282</v>
      </c>
      <c r="BE1954" s="206">
        <f t="shared" si="24"/>
        <v>0</v>
      </c>
      <c r="BF1954" s="206">
        <f t="shared" si="25"/>
        <v>0</v>
      </c>
      <c r="BG1954" s="206">
        <f t="shared" si="26"/>
        <v>0</v>
      </c>
      <c r="BH1954" s="206">
        <f t="shared" si="27"/>
        <v>0</v>
      </c>
      <c r="BI1954" s="206">
        <f t="shared" si="28"/>
        <v>0</v>
      </c>
      <c r="BJ1954" s="18" t="s">
        <v>83</v>
      </c>
      <c r="BK1954" s="206">
        <f t="shared" si="29"/>
        <v>0</v>
      </c>
      <c r="BL1954" s="18" t="s">
        <v>199</v>
      </c>
      <c r="BM1954" s="205" t="s">
        <v>2099</v>
      </c>
    </row>
    <row r="1955" spans="1:65" s="2" customFormat="1" ht="55.5" customHeight="1">
      <c r="A1955" s="35"/>
      <c r="B1955" s="36"/>
      <c r="C1955" s="193" t="s">
        <v>2100</v>
      </c>
      <c r="D1955" s="193" t="s">
        <v>284</v>
      </c>
      <c r="E1955" s="194" t="s">
        <v>2101</v>
      </c>
      <c r="F1955" s="195" t="s">
        <v>2102</v>
      </c>
      <c r="G1955" s="196" t="s">
        <v>441</v>
      </c>
      <c r="H1955" s="197">
        <v>136.84899999999999</v>
      </c>
      <c r="I1955" s="198"/>
      <c r="J1955" s="199">
        <f t="shared" si="20"/>
        <v>0</v>
      </c>
      <c r="K1955" s="200"/>
      <c r="L1955" s="40"/>
      <c r="M1955" s="201" t="s">
        <v>1</v>
      </c>
      <c r="N1955" s="202" t="s">
        <v>41</v>
      </c>
      <c r="O1955" s="72"/>
      <c r="P1955" s="203">
        <f t="shared" si="21"/>
        <v>0</v>
      </c>
      <c r="Q1955" s="203">
        <v>4.4999999999999999E-4</v>
      </c>
      <c r="R1955" s="203">
        <f t="shared" si="22"/>
        <v>6.1582049999999992E-2</v>
      </c>
      <c r="S1955" s="203">
        <v>0</v>
      </c>
      <c r="T1955" s="204">
        <f t="shared" si="23"/>
        <v>0</v>
      </c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R1955" s="205" t="s">
        <v>199</v>
      </c>
      <c r="AT1955" s="205" t="s">
        <v>284</v>
      </c>
      <c r="AU1955" s="205" t="s">
        <v>85</v>
      </c>
      <c r="AY1955" s="18" t="s">
        <v>282</v>
      </c>
      <c r="BE1955" s="206">
        <f t="shared" si="24"/>
        <v>0</v>
      </c>
      <c r="BF1955" s="206">
        <f t="shared" si="25"/>
        <v>0</v>
      </c>
      <c r="BG1955" s="206">
        <f t="shared" si="26"/>
        <v>0</v>
      </c>
      <c r="BH1955" s="206">
        <f t="shared" si="27"/>
        <v>0</v>
      </c>
      <c r="BI1955" s="206">
        <f t="shared" si="28"/>
        <v>0</v>
      </c>
      <c r="BJ1955" s="18" t="s">
        <v>83</v>
      </c>
      <c r="BK1955" s="206">
        <f t="shared" si="29"/>
        <v>0</v>
      </c>
      <c r="BL1955" s="18" t="s">
        <v>199</v>
      </c>
      <c r="BM1955" s="205" t="s">
        <v>2103</v>
      </c>
    </row>
    <row r="1956" spans="1:65" s="2" customFormat="1" ht="37.9" customHeight="1">
      <c r="A1956" s="35"/>
      <c r="B1956" s="36"/>
      <c r="C1956" s="193" t="s">
        <v>2104</v>
      </c>
      <c r="D1956" s="193" t="s">
        <v>284</v>
      </c>
      <c r="E1956" s="194" t="s">
        <v>2105</v>
      </c>
      <c r="F1956" s="195" t="s">
        <v>2106</v>
      </c>
      <c r="G1956" s="196" t="s">
        <v>583</v>
      </c>
      <c r="H1956" s="197">
        <v>312</v>
      </c>
      <c r="I1956" s="198"/>
      <c r="J1956" s="199">
        <f t="shared" si="20"/>
        <v>0</v>
      </c>
      <c r="K1956" s="200"/>
      <c r="L1956" s="40"/>
      <c r="M1956" s="201" t="s">
        <v>1</v>
      </c>
      <c r="N1956" s="202" t="s">
        <v>41</v>
      </c>
      <c r="O1956" s="72"/>
      <c r="P1956" s="203">
        <f t="shared" si="21"/>
        <v>0</v>
      </c>
      <c r="Q1956" s="203">
        <v>8.0000000000000007E-5</v>
      </c>
      <c r="R1956" s="203">
        <f t="shared" si="22"/>
        <v>2.4960000000000003E-2</v>
      </c>
      <c r="S1956" s="203">
        <v>0</v>
      </c>
      <c r="T1956" s="204">
        <f t="shared" si="23"/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205" t="s">
        <v>199</v>
      </c>
      <c r="AT1956" s="205" t="s">
        <v>284</v>
      </c>
      <c r="AU1956" s="205" t="s">
        <v>85</v>
      </c>
      <c r="AY1956" s="18" t="s">
        <v>282</v>
      </c>
      <c r="BE1956" s="206">
        <f t="shared" si="24"/>
        <v>0</v>
      </c>
      <c r="BF1956" s="206">
        <f t="shared" si="25"/>
        <v>0</v>
      </c>
      <c r="BG1956" s="206">
        <f t="shared" si="26"/>
        <v>0</v>
      </c>
      <c r="BH1956" s="206">
        <f t="shared" si="27"/>
        <v>0</v>
      </c>
      <c r="BI1956" s="206">
        <f t="shared" si="28"/>
        <v>0</v>
      </c>
      <c r="BJ1956" s="18" t="s">
        <v>83</v>
      </c>
      <c r="BK1956" s="206">
        <f t="shared" si="29"/>
        <v>0</v>
      </c>
      <c r="BL1956" s="18" t="s">
        <v>199</v>
      </c>
      <c r="BM1956" s="205" t="s">
        <v>2107</v>
      </c>
    </row>
    <row r="1957" spans="1:65" s="2" customFormat="1" ht="37.9" customHeight="1">
      <c r="A1957" s="35"/>
      <c r="B1957" s="36"/>
      <c r="C1957" s="193" t="s">
        <v>2108</v>
      </c>
      <c r="D1957" s="193" t="s">
        <v>284</v>
      </c>
      <c r="E1957" s="194" t="s">
        <v>2109</v>
      </c>
      <c r="F1957" s="195" t="s">
        <v>2110</v>
      </c>
      <c r="G1957" s="196" t="s">
        <v>441</v>
      </c>
      <c r="H1957" s="197">
        <v>144</v>
      </c>
      <c r="I1957" s="198"/>
      <c r="J1957" s="199">
        <f t="shared" si="20"/>
        <v>0</v>
      </c>
      <c r="K1957" s="200"/>
      <c r="L1957" s="40"/>
      <c r="M1957" s="201" t="s">
        <v>1</v>
      </c>
      <c r="N1957" s="202" t="s">
        <v>41</v>
      </c>
      <c r="O1957" s="72"/>
      <c r="P1957" s="203">
        <f t="shared" si="21"/>
        <v>0</v>
      </c>
      <c r="Q1957" s="203">
        <v>1.72E-3</v>
      </c>
      <c r="R1957" s="203">
        <f t="shared" si="22"/>
        <v>0.24767999999999998</v>
      </c>
      <c r="S1957" s="203">
        <v>0</v>
      </c>
      <c r="T1957" s="204">
        <f t="shared" si="23"/>
        <v>0</v>
      </c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R1957" s="205" t="s">
        <v>199</v>
      </c>
      <c r="AT1957" s="205" t="s">
        <v>284</v>
      </c>
      <c r="AU1957" s="205" t="s">
        <v>85</v>
      </c>
      <c r="AY1957" s="18" t="s">
        <v>282</v>
      </c>
      <c r="BE1957" s="206">
        <f t="shared" si="24"/>
        <v>0</v>
      </c>
      <c r="BF1957" s="206">
        <f t="shared" si="25"/>
        <v>0</v>
      </c>
      <c r="BG1957" s="206">
        <f t="shared" si="26"/>
        <v>0</v>
      </c>
      <c r="BH1957" s="206">
        <f t="shared" si="27"/>
        <v>0</v>
      </c>
      <c r="BI1957" s="206">
        <f t="shared" si="28"/>
        <v>0</v>
      </c>
      <c r="BJ1957" s="18" t="s">
        <v>83</v>
      </c>
      <c r="BK1957" s="206">
        <f t="shared" si="29"/>
        <v>0</v>
      </c>
      <c r="BL1957" s="18" t="s">
        <v>199</v>
      </c>
      <c r="BM1957" s="205" t="s">
        <v>2111</v>
      </c>
    </row>
    <row r="1958" spans="1:65" s="16" customFormat="1" ht="11.25">
      <c r="B1958" s="241"/>
      <c r="C1958" s="242"/>
      <c r="D1958" s="209" t="s">
        <v>290</v>
      </c>
      <c r="E1958" s="243" t="s">
        <v>1</v>
      </c>
      <c r="F1958" s="244" t="s">
        <v>2112</v>
      </c>
      <c r="G1958" s="242"/>
      <c r="H1958" s="243" t="s">
        <v>1</v>
      </c>
      <c r="I1958" s="245"/>
      <c r="J1958" s="242"/>
      <c r="K1958" s="242"/>
      <c r="L1958" s="246"/>
      <c r="M1958" s="247"/>
      <c r="N1958" s="248"/>
      <c r="O1958" s="248"/>
      <c r="P1958" s="248"/>
      <c r="Q1958" s="248"/>
      <c r="R1958" s="248"/>
      <c r="S1958" s="248"/>
      <c r="T1958" s="249"/>
      <c r="AT1958" s="250" t="s">
        <v>290</v>
      </c>
      <c r="AU1958" s="250" t="s">
        <v>85</v>
      </c>
      <c r="AV1958" s="16" t="s">
        <v>83</v>
      </c>
      <c r="AW1958" s="16" t="s">
        <v>32</v>
      </c>
      <c r="AX1958" s="16" t="s">
        <v>76</v>
      </c>
      <c r="AY1958" s="250" t="s">
        <v>282</v>
      </c>
    </row>
    <row r="1959" spans="1:65" s="13" customFormat="1" ht="11.25">
      <c r="B1959" s="207"/>
      <c r="C1959" s="208"/>
      <c r="D1959" s="209" t="s">
        <v>290</v>
      </c>
      <c r="E1959" s="210" t="s">
        <v>1</v>
      </c>
      <c r="F1959" s="211" t="s">
        <v>2113</v>
      </c>
      <c r="G1959" s="208"/>
      <c r="H1959" s="212">
        <v>144</v>
      </c>
      <c r="I1959" s="213"/>
      <c r="J1959" s="208"/>
      <c r="K1959" s="208"/>
      <c r="L1959" s="214"/>
      <c r="M1959" s="215"/>
      <c r="N1959" s="216"/>
      <c r="O1959" s="216"/>
      <c r="P1959" s="216"/>
      <c r="Q1959" s="216"/>
      <c r="R1959" s="216"/>
      <c r="S1959" s="216"/>
      <c r="T1959" s="217"/>
      <c r="AT1959" s="218" t="s">
        <v>290</v>
      </c>
      <c r="AU1959" s="218" t="s">
        <v>85</v>
      </c>
      <c r="AV1959" s="13" t="s">
        <v>85</v>
      </c>
      <c r="AW1959" s="13" t="s">
        <v>32</v>
      </c>
      <c r="AX1959" s="13" t="s">
        <v>76</v>
      </c>
      <c r="AY1959" s="218" t="s">
        <v>282</v>
      </c>
    </row>
    <row r="1960" spans="1:65" s="14" customFormat="1" ht="11.25">
      <c r="B1960" s="219"/>
      <c r="C1960" s="220"/>
      <c r="D1960" s="209" t="s">
        <v>290</v>
      </c>
      <c r="E1960" s="221" t="s">
        <v>1</v>
      </c>
      <c r="F1960" s="222" t="s">
        <v>292</v>
      </c>
      <c r="G1960" s="220"/>
      <c r="H1960" s="223">
        <v>144</v>
      </c>
      <c r="I1960" s="224"/>
      <c r="J1960" s="220"/>
      <c r="K1960" s="220"/>
      <c r="L1960" s="225"/>
      <c r="M1960" s="226"/>
      <c r="N1960" s="227"/>
      <c r="O1960" s="227"/>
      <c r="P1960" s="227"/>
      <c r="Q1960" s="227"/>
      <c r="R1960" s="227"/>
      <c r="S1960" s="227"/>
      <c r="T1960" s="228"/>
      <c r="AT1960" s="229" t="s">
        <v>290</v>
      </c>
      <c r="AU1960" s="229" t="s">
        <v>85</v>
      </c>
      <c r="AV1960" s="14" t="s">
        <v>288</v>
      </c>
      <c r="AW1960" s="14" t="s">
        <v>32</v>
      </c>
      <c r="AX1960" s="14" t="s">
        <v>83</v>
      </c>
      <c r="AY1960" s="229" t="s">
        <v>282</v>
      </c>
    </row>
    <row r="1961" spans="1:65" s="2" customFormat="1" ht="55.5" customHeight="1">
      <c r="A1961" s="35"/>
      <c r="B1961" s="36"/>
      <c r="C1961" s="193" t="s">
        <v>2114</v>
      </c>
      <c r="D1961" s="193" t="s">
        <v>284</v>
      </c>
      <c r="E1961" s="194" t="s">
        <v>2115</v>
      </c>
      <c r="F1961" s="195" t="s">
        <v>2116</v>
      </c>
      <c r="G1961" s="196" t="s">
        <v>441</v>
      </c>
      <c r="H1961" s="197">
        <v>15.375999999999999</v>
      </c>
      <c r="I1961" s="198"/>
      <c r="J1961" s="199">
        <f t="shared" ref="J1961:J1969" si="30">ROUND(I1961*H1961,2)</f>
        <v>0</v>
      </c>
      <c r="K1961" s="200"/>
      <c r="L1961" s="40"/>
      <c r="M1961" s="201" t="s">
        <v>1</v>
      </c>
      <c r="N1961" s="202" t="s">
        <v>41</v>
      </c>
      <c r="O1961" s="72"/>
      <c r="P1961" s="203">
        <f t="shared" ref="P1961:P1969" si="31">O1961*H1961</f>
        <v>0</v>
      </c>
      <c r="Q1961" s="203">
        <v>7.7999999999999999E-4</v>
      </c>
      <c r="R1961" s="203">
        <f t="shared" ref="R1961:R1969" si="32">Q1961*H1961</f>
        <v>1.1993279999999999E-2</v>
      </c>
      <c r="S1961" s="203">
        <v>0</v>
      </c>
      <c r="T1961" s="204">
        <f t="shared" ref="T1961:T1969" si="33">S1961*H1961</f>
        <v>0</v>
      </c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R1961" s="205" t="s">
        <v>199</v>
      </c>
      <c r="AT1961" s="205" t="s">
        <v>284</v>
      </c>
      <c r="AU1961" s="205" t="s">
        <v>85</v>
      </c>
      <c r="AY1961" s="18" t="s">
        <v>282</v>
      </c>
      <c r="BE1961" s="206">
        <f t="shared" ref="BE1961:BE1969" si="34">IF(N1961="základní",J1961,0)</f>
        <v>0</v>
      </c>
      <c r="BF1961" s="206">
        <f t="shared" ref="BF1961:BF1969" si="35">IF(N1961="snížená",J1961,0)</f>
        <v>0</v>
      </c>
      <c r="BG1961" s="206">
        <f t="shared" ref="BG1961:BG1969" si="36">IF(N1961="zákl. přenesená",J1961,0)</f>
        <v>0</v>
      </c>
      <c r="BH1961" s="206">
        <f t="shared" ref="BH1961:BH1969" si="37">IF(N1961="sníž. přenesená",J1961,0)</f>
        <v>0</v>
      </c>
      <c r="BI1961" s="206">
        <f t="shared" ref="BI1961:BI1969" si="38">IF(N1961="nulová",J1961,0)</f>
        <v>0</v>
      </c>
      <c r="BJ1961" s="18" t="s">
        <v>83</v>
      </c>
      <c r="BK1961" s="206">
        <f t="shared" ref="BK1961:BK1969" si="39">ROUND(I1961*H1961,2)</f>
        <v>0</v>
      </c>
      <c r="BL1961" s="18" t="s">
        <v>199</v>
      </c>
      <c r="BM1961" s="205" t="s">
        <v>2117</v>
      </c>
    </row>
    <row r="1962" spans="1:65" s="2" customFormat="1" ht="55.5" customHeight="1">
      <c r="A1962" s="35"/>
      <c r="B1962" s="36"/>
      <c r="C1962" s="193" t="s">
        <v>2118</v>
      </c>
      <c r="D1962" s="193" t="s">
        <v>284</v>
      </c>
      <c r="E1962" s="194" t="s">
        <v>2119</v>
      </c>
      <c r="F1962" s="195" t="s">
        <v>2120</v>
      </c>
      <c r="G1962" s="196" t="s">
        <v>441</v>
      </c>
      <c r="H1962" s="197">
        <v>61.38</v>
      </c>
      <c r="I1962" s="198"/>
      <c r="J1962" s="199">
        <f t="shared" si="30"/>
        <v>0</v>
      </c>
      <c r="K1962" s="200"/>
      <c r="L1962" s="40"/>
      <c r="M1962" s="201" t="s">
        <v>1</v>
      </c>
      <c r="N1962" s="202" t="s">
        <v>41</v>
      </c>
      <c r="O1962" s="72"/>
      <c r="P1962" s="203">
        <f t="shared" si="31"/>
        <v>0</v>
      </c>
      <c r="Q1962" s="203">
        <v>6.0999999999999997E-4</v>
      </c>
      <c r="R1962" s="203">
        <f t="shared" si="32"/>
        <v>3.7441799999999997E-2</v>
      </c>
      <c r="S1962" s="203">
        <v>0</v>
      </c>
      <c r="T1962" s="204">
        <f t="shared" si="33"/>
        <v>0</v>
      </c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R1962" s="205" t="s">
        <v>199</v>
      </c>
      <c r="AT1962" s="205" t="s">
        <v>284</v>
      </c>
      <c r="AU1962" s="205" t="s">
        <v>85</v>
      </c>
      <c r="AY1962" s="18" t="s">
        <v>282</v>
      </c>
      <c r="BE1962" s="206">
        <f t="shared" si="34"/>
        <v>0</v>
      </c>
      <c r="BF1962" s="206">
        <f t="shared" si="35"/>
        <v>0</v>
      </c>
      <c r="BG1962" s="206">
        <f t="shared" si="36"/>
        <v>0</v>
      </c>
      <c r="BH1962" s="206">
        <f t="shared" si="37"/>
        <v>0</v>
      </c>
      <c r="BI1962" s="206">
        <f t="shared" si="38"/>
        <v>0</v>
      </c>
      <c r="BJ1962" s="18" t="s">
        <v>83</v>
      </c>
      <c r="BK1962" s="206">
        <f t="shared" si="39"/>
        <v>0</v>
      </c>
      <c r="BL1962" s="18" t="s">
        <v>199</v>
      </c>
      <c r="BM1962" s="205" t="s">
        <v>2121</v>
      </c>
    </row>
    <row r="1963" spans="1:65" s="2" customFormat="1" ht="55.5" customHeight="1">
      <c r="A1963" s="35"/>
      <c r="B1963" s="36"/>
      <c r="C1963" s="193" t="s">
        <v>2122</v>
      </c>
      <c r="D1963" s="193" t="s">
        <v>284</v>
      </c>
      <c r="E1963" s="194" t="s">
        <v>2123</v>
      </c>
      <c r="F1963" s="195" t="s">
        <v>2124</v>
      </c>
      <c r="G1963" s="196" t="s">
        <v>441</v>
      </c>
      <c r="H1963" s="197">
        <v>15.792999999999999</v>
      </c>
      <c r="I1963" s="198"/>
      <c r="J1963" s="199">
        <f t="shared" si="30"/>
        <v>0</v>
      </c>
      <c r="K1963" s="200"/>
      <c r="L1963" s="40"/>
      <c r="M1963" s="201" t="s">
        <v>1</v>
      </c>
      <c r="N1963" s="202" t="s">
        <v>41</v>
      </c>
      <c r="O1963" s="72"/>
      <c r="P1963" s="203">
        <f t="shared" si="31"/>
        <v>0</v>
      </c>
      <c r="Q1963" s="203">
        <v>9.3000000000000005E-4</v>
      </c>
      <c r="R1963" s="203">
        <f t="shared" si="32"/>
        <v>1.4687490000000001E-2</v>
      </c>
      <c r="S1963" s="203">
        <v>0</v>
      </c>
      <c r="T1963" s="204">
        <f t="shared" si="33"/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284</v>
      </c>
      <c r="AU1963" s="205" t="s">
        <v>85</v>
      </c>
      <c r="AY1963" s="18" t="s">
        <v>282</v>
      </c>
      <c r="BE1963" s="206">
        <f t="shared" si="34"/>
        <v>0</v>
      </c>
      <c r="BF1963" s="206">
        <f t="shared" si="35"/>
        <v>0</v>
      </c>
      <c r="BG1963" s="206">
        <f t="shared" si="36"/>
        <v>0</v>
      </c>
      <c r="BH1963" s="206">
        <f t="shared" si="37"/>
        <v>0</v>
      </c>
      <c r="BI1963" s="206">
        <f t="shared" si="38"/>
        <v>0</v>
      </c>
      <c r="BJ1963" s="18" t="s">
        <v>83</v>
      </c>
      <c r="BK1963" s="206">
        <f t="shared" si="39"/>
        <v>0</v>
      </c>
      <c r="BL1963" s="18" t="s">
        <v>199</v>
      </c>
      <c r="BM1963" s="205" t="s">
        <v>2125</v>
      </c>
    </row>
    <row r="1964" spans="1:65" s="2" customFormat="1" ht="55.5" customHeight="1">
      <c r="A1964" s="35"/>
      <c r="B1964" s="36"/>
      <c r="C1964" s="193" t="s">
        <v>2126</v>
      </c>
      <c r="D1964" s="193" t="s">
        <v>284</v>
      </c>
      <c r="E1964" s="194" t="s">
        <v>2127</v>
      </c>
      <c r="F1964" s="195" t="s">
        <v>2128</v>
      </c>
      <c r="G1964" s="196" t="s">
        <v>441</v>
      </c>
      <c r="H1964" s="197">
        <v>65.724999999999994</v>
      </c>
      <c r="I1964" s="198"/>
      <c r="J1964" s="199">
        <f t="shared" si="30"/>
        <v>0</v>
      </c>
      <c r="K1964" s="200"/>
      <c r="L1964" s="40"/>
      <c r="M1964" s="201" t="s">
        <v>1</v>
      </c>
      <c r="N1964" s="202" t="s">
        <v>41</v>
      </c>
      <c r="O1964" s="72"/>
      <c r="P1964" s="203">
        <f t="shared" si="31"/>
        <v>0</v>
      </c>
      <c r="Q1964" s="203">
        <v>1.15E-3</v>
      </c>
      <c r="R1964" s="203">
        <f t="shared" si="32"/>
        <v>7.5583749999999991E-2</v>
      </c>
      <c r="S1964" s="203">
        <v>0</v>
      </c>
      <c r="T1964" s="204">
        <f t="shared" si="33"/>
        <v>0</v>
      </c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R1964" s="205" t="s">
        <v>199</v>
      </c>
      <c r="AT1964" s="205" t="s">
        <v>284</v>
      </c>
      <c r="AU1964" s="205" t="s">
        <v>85</v>
      </c>
      <c r="AY1964" s="18" t="s">
        <v>282</v>
      </c>
      <c r="BE1964" s="206">
        <f t="shared" si="34"/>
        <v>0</v>
      </c>
      <c r="BF1964" s="206">
        <f t="shared" si="35"/>
        <v>0</v>
      </c>
      <c r="BG1964" s="206">
        <f t="shared" si="36"/>
        <v>0</v>
      </c>
      <c r="BH1964" s="206">
        <f t="shared" si="37"/>
        <v>0</v>
      </c>
      <c r="BI1964" s="206">
        <f t="shared" si="38"/>
        <v>0</v>
      </c>
      <c r="BJ1964" s="18" t="s">
        <v>83</v>
      </c>
      <c r="BK1964" s="206">
        <f t="shared" si="39"/>
        <v>0</v>
      </c>
      <c r="BL1964" s="18" t="s">
        <v>199</v>
      </c>
      <c r="BM1964" s="205" t="s">
        <v>2129</v>
      </c>
    </row>
    <row r="1965" spans="1:65" s="2" customFormat="1" ht="55.5" customHeight="1">
      <c r="A1965" s="35"/>
      <c r="B1965" s="36"/>
      <c r="C1965" s="193" t="s">
        <v>2130</v>
      </c>
      <c r="D1965" s="193" t="s">
        <v>284</v>
      </c>
      <c r="E1965" s="194" t="s">
        <v>2131</v>
      </c>
      <c r="F1965" s="195" t="s">
        <v>2132</v>
      </c>
      <c r="G1965" s="196" t="s">
        <v>441</v>
      </c>
      <c r="H1965" s="197">
        <v>21.565000000000001</v>
      </c>
      <c r="I1965" s="198"/>
      <c r="J1965" s="199">
        <f t="shared" si="30"/>
        <v>0</v>
      </c>
      <c r="K1965" s="200"/>
      <c r="L1965" s="40"/>
      <c r="M1965" s="201" t="s">
        <v>1</v>
      </c>
      <c r="N1965" s="202" t="s">
        <v>41</v>
      </c>
      <c r="O1965" s="72"/>
      <c r="P1965" s="203">
        <f t="shared" si="31"/>
        <v>0</v>
      </c>
      <c r="Q1965" s="203">
        <v>1.0499999999999999E-3</v>
      </c>
      <c r="R1965" s="203">
        <f t="shared" si="32"/>
        <v>2.264325E-2</v>
      </c>
      <c r="S1965" s="203">
        <v>0</v>
      </c>
      <c r="T1965" s="204">
        <f t="shared" si="33"/>
        <v>0</v>
      </c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R1965" s="205" t="s">
        <v>199</v>
      </c>
      <c r="AT1965" s="205" t="s">
        <v>284</v>
      </c>
      <c r="AU1965" s="205" t="s">
        <v>85</v>
      </c>
      <c r="AY1965" s="18" t="s">
        <v>282</v>
      </c>
      <c r="BE1965" s="206">
        <f t="shared" si="34"/>
        <v>0</v>
      </c>
      <c r="BF1965" s="206">
        <f t="shared" si="35"/>
        <v>0</v>
      </c>
      <c r="BG1965" s="206">
        <f t="shared" si="36"/>
        <v>0</v>
      </c>
      <c r="BH1965" s="206">
        <f t="shared" si="37"/>
        <v>0</v>
      </c>
      <c r="BI1965" s="206">
        <f t="shared" si="38"/>
        <v>0</v>
      </c>
      <c r="BJ1965" s="18" t="s">
        <v>83</v>
      </c>
      <c r="BK1965" s="206">
        <f t="shared" si="39"/>
        <v>0</v>
      </c>
      <c r="BL1965" s="18" t="s">
        <v>199</v>
      </c>
      <c r="BM1965" s="205" t="s">
        <v>2133</v>
      </c>
    </row>
    <row r="1966" spans="1:65" s="2" customFormat="1" ht="37.9" customHeight="1">
      <c r="A1966" s="35"/>
      <c r="B1966" s="36"/>
      <c r="C1966" s="193" t="s">
        <v>2134</v>
      </c>
      <c r="D1966" s="193" t="s">
        <v>284</v>
      </c>
      <c r="E1966" s="194" t="s">
        <v>2135</v>
      </c>
      <c r="F1966" s="195" t="s">
        <v>2136</v>
      </c>
      <c r="G1966" s="196" t="s">
        <v>441</v>
      </c>
      <c r="H1966" s="197">
        <v>21.523</v>
      </c>
      <c r="I1966" s="198"/>
      <c r="J1966" s="199">
        <f t="shared" si="30"/>
        <v>0</v>
      </c>
      <c r="K1966" s="200"/>
      <c r="L1966" s="40"/>
      <c r="M1966" s="201" t="s">
        <v>1</v>
      </c>
      <c r="N1966" s="202" t="s">
        <v>41</v>
      </c>
      <c r="O1966" s="72"/>
      <c r="P1966" s="203">
        <f t="shared" si="31"/>
        <v>0</v>
      </c>
      <c r="Q1966" s="203">
        <v>1.0499999999999999E-3</v>
      </c>
      <c r="R1966" s="203">
        <f t="shared" si="32"/>
        <v>2.2599149999999998E-2</v>
      </c>
      <c r="S1966" s="203">
        <v>0</v>
      </c>
      <c r="T1966" s="204">
        <f t="shared" si="33"/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205" t="s">
        <v>199</v>
      </c>
      <c r="AT1966" s="205" t="s">
        <v>284</v>
      </c>
      <c r="AU1966" s="205" t="s">
        <v>85</v>
      </c>
      <c r="AY1966" s="18" t="s">
        <v>282</v>
      </c>
      <c r="BE1966" s="206">
        <f t="shared" si="34"/>
        <v>0</v>
      </c>
      <c r="BF1966" s="206">
        <f t="shared" si="35"/>
        <v>0</v>
      </c>
      <c r="BG1966" s="206">
        <f t="shared" si="36"/>
        <v>0</v>
      </c>
      <c r="BH1966" s="206">
        <f t="shared" si="37"/>
        <v>0</v>
      </c>
      <c r="BI1966" s="206">
        <f t="shared" si="38"/>
        <v>0</v>
      </c>
      <c r="BJ1966" s="18" t="s">
        <v>83</v>
      </c>
      <c r="BK1966" s="206">
        <f t="shared" si="39"/>
        <v>0</v>
      </c>
      <c r="BL1966" s="18" t="s">
        <v>199</v>
      </c>
      <c r="BM1966" s="205" t="s">
        <v>2137</v>
      </c>
    </row>
    <row r="1967" spans="1:65" s="2" customFormat="1" ht="49.15" customHeight="1">
      <c r="A1967" s="35"/>
      <c r="B1967" s="36"/>
      <c r="C1967" s="193" t="s">
        <v>2138</v>
      </c>
      <c r="D1967" s="193" t="s">
        <v>284</v>
      </c>
      <c r="E1967" s="194" t="s">
        <v>2139</v>
      </c>
      <c r="F1967" s="195" t="s">
        <v>2140</v>
      </c>
      <c r="G1967" s="196" t="s">
        <v>441</v>
      </c>
      <c r="H1967" s="197">
        <v>9.8000000000000007</v>
      </c>
      <c r="I1967" s="198"/>
      <c r="J1967" s="199">
        <f t="shared" si="30"/>
        <v>0</v>
      </c>
      <c r="K1967" s="200"/>
      <c r="L1967" s="40"/>
      <c r="M1967" s="201" t="s">
        <v>1</v>
      </c>
      <c r="N1967" s="202" t="s">
        <v>41</v>
      </c>
      <c r="O1967" s="72"/>
      <c r="P1967" s="203">
        <f t="shared" si="31"/>
        <v>0</v>
      </c>
      <c r="Q1967" s="203">
        <v>9.3999999999999997E-4</v>
      </c>
      <c r="R1967" s="203">
        <f t="shared" si="32"/>
        <v>9.2119999999999997E-3</v>
      </c>
      <c r="S1967" s="203">
        <v>0</v>
      </c>
      <c r="T1967" s="204">
        <f t="shared" si="33"/>
        <v>0</v>
      </c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R1967" s="205" t="s">
        <v>199</v>
      </c>
      <c r="AT1967" s="205" t="s">
        <v>284</v>
      </c>
      <c r="AU1967" s="205" t="s">
        <v>85</v>
      </c>
      <c r="AY1967" s="18" t="s">
        <v>282</v>
      </c>
      <c r="BE1967" s="206">
        <f t="shared" si="34"/>
        <v>0</v>
      </c>
      <c r="BF1967" s="206">
        <f t="shared" si="35"/>
        <v>0</v>
      </c>
      <c r="BG1967" s="206">
        <f t="shared" si="36"/>
        <v>0</v>
      </c>
      <c r="BH1967" s="206">
        <f t="shared" si="37"/>
        <v>0</v>
      </c>
      <c r="BI1967" s="206">
        <f t="shared" si="38"/>
        <v>0</v>
      </c>
      <c r="BJ1967" s="18" t="s">
        <v>83</v>
      </c>
      <c r="BK1967" s="206">
        <f t="shared" si="39"/>
        <v>0</v>
      </c>
      <c r="BL1967" s="18" t="s">
        <v>199</v>
      </c>
      <c r="BM1967" s="205" t="s">
        <v>2141</v>
      </c>
    </row>
    <row r="1968" spans="1:65" s="2" customFormat="1" ht="44.25" customHeight="1">
      <c r="A1968" s="35"/>
      <c r="B1968" s="36"/>
      <c r="C1968" s="193" t="s">
        <v>2142</v>
      </c>
      <c r="D1968" s="193" t="s">
        <v>284</v>
      </c>
      <c r="E1968" s="194" t="s">
        <v>2143</v>
      </c>
      <c r="F1968" s="195" t="s">
        <v>2144</v>
      </c>
      <c r="G1968" s="196" t="s">
        <v>441</v>
      </c>
      <c r="H1968" s="197">
        <v>47</v>
      </c>
      <c r="I1968" s="198"/>
      <c r="J1968" s="199">
        <f t="shared" si="30"/>
        <v>0</v>
      </c>
      <c r="K1968" s="200"/>
      <c r="L1968" s="40"/>
      <c r="M1968" s="201" t="s">
        <v>1</v>
      </c>
      <c r="N1968" s="202" t="s">
        <v>41</v>
      </c>
      <c r="O1968" s="72"/>
      <c r="P1968" s="203">
        <f t="shared" si="31"/>
        <v>0</v>
      </c>
      <c r="Q1968" s="203">
        <v>1.16E-3</v>
      </c>
      <c r="R1968" s="203">
        <f t="shared" si="32"/>
        <v>5.4519999999999999E-2</v>
      </c>
      <c r="S1968" s="203">
        <v>0</v>
      </c>
      <c r="T1968" s="204">
        <f t="shared" si="33"/>
        <v>0</v>
      </c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R1968" s="205" t="s">
        <v>199</v>
      </c>
      <c r="AT1968" s="205" t="s">
        <v>284</v>
      </c>
      <c r="AU1968" s="205" t="s">
        <v>85</v>
      </c>
      <c r="AY1968" s="18" t="s">
        <v>282</v>
      </c>
      <c r="BE1968" s="206">
        <f t="shared" si="34"/>
        <v>0</v>
      </c>
      <c r="BF1968" s="206">
        <f t="shared" si="35"/>
        <v>0</v>
      </c>
      <c r="BG1968" s="206">
        <f t="shared" si="36"/>
        <v>0</v>
      </c>
      <c r="BH1968" s="206">
        <f t="shared" si="37"/>
        <v>0</v>
      </c>
      <c r="BI1968" s="206">
        <f t="shared" si="38"/>
        <v>0</v>
      </c>
      <c r="BJ1968" s="18" t="s">
        <v>83</v>
      </c>
      <c r="BK1968" s="206">
        <f t="shared" si="39"/>
        <v>0</v>
      </c>
      <c r="BL1968" s="18" t="s">
        <v>199</v>
      </c>
      <c r="BM1968" s="205" t="s">
        <v>2145</v>
      </c>
    </row>
    <row r="1969" spans="1:65" s="2" customFormat="1" ht="16.5" customHeight="1">
      <c r="A1969" s="35"/>
      <c r="B1969" s="36"/>
      <c r="C1969" s="193" t="s">
        <v>2146</v>
      </c>
      <c r="D1969" s="193" t="s">
        <v>284</v>
      </c>
      <c r="E1969" s="194" t="s">
        <v>2147</v>
      </c>
      <c r="F1969" s="195" t="s">
        <v>2148</v>
      </c>
      <c r="G1969" s="196" t="s">
        <v>441</v>
      </c>
      <c r="H1969" s="197">
        <v>211.32499999999999</v>
      </c>
      <c r="I1969" s="198"/>
      <c r="J1969" s="199">
        <f t="shared" si="30"/>
        <v>0</v>
      </c>
      <c r="K1969" s="200"/>
      <c r="L1969" s="40"/>
      <c r="M1969" s="201" t="s">
        <v>1</v>
      </c>
      <c r="N1969" s="202" t="s">
        <v>41</v>
      </c>
      <c r="O1969" s="72"/>
      <c r="P1969" s="203">
        <f t="shared" si="31"/>
        <v>0</v>
      </c>
      <c r="Q1969" s="203">
        <v>3.2000000000000002E-3</v>
      </c>
      <c r="R1969" s="203">
        <f t="shared" si="32"/>
        <v>0.67623999999999995</v>
      </c>
      <c r="S1969" s="203">
        <v>0</v>
      </c>
      <c r="T1969" s="204">
        <f t="shared" si="33"/>
        <v>0</v>
      </c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R1969" s="205" t="s">
        <v>199</v>
      </c>
      <c r="AT1969" s="205" t="s">
        <v>284</v>
      </c>
      <c r="AU1969" s="205" t="s">
        <v>85</v>
      </c>
      <c r="AY1969" s="18" t="s">
        <v>282</v>
      </c>
      <c r="BE1969" s="206">
        <f t="shared" si="34"/>
        <v>0</v>
      </c>
      <c r="BF1969" s="206">
        <f t="shared" si="35"/>
        <v>0</v>
      </c>
      <c r="BG1969" s="206">
        <f t="shared" si="36"/>
        <v>0</v>
      </c>
      <c r="BH1969" s="206">
        <f t="shared" si="37"/>
        <v>0</v>
      </c>
      <c r="BI1969" s="206">
        <f t="shared" si="38"/>
        <v>0</v>
      </c>
      <c r="BJ1969" s="18" t="s">
        <v>83</v>
      </c>
      <c r="BK1969" s="206">
        <f t="shared" si="39"/>
        <v>0</v>
      </c>
      <c r="BL1969" s="18" t="s">
        <v>199</v>
      </c>
      <c r="BM1969" s="205" t="s">
        <v>2149</v>
      </c>
    </row>
    <row r="1970" spans="1:65" s="16" customFormat="1" ht="11.25">
      <c r="B1970" s="241"/>
      <c r="C1970" s="242"/>
      <c r="D1970" s="209" t="s">
        <v>290</v>
      </c>
      <c r="E1970" s="243" t="s">
        <v>1</v>
      </c>
      <c r="F1970" s="244" t="s">
        <v>1923</v>
      </c>
      <c r="G1970" s="242"/>
      <c r="H1970" s="243" t="s">
        <v>1</v>
      </c>
      <c r="I1970" s="245"/>
      <c r="J1970" s="242"/>
      <c r="K1970" s="242"/>
      <c r="L1970" s="246"/>
      <c r="M1970" s="247"/>
      <c r="N1970" s="248"/>
      <c r="O1970" s="248"/>
      <c r="P1970" s="248"/>
      <c r="Q1970" s="248"/>
      <c r="R1970" s="248"/>
      <c r="S1970" s="248"/>
      <c r="T1970" s="249"/>
      <c r="AT1970" s="250" t="s">
        <v>290</v>
      </c>
      <c r="AU1970" s="250" t="s">
        <v>85</v>
      </c>
      <c r="AV1970" s="16" t="s">
        <v>83</v>
      </c>
      <c r="AW1970" s="16" t="s">
        <v>32</v>
      </c>
      <c r="AX1970" s="16" t="s">
        <v>76</v>
      </c>
      <c r="AY1970" s="250" t="s">
        <v>282</v>
      </c>
    </row>
    <row r="1971" spans="1:65" s="13" customFormat="1" ht="11.25">
      <c r="B1971" s="207"/>
      <c r="C1971" s="208"/>
      <c r="D1971" s="209" t="s">
        <v>290</v>
      </c>
      <c r="E1971" s="210" t="s">
        <v>1</v>
      </c>
      <c r="F1971" s="211" t="s">
        <v>2150</v>
      </c>
      <c r="G1971" s="208"/>
      <c r="H1971" s="212">
        <v>65.724999999999994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290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282</v>
      </c>
    </row>
    <row r="1972" spans="1:65" s="16" customFormat="1" ht="11.25">
      <c r="B1972" s="241"/>
      <c r="C1972" s="242"/>
      <c r="D1972" s="209" t="s">
        <v>290</v>
      </c>
      <c r="E1972" s="243" t="s">
        <v>1</v>
      </c>
      <c r="F1972" s="244" t="s">
        <v>2151</v>
      </c>
      <c r="G1972" s="242"/>
      <c r="H1972" s="243" t="s">
        <v>1</v>
      </c>
      <c r="I1972" s="245"/>
      <c r="J1972" s="242"/>
      <c r="K1972" s="242"/>
      <c r="L1972" s="246"/>
      <c r="M1972" s="247"/>
      <c r="N1972" s="248"/>
      <c r="O1972" s="248"/>
      <c r="P1972" s="248"/>
      <c r="Q1972" s="248"/>
      <c r="R1972" s="248"/>
      <c r="S1972" s="248"/>
      <c r="T1972" s="249"/>
      <c r="AT1972" s="250" t="s">
        <v>290</v>
      </c>
      <c r="AU1972" s="250" t="s">
        <v>85</v>
      </c>
      <c r="AV1972" s="16" t="s">
        <v>83</v>
      </c>
      <c r="AW1972" s="16" t="s">
        <v>32</v>
      </c>
      <c r="AX1972" s="16" t="s">
        <v>76</v>
      </c>
      <c r="AY1972" s="250" t="s">
        <v>282</v>
      </c>
    </row>
    <row r="1973" spans="1:65" s="13" customFormat="1" ht="11.25">
      <c r="B1973" s="207"/>
      <c r="C1973" s="208"/>
      <c r="D1973" s="209" t="s">
        <v>290</v>
      </c>
      <c r="E1973" s="210" t="s">
        <v>1</v>
      </c>
      <c r="F1973" s="211" t="s">
        <v>2152</v>
      </c>
      <c r="G1973" s="208"/>
      <c r="H1973" s="212">
        <v>133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290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282</v>
      </c>
    </row>
    <row r="1974" spans="1:65" s="16" customFormat="1" ht="11.25">
      <c r="B1974" s="241"/>
      <c r="C1974" s="242"/>
      <c r="D1974" s="209" t="s">
        <v>290</v>
      </c>
      <c r="E1974" s="243" t="s">
        <v>1</v>
      </c>
      <c r="F1974" s="244" t="s">
        <v>726</v>
      </c>
      <c r="G1974" s="242"/>
      <c r="H1974" s="243" t="s">
        <v>1</v>
      </c>
      <c r="I1974" s="245"/>
      <c r="J1974" s="242"/>
      <c r="K1974" s="242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290</v>
      </c>
      <c r="AU1974" s="250" t="s">
        <v>85</v>
      </c>
      <c r="AV1974" s="16" t="s">
        <v>83</v>
      </c>
      <c r="AW1974" s="16" t="s">
        <v>32</v>
      </c>
      <c r="AX1974" s="16" t="s">
        <v>76</v>
      </c>
      <c r="AY1974" s="250" t="s">
        <v>282</v>
      </c>
    </row>
    <row r="1975" spans="1:65" s="13" customFormat="1" ht="11.25">
      <c r="B1975" s="207"/>
      <c r="C1975" s="208"/>
      <c r="D1975" s="209" t="s">
        <v>290</v>
      </c>
      <c r="E1975" s="210" t="s">
        <v>1</v>
      </c>
      <c r="F1975" s="211" t="s">
        <v>2153</v>
      </c>
      <c r="G1975" s="208"/>
      <c r="H1975" s="212">
        <v>12.6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290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282</v>
      </c>
    </row>
    <row r="1976" spans="1:65" s="14" customFormat="1" ht="11.25">
      <c r="B1976" s="219"/>
      <c r="C1976" s="220"/>
      <c r="D1976" s="209" t="s">
        <v>290</v>
      </c>
      <c r="E1976" s="221" t="s">
        <v>1</v>
      </c>
      <c r="F1976" s="222" t="s">
        <v>292</v>
      </c>
      <c r="G1976" s="220"/>
      <c r="H1976" s="223">
        <v>211.32499999999999</v>
      </c>
      <c r="I1976" s="224"/>
      <c r="J1976" s="220"/>
      <c r="K1976" s="220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290</v>
      </c>
      <c r="AU1976" s="229" t="s">
        <v>85</v>
      </c>
      <c r="AV1976" s="14" t="s">
        <v>288</v>
      </c>
      <c r="AW1976" s="14" t="s">
        <v>32</v>
      </c>
      <c r="AX1976" s="14" t="s">
        <v>83</v>
      </c>
      <c r="AY1976" s="229" t="s">
        <v>282</v>
      </c>
    </row>
    <row r="1977" spans="1:65" s="2" customFormat="1" ht="16.5" customHeight="1">
      <c r="A1977" s="35"/>
      <c r="B1977" s="36"/>
      <c r="C1977" s="193" t="s">
        <v>2154</v>
      </c>
      <c r="D1977" s="193" t="s">
        <v>284</v>
      </c>
      <c r="E1977" s="194" t="s">
        <v>2155</v>
      </c>
      <c r="F1977" s="195" t="s">
        <v>2156</v>
      </c>
      <c r="G1977" s="196" t="s">
        <v>441</v>
      </c>
      <c r="H1977" s="197">
        <v>133</v>
      </c>
      <c r="I1977" s="198"/>
      <c r="J1977" s="199">
        <f>ROUND(I1977*H1977,2)</f>
        <v>0</v>
      </c>
      <c r="K1977" s="200"/>
      <c r="L1977" s="40"/>
      <c r="M1977" s="201" t="s">
        <v>1</v>
      </c>
      <c r="N1977" s="202" t="s">
        <v>41</v>
      </c>
      <c r="O1977" s="72"/>
      <c r="P1977" s="203">
        <f>O1977*H1977</f>
        <v>0</v>
      </c>
      <c r="Q1977" s="203">
        <v>3.2000000000000002E-3</v>
      </c>
      <c r="R1977" s="203">
        <f>Q1977*H1977</f>
        <v>0.42560000000000003</v>
      </c>
      <c r="S1977" s="203">
        <v>0</v>
      </c>
      <c r="T1977" s="204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205" t="s">
        <v>199</v>
      </c>
      <c r="AT1977" s="205" t="s">
        <v>284</v>
      </c>
      <c r="AU1977" s="205" t="s">
        <v>85</v>
      </c>
      <c r="AY1977" s="18" t="s">
        <v>282</v>
      </c>
      <c r="BE1977" s="206">
        <f>IF(N1977="základní",J1977,0)</f>
        <v>0</v>
      </c>
      <c r="BF1977" s="206">
        <f>IF(N1977="snížená",J1977,0)</f>
        <v>0</v>
      </c>
      <c r="BG1977" s="206">
        <f>IF(N1977="zákl. přenesená",J1977,0)</f>
        <v>0</v>
      </c>
      <c r="BH1977" s="206">
        <f>IF(N1977="sníž. přenesená",J1977,0)</f>
        <v>0</v>
      </c>
      <c r="BI1977" s="206">
        <f>IF(N1977="nulová",J1977,0)</f>
        <v>0</v>
      </c>
      <c r="BJ1977" s="18" t="s">
        <v>83</v>
      </c>
      <c r="BK1977" s="206">
        <f>ROUND(I1977*H1977,2)</f>
        <v>0</v>
      </c>
      <c r="BL1977" s="18" t="s">
        <v>199</v>
      </c>
      <c r="BM1977" s="205" t="s">
        <v>2157</v>
      </c>
    </row>
    <row r="1978" spans="1:65" s="16" customFormat="1" ht="11.25">
      <c r="B1978" s="241"/>
      <c r="C1978" s="242"/>
      <c r="D1978" s="209" t="s">
        <v>290</v>
      </c>
      <c r="E1978" s="243" t="s">
        <v>1</v>
      </c>
      <c r="F1978" s="244" t="s">
        <v>1935</v>
      </c>
      <c r="G1978" s="242"/>
      <c r="H1978" s="243" t="s">
        <v>1</v>
      </c>
      <c r="I1978" s="245"/>
      <c r="J1978" s="242"/>
      <c r="K1978" s="242"/>
      <c r="L1978" s="246"/>
      <c r="M1978" s="247"/>
      <c r="N1978" s="248"/>
      <c r="O1978" s="248"/>
      <c r="P1978" s="248"/>
      <c r="Q1978" s="248"/>
      <c r="R1978" s="248"/>
      <c r="S1978" s="248"/>
      <c r="T1978" s="249"/>
      <c r="AT1978" s="250" t="s">
        <v>290</v>
      </c>
      <c r="AU1978" s="250" t="s">
        <v>85</v>
      </c>
      <c r="AV1978" s="16" t="s">
        <v>83</v>
      </c>
      <c r="AW1978" s="16" t="s">
        <v>32</v>
      </c>
      <c r="AX1978" s="16" t="s">
        <v>76</v>
      </c>
      <c r="AY1978" s="250" t="s">
        <v>282</v>
      </c>
    </row>
    <row r="1979" spans="1:65" s="13" customFormat="1" ht="11.25">
      <c r="B1979" s="207"/>
      <c r="C1979" s="208"/>
      <c r="D1979" s="209" t="s">
        <v>290</v>
      </c>
      <c r="E1979" s="210" t="s">
        <v>1</v>
      </c>
      <c r="F1979" s="211" t="s">
        <v>2152</v>
      </c>
      <c r="G1979" s="208"/>
      <c r="H1979" s="212">
        <v>133</v>
      </c>
      <c r="I1979" s="213"/>
      <c r="J1979" s="208"/>
      <c r="K1979" s="208"/>
      <c r="L1979" s="214"/>
      <c r="M1979" s="215"/>
      <c r="N1979" s="216"/>
      <c r="O1979" s="216"/>
      <c r="P1979" s="216"/>
      <c r="Q1979" s="216"/>
      <c r="R1979" s="216"/>
      <c r="S1979" s="216"/>
      <c r="T1979" s="217"/>
      <c r="AT1979" s="218" t="s">
        <v>290</v>
      </c>
      <c r="AU1979" s="218" t="s">
        <v>85</v>
      </c>
      <c r="AV1979" s="13" t="s">
        <v>85</v>
      </c>
      <c r="AW1979" s="13" t="s">
        <v>32</v>
      </c>
      <c r="AX1979" s="13" t="s">
        <v>76</v>
      </c>
      <c r="AY1979" s="218" t="s">
        <v>282</v>
      </c>
    </row>
    <row r="1980" spans="1:65" s="14" customFormat="1" ht="11.25">
      <c r="B1980" s="219"/>
      <c r="C1980" s="220"/>
      <c r="D1980" s="209" t="s">
        <v>290</v>
      </c>
      <c r="E1980" s="221" t="s">
        <v>1</v>
      </c>
      <c r="F1980" s="222" t="s">
        <v>292</v>
      </c>
      <c r="G1980" s="220"/>
      <c r="H1980" s="223">
        <v>133</v>
      </c>
      <c r="I1980" s="224"/>
      <c r="J1980" s="220"/>
      <c r="K1980" s="220"/>
      <c r="L1980" s="225"/>
      <c r="M1980" s="226"/>
      <c r="N1980" s="227"/>
      <c r="O1980" s="227"/>
      <c r="P1980" s="227"/>
      <c r="Q1980" s="227"/>
      <c r="R1980" s="227"/>
      <c r="S1980" s="227"/>
      <c r="T1980" s="228"/>
      <c r="AT1980" s="229" t="s">
        <v>290</v>
      </c>
      <c r="AU1980" s="229" t="s">
        <v>85</v>
      </c>
      <c r="AV1980" s="14" t="s">
        <v>288</v>
      </c>
      <c r="AW1980" s="14" t="s">
        <v>32</v>
      </c>
      <c r="AX1980" s="14" t="s">
        <v>83</v>
      </c>
      <c r="AY1980" s="229" t="s">
        <v>282</v>
      </c>
    </row>
    <row r="1981" spans="1:65" s="2" customFormat="1" ht="24.2" customHeight="1">
      <c r="A1981" s="35"/>
      <c r="B1981" s="36"/>
      <c r="C1981" s="193" t="s">
        <v>2158</v>
      </c>
      <c r="D1981" s="193" t="s">
        <v>284</v>
      </c>
      <c r="E1981" s="194" t="s">
        <v>2159</v>
      </c>
      <c r="F1981" s="195" t="s">
        <v>2160</v>
      </c>
      <c r="G1981" s="196" t="s">
        <v>583</v>
      </c>
      <c r="H1981" s="197">
        <v>6</v>
      </c>
      <c r="I1981" s="198"/>
      <c r="J1981" s="199">
        <f t="shared" ref="J1981:J1986" si="40">ROUND(I1981*H1981,2)</f>
        <v>0</v>
      </c>
      <c r="K1981" s="200"/>
      <c r="L1981" s="40"/>
      <c r="M1981" s="201" t="s">
        <v>1</v>
      </c>
      <c r="N1981" s="202" t="s">
        <v>41</v>
      </c>
      <c r="O1981" s="72"/>
      <c r="P1981" s="203">
        <f t="shared" ref="P1981:P1986" si="41">O1981*H1981</f>
        <v>0</v>
      </c>
      <c r="Q1981" s="203">
        <v>7.1000000000000002E-4</v>
      </c>
      <c r="R1981" s="203">
        <f t="shared" ref="R1981:R1986" si="42">Q1981*H1981</f>
        <v>4.2599999999999999E-3</v>
      </c>
      <c r="S1981" s="203">
        <v>0</v>
      </c>
      <c r="T1981" s="204">
        <f t="shared" ref="T1981:T1986" si="43">S1981*H1981</f>
        <v>0</v>
      </c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R1981" s="205" t="s">
        <v>199</v>
      </c>
      <c r="AT1981" s="205" t="s">
        <v>284</v>
      </c>
      <c r="AU1981" s="205" t="s">
        <v>85</v>
      </c>
      <c r="AY1981" s="18" t="s">
        <v>282</v>
      </c>
      <c r="BE1981" s="206">
        <f t="shared" ref="BE1981:BE1986" si="44">IF(N1981="základní",J1981,0)</f>
        <v>0</v>
      </c>
      <c r="BF1981" s="206">
        <f t="shared" ref="BF1981:BF1986" si="45">IF(N1981="snížená",J1981,0)</f>
        <v>0</v>
      </c>
      <c r="BG1981" s="206">
        <f t="shared" ref="BG1981:BG1986" si="46">IF(N1981="zákl. přenesená",J1981,0)</f>
        <v>0</v>
      </c>
      <c r="BH1981" s="206">
        <f t="shared" ref="BH1981:BH1986" si="47">IF(N1981="sníž. přenesená",J1981,0)</f>
        <v>0</v>
      </c>
      <c r="BI1981" s="206">
        <f t="shared" ref="BI1981:BI1986" si="48">IF(N1981="nulová",J1981,0)</f>
        <v>0</v>
      </c>
      <c r="BJ1981" s="18" t="s">
        <v>83</v>
      </c>
      <c r="BK1981" s="206">
        <f t="shared" ref="BK1981:BK1986" si="49">ROUND(I1981*H1981,2)</f>
        <v>0</v>
      </c>
      <c r="BL1981" s="18" t="s">
        <v>199</v>
      </c>
      <c r="BM1981" s="205" t="s">
        <v>2161</v>
      </c>
    </row>
    <row r="1982" spans="1:65" s="2" customFormat="1" ht="24.2" customHeight="1">
      <c r="A1982" s="35"/>
      <c r="B1982" s="36"/>
      <c r="C1982" s="193" t="s">
        <v>2162</v>
      </c>
      <c r="D1982" s="193" t="s">
        <v>284</v>
      </c>
      <c r="E1982" s="194" t="s">
        <v>2163</v>
      </c>
      <c r="F1982" s="195" t="s">
        <v>2164</v>
      </c>
      <c r="G1982" s="196" t="s">
        <v>583</v>
      </c>
      <c r="H1982" s="197">
        <v>6</v>
      </c>
      <c r="I1982" s="198"/>
      <c r="J1982" s="199">
        <f t="shared" si="40"/>
        <v>0</v>
      </c>
      <c r="K1982" s="200"/>
      <c r="L1982" s="40"/>
      <c r="M1982" s="201" t="s">
        <v>1</v>
      </c>
      <c r="N1982" s="202" t="s">
        <v>41</v>
      </c>
      <c r="O1982" s="72"/>
      <c r="P1982" s="203">
        <f t="shared" si="41"/>
        <v>0</v>
      </c>
      <c r="Q1982" s="203">
        <v>1E-3</v>
      </c>
      <c r="R1982" s="203">
        <f t="shared" si="42"/>
        <v>6.0000000000000001E-3</v>
      </c>
      <c r="S1982" s="203">
        <v>0</v>
      </c>
      <c r="T1982" s="204">
        <f t="shared" si="43"/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205" t="s">
        <v>199</v>
      </c>
      <c r="AT1982" s="205" t="s">
        <v>284</v>
      </c>
      <c r="AU1982" s="205" t="s">
        <v>85</v>
      </c>
      <c r="AY1982" s="18" t="s">
        <v>282</v>
      </c>
      <c r="BE1982" s="206">
        <f t="shared" si="44"/>
        <v>0</v>
      </c>
      <c r="BF1982" s="206">
        <f t="shared" si="45"/>
        <v>0</v>
      </c>
      <c r="BG1982" s="206">
        <f t="shared" si="46"/>
        <v>0</v>
      </c>
      <c r="BH1982" s="206">
        <f t="shared" si="47"/>
        <v>0</v>
      </c>
      <c r="BI1982" s="206">
        <f t="shared" si="48"/>
        <v>0</v>
      </c>
      <c r="BJ1982" s="18" t="s">
        <v>83</v>
      </c>
      <c r="BK1982" s="206">
        <f t="shared" si="49"/>
        <v>0</v>
      </c>
      <c r="BL1982" s="18" t="s">
        <v>199</v>
      </c>
      <c r="BM1982" s="205" t="s">
        <v>2165</v>
      </c>
    </row>
    <row r="1983" spans="1:65" s="2" customFormat="1" ht="24.2" customHeight="1">
      <c r="A1983" s="35"/>
      <c r="B1983" s="36"/>
      <c r="C1983" s="193" t="s">
        <v>2166</v>
      </c>
      <c r="D1983" s="193" t="s">
        <v>284</v>
      </c>
      <c r="E1983" s="194" t="s">
        <v>2167</v>
      </c>
      <c r="F1983" s="195" t="s">
        <v>2168</v>
      </c>
      <c r="G1983" s="196" t="s">
        <v>583</v>
      </c>
      <c r="H1983" s="197">
        <v>3</v>
      </c>
      <c r="I1983" s="198"/>
      <c r="J1983" s="199">
        <f t="shared" si="40"/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si="41"/>
        <v>0</v>
      </c>
      <c r="Q1983" s="203">
        <v>1E-3</v>
      </c>
      <c r="R1983" s="203">
        <f t="shared" si="42"/>
        <v>3.0000000000000001E-3</v>
      </c>
      <c r="S1983" s="203">
        <v>0</v>
      </c>
      <c r="T1983" s="204">
        <f t="shared" si="43"/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284</v>
      </c>
      <c r="AU1983" s="205" t="s">
        <v>85</v>
      </c>
      <c r="AY1983" s="18" t="s">
        <v>282</v>
      </c>
      <c r="BE1983" s="206">
        <f t="shared" si="44"/>
        <v>0</v>
      </c>
      <c r="BF1983" s="206">
        <f t="shared" si="45"/>
        <v>0</v>
      </c>
      <c r="BG1983" s="206">
        <f t="shared" si="46"/>
        <v>0</v>
      </c>
      <c r="BH1983" s="206">
        <f t="shared" si="47"/>
        <v>0</v>
      </c>
      <c r="BI1983" s="206">
        <f t="shared" si="48"/>
        <v>0</v>
      </c>
      <c r="BJ1983" s="18" t="s">
        <v>83</v>
      </c>
      <c r="BK1983" s="206">
        <f t="shared" si="49"/>
        <v>0</v>
      </c>
      <c r="BL1983" s="18" t="s">
        <v>199</v>
      </c>
      <c r="BM1983" s="205" t="s">
        <v>2169</v>
      </c>
    </row>
    <row r="1984" spans="1:65" s="2" customFormat="1" ht="24.2" customHeight="1">
      <c r="A1984" s="35"/>
      <c r="B1984" s="36"/>
      <c r="C1984" s="193" t="s">
        <v>2170</v>
      </c>
      <c r="D1984" s="193" t="s">
        <v>284</v>
      </c>
      <c r="E1984" s="194" t="s">
        <v>2171</v>
      </c>
      <c r="F1984" s="195" t="s">
        <v>2172</v>
      </c>
      <c r="G1984" s="196" t="s">
        <v>583</v>
      </c>
      <c r="H1984" s="197">
        <v>11</v>
      </c>
      <c r="I1984" s="198"/>
      <c r="J1984" s="199">
        <f t="shared" si="4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41"/>
        <v>0</v>
      </c>
      <c r="Q1984" s="203">
        <v>1.89E-3</v>
      </c>
      <c r="R1984" s="203">
        <f t="shared" si="42"/>
        <v>2.0789999999999999E-2</v>
      </c>
      <c r="S1984" s="203">
        <v>0</v>
      </c>
      <c r="T1984" s="204">
        <f t="shared" si="4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284</v>
      </c>
      <c r="AU1984" s="205" t="s">
        <v>85</v>
      </c>
      <c r="AY1984" s="18" t="s">
        <v>282</v>
      </c>
      <c r="BE1984" s="206">
        <f t="shared" si="44"/>
        <v>0</v>
      </c>
      <c r="BF1984" s="206">
        <f t="shared" si="45"/>
        <v>0</v>
      </c>
      <c r="BG1984" s="206">
        <f t="shared" si="46"/>
        <v>0</v>
      </c>
      <c r="BH1984" s="206">
        <f t="shared" si="47"/>
        <v>0</v>
      </c>
      <c r="BI1984" s="206">
        <f t="shared" si="48"/>
        <v>0</v>
      </c>
      <c r="BJ1984" s="18" t="s">
        <v>83</v>
      </c>
      <c r="BK1984" s="206">
        <f t="shared" si="49"/>
        <v>0</v>
      </c>
      <c r="BL1984" s="18" t="s">
        <v>199</v>
      </c>
      <c r="BM1984" s="205" t="s">
        <v>2173</v>
      </c>
    </row>
    <row r="1985" spans="1:65" s="2" customFormat="1" ht="16.5" customHeight="1">
      <c r="A1985" s="35"/>
      <c r="B1985" s="36"/>
      <c r="C1985" s="193" t="s">
        <v>2174</v>
      </c>
      <c r="D1985" s="193" t="s">
        <v>284</v>
      </c>
      <c r="E1985" s="194" t="s">
        <v>2175</v>
      </c>
      <c r="F1985" s="195" t="s">
        <v>2176</v>
      </c>
      <c r="G1985" s="196" t="s">
        <v>583</v>
      </c>
      <c r="H1985" s="197">
        <v>6</v>
      </c>
      <c r="I1985" s="198"/>
      <c r="J1985" s="199">
        <f t="shared" si="4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41"/>
        <v>0</v>
      </c>
      <c r="Q1985" s="203">
        <v>1.2999999999999999E-3</v>
      </c>
      <c r="R1985" s="203">
        <f t="shared" si="42"/>
        <v>7.7999999999999996E-3</v>
      </c>
      <c r="S1985" s="203">
        <v>0</v>
      </c>
      <c r="T1985" s="204">
        <f t="shared" si="4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284</v>
      </c>
      <c r="AU1985" s="205" t="s">
        <v>85</v>
      </c>
      <c r="AY1985" s="18" t="s">
        <v>282</v>
      </c>
      <c r="BE1985" s="206">
        <f t="shared" si="44"/>
        <v>0</v>
      </c>
      <c r="BF1985" s="206">
        <f t="shared" si="45"/>
        <v>0</v>
      </c>
      <c r="BG1985" s="206">
        <f t="shared" si="46"/>
        <v>0</v>
      </c>
      <c r="BH1985" s="206">
        <f t="shared" si="47"/>
        <v>0</v>
      </c>
      <c r="BI1985" s="206">
        <f t="shared" si="48"/>
        <v>0</v>
      </c>
      <c r="BJ1985" s="18" t="s">
        <v>83</v>
      </c>
      <c r="BK1985" s="206">
        <f t="shared" si="49"/>
        <v>0</v>
      </c>
      <c r="BL1985" s="18" t="s">
        <v>199</v>
      </c>
      <c r="BM1985" s="205" t="s">
        <v>2177</v>
      </c>
    </row>
    <row r="1986" spans="1:65" s="2" customFormat="1" ht="24.2" customHeight="1">
      <c r="A1986" s="35"/>
      <c r="B1986" s="36"/>
      <c r="C1986" s="193" t="s">
        <v>2178</v>
      </c>
      <c r="D1986" s="193" t="s">
        <v>284</v>
      </c>
      <c r="E1986" s="194" t="s">
        <v>2179</v>
      </c>
      <c r="F1986" s="195" t="s">
        <v>2180</v>
      </c>
      <c r="G1986" s="196" t="s">
        <v>418</v>
      </c>
      <c r="H1986" s="197">
        <v>5.875</v>
      </c>
      <c r="I1986" s="198"/>
      <c r="J1986" s="199">
        <f t="shared" si="4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41"/>
        <v>0</v>
      </c>
      <c r="Q1986" s="203">
        <v>0</v>
      </c>
      <c r="R1986" s="203">
        <f t="shared" si="42"/>
        <v>0</v>
      </c>
      <c r="S1986" s="203">
        <v>0</v>
      </c>
      <c r="T1986" s="204">
        <f t="shared" si="4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284</v>
      </c>
      <c r="AU1986" s="205" t="s">
        <v>85</v>
      </c>
      <c r="AY1986" s="18" t="s">
        <v>282</v>
      </c>
      <c r="BE1986" s="206">
        <f t="shared" si="44"/>
        <v>0</v>
      </c>
      <c r="BF1986" s="206">
        <f t="shared" si="45"/>
        <v>0</v>
      </c>
      <c r="BG1986" s="206">
        <f t="shared" si="46"/>
        <v>0</v>
      </c>
      <c r="BH1986" s="206">
        <f t="shared" si="47"/>
        <v>0</v>
      </c>
      <c r="BI1986" s="206">
        <f t="shared" si="48"/>
        <v>0</v>
      </c>
      <c r="BJ1986" s="18" t="s">
        <v>83</v>
      </c>
      <c r="BK1986" s="206">
        <f t="shared" si="49"/>
        <v>0</v>
      </c>
      <c r="BL1986" s="18" t="s">
        <v>199</v>
      </c>
      <c r="BM1986" s="205" t="s">
        <v>2181</v>
      </c>
    </row>
    <row r="1987" spans="1:65" s="12" customFormat="1" ht="22.9" customHeight="1">
      <c r="B1987" s="177"/>
      <c r="C1987" s="178"/>
      <c r="D1987" s="179" t="s">
        <v>75</v>
      </c>
      <c r="E1987" s="191" t="s">
        <v>2182</v>
      </c>
      <c r="F1987" s="191" t="s">
        <v>2183</v>
      </c>
      <c r="G1987" s="178"/>
      <c r="H1987" s="178"/>
      <c r="I1987" s="181"/>
      <c r="J1987" s="192">
        <f>BK1987</f>
        <v>0</v>
      </c>
      <c r="K1987" s="178"/>
      <c r="L1987" s="183"/>
      <c r="M1987" s="184"/>
      <c r="N1987" s="185"/>
      <c r="O1987" s="185"/>
      <c r="P1987" s="186">
        <f>SUM(P1988:P1992)</f>
        <v>0</v>
      </c>
      <c r="Q1987" s="185"/>
      <c r="R1987" s="186">
        <f>SUM(R1988:R1992)</f>
        <v>1.7600000000000001E-2</v>
      </c>
      <c r="S1987" s="185"/>
      <c r="T1987" s="187">
        <f>SUM(T1988:T1992)</f>
        <v>0</v>
      </c>
      <c r="AR1987" s="188" t="s">
        <v>85</v>
      </c>
      <c r="AT1987" s="189" t="s">
        <v>75</v>
      </c>
      <c r="AU1987" s="189" t="s">
        <v>83</v>
      </c>
      <c r="AY1987" s="188" t="s">
        <v>282</v>
      </c>
      <c r="BK1987" s="190">
        <f>SUM(BK1988:BK1992)</f>
        <v>0</v>
      </c>
    </row>
    <row r="1988" spans="1:65" s="2" customFormat="1" ht="21.75" customHeight="1">
      <c r="A1988" s="35"/>
      <c r="B1988" s="36"/>
      <c r="C1988" s="193" t="s">
        <v>2184</v>
      </c>
      <c r="D1988" s="193" t="s">
        <v>284</v>
      </c>
      <c r="E1988" s="194" t="s">
        <v>2185</v>
      </c>
      <c r="F1988" s="195" t="s">
        <v>2186</v>
      </c>
      <c r="G1988" s="196" t="s">
        <v>583</v>
      </c>
      <c r="H1988" s="197">
        <v>1</v>
      </c>
      <c r="I1988" s="198"/>
      <c r="J1988" s="199">
        <f>ROUND(I1988*H1988,2)</f>
        <v>0</v>
      </c>
      <c r="K1988" s="200"/>
      <c r="L1988" s="40"/>
      <c r="M1988" s="201" t="s">
        <v>1</v>
      </c>
      <c r="N1988" s="202" t="s">
        <v>41</v>
      </c>
      <c r="O1988" s="72"/>
      <c r="P1988" s="203">
        <f>O1988*H1988</f>
        <v>0</v>
      </c>
      <c r="Q1988" s="203">
        <v>0</v>
      </c>
      <c r="R1988" s="203">
        <f>Q1988*H1988</f>
        <v>0</v>
      </c>
      <c r="S1988" s="203">
        <v>0</v>
      </c>
      <c r="T1988" s="204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284</v>
      </c>
      <c r="AU1988" s="205" t="s">
        <v>85</v>
      </c>
      <c r="AY1988" s="18" t="s">
        <v>282</v>
      </c>
      <c r="BE1988" s="206">
        <f>IF(N1988="základní",J1988,0)</f>
        <v>0</v>
      </c>
      <c r="BF1988" s="206">
        <f>IF(N1988="snížená",J1988,0)</f>
        <v>0</v>
      </c>
      <c r="BG1988" s="206">
        <f>IF(N1988="zákl. přenesená",J1988,0)</f>
        <v>0</v>
      </c>
      <c r="BH1988" s="206">
        <f>IF(N1988="sníž. přenesená",J1988,0)</f>
        <v>0</v>
      </c>
      <c r="BI1988" s="206">
        <f>IF(N1988="nulová",J1988,0)</f>
        <v>0</v>
      </c>
      <c r="BJ1988" s="18" t="s">
        <v>83</v>
      </c>
      <c r="BK1988" s="206">
        <f>ROUND(I1988*H1988,2)</f>
        <v>0</v>
      </c>
      <c r="BL1988" s="18" t="s">
        <v>199</v>
      </c>
      <c r="BM1988" s="205" t="s">
        <v>2187</v>
      </c>
    </row>
    <row r="1989" spans="1:65" s="2" customFormat="1" ht="24.2" customHeight="1">
      <c r="A1989" s="35"/>
      <c r="B1989" s="36"/>
      <c r="C1989" s="251" t="s">
        <v>2188</v>
      </c>
      <c r="D1989" s="251" t="s">
        <v>990</v>
      </c>
      <c r="E1989" s="252" t="s">
        <v>2189</v>
      </c>
      <c r="F1989" s="253" t="s">
        <v>2190</v>
      </c>
      <c r="G1989" s="254" t="s">
        <v>2191</v>
      </c>
      <c r="H1989" s="255">
        <v>1</v>
      </c>
      <c r="I1989" s="256"/>
      <c r="J1989" s="257">
        <f>ROUND(I1989*H1989,2)</f>
        <v>0</v>
      </c>
      <c r="K1989" s="258"/>
      <c r="L1989" s="259"/>
      <c r="M1989" s="260" t="s">
        <v>1</v>
      </c>
      <c r="N1989" s="261" t="s">
        <v>41</v>
      </c>
      <c r="O1989" s="72"/>
      <c r="P1989" s="203">
        <f>O1989*H1989</f>
        <v>0</v>
      </c>
      <c r="Q1989" s="203">
        <v>7.6E-3</v>
      </c>
      <c r="R1989" s="203">
        <f>Q1989*H1989</f>
        <v>7.6E-3</v>
      </c>
      <c r="S1989" s="203">
        <v>0</v>
      </c>
      <c r="T1989" s="204">
        <f>S1989*H1989</f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493</v>
      </c>
      <c r="AT1989" s="205" t="s">
        <v>990</v>
      </c>
      <c r="AU1989" s="205" t="s">
        <v>85</v>
      </c>
      <c r="AY1989" s="18" t="s">
        <v>282</v>
      </c>
      <c r="BE1989" s="206">
        <f>IF(N1989="základní",J1989,0)</f>
        <v>0</v>
      </c>
      <c r="BF1989" s="206">
        <f>IF(N1989="snížená",J1989,0)</f>
        <v>0</v>
      </c>
      <c r="BG1989" s="206">
        <f>IF(N1989="zákl. přenesená",J1989,0)</f>
        <v>0</v>
      </c>
      <c r="BH1989" s="206">
        <f>IF(N1989="sníž. přenesená",J1989,0)</f>
        <v>0</v>
      </c>
      <c r="BI1989" s="206">
        <f>IF(N1989="nulová",J1989,0)</f>
        <v>0</v>
      </c>
      <c r="BJ1989" s="18" t="s">
        <v>83</v>
      </c>
      <c r="BK1989" s="206">
        <f>ROUND(I1989*H1989,2)</f>
        <v>0</v>
      </c>
      <c r="BL1989" s="18" t="s">
        <v>199</v>
      </c>
      <c r="BM1989" s="205" t="s">
        <v>2192</v>
      </c>
    </row>
    <row r="1990" spans="1:65" s="2" customFormat="1" ht="16.5" customHeight="1">
      <c r="A1990" s="35"/>
      <c r="B1990" s="36"/>
      <c r="C1990" s="193" t="s">
        <v>2193</v>
      </c>
      <c r="D1990" s="193" t="s">
        <v>284</v>
      </c>
      <c r="E1990" s="194" t="s">
        <v>2194</v>
      </c>
      <c r="F1990" s="195" t="s">
        <v>2195</v>
      </c>
      <c r="G1990" s="196" t="s">
        <v>583</v>
      </c>
      <c r="H1990" s="197">
        <v>1</v>
      </c>
      <c r="I1990" s="198"/>
      <c r="J1990" s="199">
        <f>ROUND(I1990*H1990,2)</f>
        <v>0</v>
      </c>
      <c r="K1990" s="200"/>
      <c r="L1990" s="40"/>
      <c r="M1990" s="201" t="s">
        <v>1</v>
      </c>
      <c r="N1990" s="202" t="s">
        <v>41</v>
      </c>
      <c r="O1990" s="72"/>
      <c r="P1990" s="203">
        <f>O1990*H1990</f>
        <v>0</v>
      </c>
      <c r="Q1990" s="203">
        <v>0</v>
      </c>
      <c r="R1990" s="203">
        <f>Q1990*H1990</f>
        <v>0</v>
      </c>
      <c r="S1990" s="203">
        <v>0</v>
      </c>
      <c r="T1990" s="204">
        <f>S1990*H1990</f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284</v>
      </c>
      <c r="AU1990" s="205" t="s">
        <v>85</v>
      </c>
      <c r="AY1990" s="18" t="s">
        <v>282</v>
      </c>
      <c r="BE1990" s="206">
        <f>IF(N1990="základní",J1990,0)</f>
        <v>0</v>
      </c>
      <c r="BF1990" s="206">
        <f>IF(N1990="snížená",J1990,0)</f>
        <v>0</v>
      </c>
      <c r="BG1990" s="206">
        <f>IF(N1990="zákl. přenesená",J1990,0)</f>
        <v>0</v>
      </c>
      <c r="BH1990" s="206">
        <f>IF(N1990="sníž. přenesená",J1990,0)</f>
        <v>0</v>
      </c>
      <c r="BI1990" s="206">
        <f>IF(N1990="nulová",J1990,0)</f>
        <v>0</v>
      </c>
      <c r="BJ1990" s="18" t="s">
        <v>83</v>
      </c>
      <c r="BK1990" s="206">
        <f>ROUND(I1990*H1990,2)</f>
        <v>0</v>
      </c>
      <c r="BL1990" s="18" t="s">
        <v>199</v>
      </c>
      <c r="BM1990" s="205" t="s">
        <v>2196</v>
      </c>
    </row>
    <row r="1991" spans="1:65" s="2" customFormat="1" ht="24.2" customHeight="1">
      <c r="A1991" s="35"/>
      <c r="B1991" s="36"/>
      <c r="C1991" s="251" t="s">
        <v>2197</v>
      </c>
      <c r="D1991" s="251" t="s">
        <v>990</v>
      </c>
      <c r="E1991" s="252" t="s">
        <v>2198</v>
      </c>
      <c r="F1991" s="253" t="s">
        <v>2199</v>
      </c>
      <c r="G1991" s="254" t="s">
        <v>2191</v>
      </c>
      <c r="H1991" s="255">
        <v>1</v>
      </c>
      <c r="I1991" s="256"/>
      <c r="J1991" s="257">
        <f>ROUND(I1991*H1991,2)</f>
        <v>0</v>
      </c>
      <c r="K1991" s="258"/>
      <c r="L1991" s="259"/>
      <c r="M1991" s="260" t="s">
        <v>1</v>
      </c>
      <c r="N1991" s="261" t="s">
        <v>41</v>
      </c>
      <c r="O1991" s="72"/>
      <c r="P1991" s="203">
        <f>O1991*H1991</f>
        <v>0</v>
      </c>
      <c r="Q1991" s="203">
        <v>0.01</v>
      </c>
      <c r="R1991" s="203">
        <f>Q1991*H1991</f>
        <v>0.01</v>
      </c>
      <c r="S1991" s="203">
        <v>0</v>
      </c>
      <c r="T1991" s="204">
        <f>S1991*H1991</f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493</v>
      </c>
      <c r="AT1991" s="205" t="s">
        <v>990</v>
      </c>
      <c r="AU1991" s="205" t="s">
        <v>85</v>
      </c>
      <c r="AY1991" s="18" t="s">
        <v>282</v>
      </c>
      <c r="BE1991" s="206">
        <f>IF(N1991="základní",J1991,0)</f>
        <v>0</v>
      </c>
      <c r="BF1991" s="206">
        <f>IF(N1991="snížená",J1991,0)</f>
        <v>0</v>
      </c>
      <c r="BG1991" s="206">
        <f>IF(N1991="zákl. přenesená",J1991,0)</f>
        <v>0</v>
      </c>
      <c r="BH1991" s="206">
        <f>IF(N1991="sníž. přenesená",J1991,0)</f>
        <v>0</v>
      </c>
      <c r="BI1991" s="206">
        <f>IF(N1991="nulová",J1991,0)</f>
        <v>0</v>
      </c>
      <c r="BJ1991" s="18" t="s">
        <v>83</v>
      </c>
      <c r="BK1991" s="206">
        <f>ROUND(I1991*H1991,2)</f>
        <v>0</v>
      </c>
      <c r="BL1991" s="18" t="s">
        <v>199</v>
      </c>
      <c r="BM1991" s="205" t="s">
        <v>2200</v>
      </c>
    </row>
    <row r="1992" spans="1:65" s="2" customFormat="1" ht="24.2" customHeight="1">
      <c r="A1992" s="35"/>
      <c r="B1992" s="36"/>
      <c r="C1992" s="193" t="s">
        <v>2201</v>
      </c>
      <c r="D1992" s="193" t="s">
        <v>284</v>
      </c>
      <c r="E1992" s="194" t="s">
        <v>2202</v>
      </c>
      <c r="F1992" s="195" t="s">
        <v>2203</v>
      </c>
      <c r="G1992" s="196" t="s">
        <v>418</v>
      </c>
      <c r="H1992" s="197">
        <v>1.7999999999999999E-2</v>
      </c>
      <c r="I1992" s="198"/>
      <c r="J1992" s="199">
        <f>ROUND(I1992*H1992,2)</f>
        <v>0</v>
      </c>
      <c r="K1992" s="200"/>
      <c r="L1992" s="40"/>
      <c r="M1992" s="201" t="s">
        <v>1</v>
      </c>
      <c r="N1992" s="202" t="s">
        <v>41</v>
      </c>
      <c r="O1992" s="72"/>
      <c r="P1992" s="203">
        <f>O1992*H1992</f>
        <v>0</v>
      </c>
      <c r="Q1992" s="203">
        <v>0</v>
      </c>
      <c r="R1992" s="203">
        <f>Q1992*H1992</f>
        <v>0</v>
      </c>
      <c r="S1992" s="203">
        <v>0</v>
      </c>
      <c r="T1992" s="204">
        <f>S1992*H1992</f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284</v>
      </c>
      <c r="AU1992" s="205" t="s">
        <v>85</v>
      </c>
      <c r="AY1992" s="18" t="s">
        <v>282</v>
      </c>
      <c r="BE1992" s="206">
        <f>IF(N1992="základní",J1992,0)</f>
        <v>0</v>
      </c>
      <c r="BF1992" s="206">
        <f>IF(N1992="snížená",J1992,0)</f>
        <v>0</v>
      </c>
      <c r="BG1992" s="206">
        <f>IF(N1992="zákl. přenesená",J1992,0)</f>
        <v>0</v>
      </c>
      <c r="BH1992" s="206">
        <f>IF(N1992="sníž. přenesená",J1992,0)</f>
        <v>0</v>
      </c>
      <c r="BI1992" s="206">
        <f>IF(N1992="nulová",J1992,0)</f>
        <v>0</v>
      </c>
      <c r="BJ1992" s="18" t="s">
        <v>83</v>
      </c>
      <c r="BK1992" s="206">
        <f>ROUND(I1992*H1992,2)</f>
        <v>0</v>
      </c>
      <c r="BL1992" s="18" t="s">
        <v>199</v>
      </c>
      <c r="BM1992" s="205" t="s">
        <v>2204</v>
      </c>
    </row>
    <row r="1993" spans="1:65" s="12" customFormat="1" ht="22.9" customHeight="1">
      <c r="B1993" s="177"/>
      <c r="C1993" s="178"/>
      <c r="D1993" s="179" t="s">
        <v>75</v>
      </c>
      <c r="E1993" s="191" t="s">
        <v>2205</v>
      </c>
      <c r="F1993" s="191" t="s">
        <v>2206</v>
      </c>
      <c r="G1993" s="178"/>
      <c r="H1993" s="178"/>
      <c r="I1993" s="181"/>
      <c r="J1993" s="192">
        <f>BK1993</f>
        <v>0</v>
      </c>
      <c r="K1993" s="178"/>
      <c r="L1993" s="183"/>
      <c r="M1993" s="184"/>
      <c r="N1993" s="185"/>
      <c r="O1993" s="185"/>
      <c r="P1993" s="186">
        <f>SUM(P1994:P2155)</f>
        <v>0</v>
      </c>
      <c r="Q1993" s="185"/>
      <c r="R1993" s="186">
        <f>SUM(R1994:R2155)</f>
        <v>10.081061970000004</v>
      </c>
      <c r="S1993" s="185"/>
      <c r="T1993" s="187">
        <f>SUM(T1994:T2155)</f>
        <v>0</v>
      </c>
      <c r="AR1993" s="188" t="s">
        <v>85</v>
      </c>
      <c r="AT1993" s="189" t="s">
        <v>75</v>
      </c>
      <c r="AU1993" s="189" t="s">
        <v>83</v>
      </c>
      <c r="AY1993" s="188" t="s">
        <v>282</v>
      </c>
      <c r="BK1993" s="190">
        <f>SUM(BK1994:BK2155)</f>
        <v>0</v>
      </c>
    </row>
    <row r="1994" spans="1:65" s="2" customFormat="1" ht="37.9" customHeight="1">
      <c r="A1994" s="35"/>
      <c r="B1994" s="36"/>
      <c r="C1994" s="193" t="s">
        <v>2207</v>
      </c>
      <c r="D1994" s="193" t="s">
        <v>284</v>
      </c>
      <c r="E1994" s="194" t="s">
        <v>2208</v>
      </c>
      <c r="F1994" s="195" t="s">
        <v>2209</v>
      </c>
      <c r="G1994" s="196" t="s">
        <v>287</v>
      </c>
      <c r="H1994" s="197">
        <v>20.13</v>
      </c>
      <c r="I1994" s="198"/>
      <c r="J1994" s="199">
        <f>ROUND(I1994*H1994,2)</f>
        <v>0</v>
      </c>
      <c r="K1994" s="200"/>
      <c r="L1994" s="40"/>
      <c r="M1994" s="201" t="s">
        <v>1</v>
      </c>
      <c r="N1994" s="202" t="s">
        <v>41</v>
      </c>
      <c r="O1994" s="72"/>
      <c r="P1994" s="203">
        <f>O1994*H1994</f>
        <v>0</v>
      </c>
      <c r="Q1994" s="203">
        <v>0</v>
      </c>
      <c r="R1994" s="203">
        <f>Q1994*H1994</f>
        <v>0</v>
      </c>
      <c r="S1994" s="203">
        <v>0</v>
      </c>
      <c r="T1994" s="204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284</v>
      </c>
      <c r="AU1994" s="205" t="s">
        <v>85</v>
      </c>
      <c r="AY1994" s="18" t="s">
        <v>282</v>
      </c>
      <c r="BE1994" s="206">
        <f>IF(N1994="základní",J1994,0)</f>
        <v>0</v>
      </c>
      <c r="BF1994" s="206">
        <f>IF(N1994="snížená",J1994,0)</f>
        <v>0</v>
      </c>
      <c r="BG1994" s="206">
        <f>IF(N1994="zákl. přenesená",J1994,0)</f>
        <v>0</v>
      </c>
      <c r="BH1994" s="206">
        <f>IF(N1994="sníž. přenesená",J1994,0)</f>
        <v>0</v>
      </c>
      <c r="BI1994" s="206">
        <f>IF(N1994="nulová",J1994,0)</f>
        <v>0</v>
      </c>
      <c r="BJ1994" s="18" t="s">
        <v>83</v>
      </c>
      <c r="BK1994" s="206">
        <f>ROUND(I1994*H1994,2)</f>
        <v>0</v>
      </c>
      <c r="BL1994" s="18" t="s">
        <v>199</v>
      </c>
      <c r="BM1994" s="205" t="s">
        <v>2210</v>
      </c>
    </row>
    <row r="1995" spans="1:65" s="13" customFormat="1" ht="11.25">
      <c r="B1995" s="207"/>
      <c r="C1995" s="208"/>
      <c r="D1995" s="209" t="s">
        <v>290</v>
      </c>
      <c r="E1995" s="210" t="s">
        <v>1</v>
      </c>
      <c r="F1995" s="211" t="s">
        <v>2211</v>
      </c>
      <c r="G1995" s="208"/>
      <c r="H1995" s="212">
        <v>11.25</v>
      </c>
      <c r="I1995" s="213"/>
      <c r="J1995" s="208"/>
      <c r="K1995" s="208"/>
      <c r="L1995" s="214"/>
      <c r="M1995" s="215"/>
      <c r="N1995" s="216"/>
      <c r="O1995" s="216"/>
      <c r="P1995" s="216"/>
      <c r="Q1995" s="216"/>
      <c r="R1995" s="216"/>
      <c r="S1995" s="216"/>
      <c r="T1995" s="217"/>
      <c r="AT1995" s="218" t="s">
        <v>290</v>
      </c>
      <c r="AU1995" s="218" t="s">
        <v>85</v>
      </c>
      <c r="AV1995" s="13" t="s">
        <v>85</v>
      </c>
      <c r="AW1995" s="13" t="s">
        <v>32</v>
      </c>
      <c r="AX1995" s="13" t="s">
        <v>76</v>
      </c>
      <c r="AY1995" s="218" t="s">
        <v>282</v>
      </c>
    </row>
    <row r="1996" spans="1:65" s="13" customFormat="1" ht="11.25">
      <c r="B1996" s="207"/>
      <c r="C1996" s="208"/>
      <c r="D1996" s="209" t="s">
        <v>290</v>
      </c>
      <c r="E1996" s="210" t="s">
        <v>1</v>
      </c>
      <c r="F1996" s="211" t="s">
        <v>2212</v>
      </c>
      <c r="G1996" s="208"/>
      <c r="H1996" s="212">
        <v>8.8800000000000008</v>
      </c>
      <c r="I1996" s="213"/>
      <c r="J1996" s="208"/>
      <c r="K1996" s="208"/>
      <c r="L1996" s="214"/>
      <c r="M1996" s="215"/>
      <c r="N1996" s="216"/>
      <c r="O1996" s="216"/>
      <c r="P1996" s="216"/>
      <c r="Q1996" s="216"/>
      <c r="R1996" s="216"/>
      <c r="S1996" s="216"/>
      <c r="T1996" s="217"/>
      <c r="AT1996" s="218" t="s">
        <v>290</v>
      </c>
      <c r="AU1996" s="218" t="s">
        <v>85</v>
      </c>
      <c r="AV1996" s="13" t="s">
        <v>85</v>
      </c>
      <c r="AW1996" s="13" t="s">
        <v>32</v>
      </c>
      <c r="AX1996" s="13" t="s">
        <v>76</v>
      </c>
      <c r="AY1996" s="218" t="s">
        <v>282</v>
      </c>
    </row>
    <row r="1997" spans="1:65" s="15" customFormat="1" ht="11.25">
      <c r="B1997" s="230"/>
      <c r="C1997" s="231"/>
      <c r="D1997" s="209" t="s">
        <v>290</v>
      </c>
      <c r="E1997" s="232" t="s">
        <v>1</v>
      </c>
      <c r="F1997" s="233" t="s">
        <v>306</v>
      </c>
      <c r="G1997" s="231"/>
      <c r="H1997" s="234">
        <v>20.130000000000003</v>
      </c>
      <c r="I1997" s="235"/>
      <c r="J1997" s="231"/>
      <c r="K1997" s="231"/>
      <c r="L1997" s="236"/>
      <c r="M1997" s="237"/>
      <c r="N1997" s="238"/>
      <c r="O1997" s="238"/>
      <c r="P1997" s="238"/>
      <c r="Q1997" s="238"/>
      <c r="R1997" s="238"/>
      <c r="S1997" s="238"/>
      <c r="T1997" s="239"/>
      <c r="AT1997" s="240" t="s">
        <v>290</v>
      </c>
      <c r="AU1997" s="240" t="s">
        <v>85</v>
      </c>
      <c r="AV1997" s="15" t="s">
        <v>105</v>
      </c>
      <c r="AW1997" s="15" t="s">
        <v>32</v>
      </c>
      <c r="AX1997" s="15" t="s">
        <v>76</v>
      </c>
      <c r="AY1997" s="240" t="s">
        <v>282</v>
      </c>
    </row>
    <row r="1998" spans="1:65" s="14" customFormat="1" ht="11.25">
      <c r="B1998" s="219"/>
      <c r="C1998" s="220"/>
      <c r="D1998" s="209" t="s">
        <v>290</v>
      </c>
      <c r="E1998" s="221" t="s">
        <v>1</v>
      </c>
      <c r="F1998" s="222" t="s">
        <v>292</v>
      </c>
      <c r="G1998" s="220"/>
      <c r="H1998" s="223">
        <v>20.130000000000003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290</v>
      </c>
      <c r="AU1998" s="229" t="s">
        <v>85</v>
      </c>
      <c r="AV1998" s="14" t="s">
        <v>288</v>
      </c>
      <c r="AW1998" s="14" t="s">
        <v>32</v>
      </c>
      <c r="AX1998" s="14" t="s">
        <v>83</v>
      </c>
      <c r="AY1998" s="229" t="s">
        <v>282</v>
      </c>
    </row>
    <row r="1999" spans="1:65" s="2" customFormat="1" ht="49.15" customHeight="1">
      <c r="A1999" s="35"/>
      <c r="B1999" s="36"/>
      <c r="C1999" s="251" t="s">
        <v>2213</v>
      </c>
      <c r="D1999" s="251" t="s">
        <v>990</v>
      </c>
      <c r="E1999" s="252" t="s">
        <v>2214</v>
      </c>
      <c r="F1999" s="253" t="s">
        <v>2215</v>
      </c>
      <c r="G1999" s="254" t="s">
        <v>2216</v>
      </c>
      <c r="H1999" s="255">
        <v>5</v>
      </c>
      <c r="I1999" s="256"/>
      <c r="J1999" s="257">
        <f>ROUND(I1999*H1999,2)</f>
        <v>0</v>
      </c>
      <c r="K1999" s="258"/>
      <c r="L1999" s="259"/>
      <c r="M1999" s="260" t="s">
        <v>1</v>
      </c>
      <c r="N1999" s="261" t="s">
        <v>41</v>
      </c>
      <c r="O1999" s="72"/>
      <c r="P1999" s="203">
        <f>O1999*H1999</f>
        <v>0</v>
      </c>
      <c r="Q1999" s="203">
        <v>3.3329999999999999E-2</v>
      </c>
      <c r="R1999" s="203">
        <f>Q1999*H1999</f>
        <v>0.16664999999999999</v>
      </c>
      <c r="S1999" s="203">
        <v>0</v>
      </c>
      <c r="T1999" s="204">
        <f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493</v>
      </c>
      <c r="AT1999" s="205" t="s">
        <v>990</v>
      </c>
      <c r="AU1999" s="205" t="s">
        <v>85</v>
      </c>
      <c r="AY1999" s="18" t="s">
        <v>282</v>
      </c>
      <c r="BE1999" s="206">
        <f>IF(N1999="základní",J1999,0)</f>
        <v>0</v>
      </c>
      <c r="BF1999" s="206">
        <f>IF(N1999="snížená",J1999,0)</f>
        <v>0</v>
      </c>
      <c r="BG1999" s="206">
        <f>IF(N1999="zákl. přenesená",J1999,0)</f>
        <v>0</v>
      </c>
      <c r="BH1999" s="206">
        <f>IF(N1999="sníž. přenesená",J1999,0)</f>
        <v>0</v>
      </c>
      <c r="BI1999" s="206">
        <f>IF(N1999="nulová",J1999,0)</f>
        <v>0</v>
      </c>
      <c r="BJ1999" s="18" t="s">
        <v>83</v>
      </c>
      <c r="BK1999" s="206">
        <f>ROUND(I1999*H1999,2)</f>
        <v>0</v>
      </c>
      <c r="BL1999" s="18" t="s">
        <v>199</v>
      </c>
      <c r="BM1999" s="205" t="s">
        <v>2217</v>
      </c>
    </row>
    <row r="2000" spans="1:65" s="2" customFormat="1" ht="49.15" customHeight="1">
      <c r="A2000" s="35"/>
      <c r="B2000" s="36"/>
      <c r="C2000" s="251" t="s">
        <v>2218</v>
      </c>
      <c r="D2000" s="251" t="s">
        <v>990</v>
      </c>
      <c r="E2000" s="252" t="s">
        <v>2219</v>
      </c>
      <c r="F2000" s="253" t="s">
        <v>2220</v>
      </c>
      <c r="G2000" s="254" t="s">
        <v>2216</v>
      </c>
      <c r="H2000" s="255">
        <v>8</v>
      </c>
      <c r="I2000" s="256"/>
      <c r="J2000" s="257">
        <f>ROUND(I2000*H2000,2)</f>
        <v>0</v>
      </c>
      <c r="K2000" s="258"/>
      <c r="L2000" s="259"/>
      <c r="M2000" s="260" t="s">
        <v>1</v>
      </c>
      <c r="N2000" s="261" t="s">
        <v>41</v>
      </c>
      <c r="O2000" s="72"/>
      <c r="P2000" s="203">
        <f>O2000*H2000</f>
        <v>0</v>
      </c>
      <c r="Q2000" s="203">
        <v>3.3329999999999999E-2</v>
      </c>
      <c r="R2000" s="203">
        <f>Q2000*H2000</f>
        <v>0.26663999999999999</v>
      </c>
      <c r="S2000" s="203">
        <v>0</v>
      </c>
      <c r="T2000" s="204">
        <f>S2000*H2000</f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493</v>
      </c>
      <c r="AT2000" s="205" t="s">
        <v>990</v>
      </c>
      <c r="AU2000" s="205" t="s">
        <v>85</v>
      </c>
      <c r="AY2000" s="18" t="s">
        <v>282</v>
      </c>
      <c r="BE2000" s="206">
        <f>IF(N2000="základní",J2000,0)</f>
        <v>0</v>
      </c>
      <c r="BF2000" s="206">
        <f>IF(N2000="snížená",J2000,0)</f>
        <v>0</v>
      </c>
      <c r="BG2000" s="206">
        <f>IF(N2000="zákl. přenesená",J2000,0)</f>
        <v>0</v>
      </c>
      <c r="BH2000" s="206">
        <f>IF(N2000="sníž. přenesená",J2000,0)</f>
        <v>0</v>
      </c>
      <c r="BI2000" s="206">
        <f>IF(N2000="nulová",J2000,0)</f>
        <v>0</v>
      </c>
      <c r="BJ2000" s="18" t="s">
        <v>83</v>
      </c>
      <c r="BK2000" s="206">
        <f>ROUND(I2000*H2000,2)</f>
        <v>0</v>
      </c>
      <c r="BL2000" s="18" t="s">
        <v>199</v>
      </c>
      <c r="BM2000" s="205" t="s">
        <v>2221</v>
      </c>
    </row>
    <row r="2001" spans="1:65" s="2" customFormat="1" ht="16.5" customHeight="1">
      <c r="A2001" s="35"/>
      <c r="B2001" s="36"/>
      <c r="C2001" s="193" t="s">
        <v>2222</v>
      </c>
      <c r="D2001" s="193" t="s">
        <v>284</v>
      </c>
      <c r="E2001" s="194" t="s">
        <v>2223</v>
      </c>
      <c r="F2001" s="195" t="s">
        <v>2224</v>
      </c>
      <c r="G2001" s="196" t="s">
        <v>583</v>
      </c>
      <c r="H2001" s="197">
        <v>6</v>
      </c>
      <c r="I2001" s="198"/>
      <c r="J2001" s="199">
        <f>ROUND(I2001*H2001,2)</f>
        <v>0</v>
      </c>
      <c r="K2001" s="200"/>
      <c r="L2001" s="40"/>
      <c r="M2001" s="201" t="s">
        <v>1</v>
      </c>
      <c r="N2001" s="202" t="s">
        <v>41</v>
      </c>
      <c r="O2001" s="72"/>
      <c r="P2001" s="203">
        <f>O2001*H2001</f>
        <v>0</v>
      </c>
      <c r="Q2001" s="203">
        <v>4.4000000000000002E-4</v>
      </c>
      <c r="R2001" s="203">
        <f>Q2001*H2001</f>
        <v>2.64E-3</v>
      </c>
      <c r="S2001" s="203">
        <v>0</v>
      </c>
      <c r="T2001" s="204">
        <f>S2001*H2001</f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284</v>
      </c>
      <c r="AU2001" s="205" t="s">
        <v>85</v>
      </c>
      <c r="AY2001" s="18" t="s">
        <v>282</v>
      </c>
      <c r="BE2001" s="206">
        <f>IF(N2001="základní",J2001,0)</f>
        <v>0</v>
      </c>
      <c r="BF2001" s="206">
        <f>IF(N2001="snížená",J2001,0)</f>
        <v>0</v>
      </c>
      <c r="BG2001" s="206">
        <f>IF(N2001="zákl. přenesená",J2001,0)</f>
        <v>0</v>
      </c>
      <c r="BH2001" s="206">
        <f>IF(N2001="sníž. přenesená",J2001,0)</f>
        <v>0</v>
      </c>
      <c r="BI2001" s="206">
        <f>IF(N2001="nulová",J2001,0)</f>
        <v>0</v>
      </c>
      <c r="BJ2001" s="18" t="s">
        <v>83</v>
      </c>
      <c r="BK2001" s="206">
        <f>ROUND(I2001*H2001,2)</f>
        <v>0</v>
      </c>
      <c r="BL2001" s="18" t="s">
        <v>199</v>
      </c>
      <c r="BM2001" s="205" t="s">
        <v>2225</v>
      </c>
    </row>
    <row r="2002" spans="1:65" s="2" customFormat="1" ht="55.5" customHeight="1">
      <c r="A2002" s="35"/>
      <c r="B2002" s="36"/>
      <c r="C2002" s="251" t="s">
        <v>2226</v>
      </c>
      <c r="D2002" s="251" t="s">
        <v>990</v>
      </c>
      <c r="E2002" s="252" t="s">
        <v>2227</v>
      </c>
      <c r="F2002" s="253" t="s">
        <v>2228</v>
      </c>
      <c r="G2002" s="254" t="s">
        <v>583</v>
      </c>
      <c r="H2002" s="255">
        <v>6</v>
      </c>
      <c r="I2002" s="256"/>
      <c r="J2002" s="257">
        <f>ROUND(I2002*H2002,2)</f>
        <v>0</v>
      </c>
      <c r="K2002" s="258"/>
      <c r="L2002" s="259"/>
      <c r="M2002" s="260" t="s">
        <v>1</v>
      </c>
      <c r="N2002" s="261" t="s">
        <v>41</v>
      </c>
      <c r="O2002" s="72"/>
      <c r="P2002" s="203">
        <f>O2002*H2002</f>
        <v>0</v>
      </c>
      <c r="Q2002" s="203">
        <v>2.8000000000000001E-2</v>
      </c>
      <c r="R2002" s="203">
        <f>Q2002*H2002</f>
        <v>0.16800000000000001</v>
      </c>
      <c r="S2002" s="203">
        <v>0</v>
      </c>
      <c r="T2002" s="204">
        <f>S2002*H2002</f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493</v>
      </c>
      <c r="AT2002" s="205" t="s">
        <v>990</v>
      </c>
      <c r="AU2002" s="205" t="s">
        <v>85</v>
      </c>
      <c r="AY2002" s="18" t="s">
        <v>282</v>
      </c>
      <c r="BE2002" s="206">
        <f>IF(N2002="základní",J2002,0)</f>
        <v>0</v>
      </c>
      <c r="BF2002" s="206">
        <f>IF(N2002="snížená",J2002,0)</f>
        <v>0</v>
      </c>
      <c r="BG2002" s="206">
        <f>IF(N2002="zákl. přenesená",J2002,0)</f>
        <v>0</v>
      </c>
      <c r="BH2002" s="206">
        <f>IF(N2002="sníž. přenesená",J2002,0)</f>
        <v>0</v>
      </c>
      <c r="BI2002" s="206">
        <f>IF(N2002="nulová",J2002,0)</f>
        <v>0</v>
      </c>
      <c r="BJ2002" s="18" t="s">
        <v>83</v>
      </c>
      <c r="BK2002" s="206">
        <f>ROUND(I2002*H2002,2)</f>
        <v>0</v>
      </c>
      <c r="BL2002" s="18" t="s">
        <v>199</v>
      </c>
      <c r="BM2002" s="205" t="s">
        <v>2229</v>
      </c>
    </row>
    <row r="2003" spans="1:65" s="2" customFormat="1" ht="33" customHeight="1">
      <c r="A2003" s="35"/>
      <c r="B2003" s="36"/>
      <c r="C2003" s="193" t="s">
        <v>2230</v>
      </c>
      <c r="D2003" s="193" t="s">
        <v>284</v>
      </c>
      <c r="E2003" s="194" t="s">
        <v>2231</v>
      </c>
      <c r="F2003" s="195" t="s">
        <v>2232</v>
      </c>
      <c r="G2003" s="196" t="s">
        <v>287</v>
      </c>
      <c r="H2003" s="197">
        <v>202.048</v>
      </c>
      <c r="I2003" s="198"/>
      <c r="J2003" s="199">
        <f>ROUND(I2003*H2003,2)</f>
        <v>0</v>
      </c>
      <c r="K2003" s="200"/>
      <c r="L2003" s="40"/>
      <c r="M2003" s="201" t="s">
        <v>1</v>
      </c>
      <c r="N2003" s="202" t="s">
        <v>41</v>
      </c>
      <c r="O2003" s="72"/>
      <c r="P2003" s="203">
        <f>O2003*H2003</f>
        <v>0</v>
      </c>
      <c r="Q2003" s="203">
        <v>0</v>
      </c>
      <c r="R2003" s="203">
        <f>Q2003*H2003</f>
        <v>0</v>
      </c>
      <c r="S2003" s="203">
        <v>0</v>
      </c>
      <c r="T2003" s="204">
        <f>S2003*H2003</f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284</v>
      </c>
      <c r="AU2003" s="205" t="s">
        <v>85</v>
      </c>
      <c r="AY2003" s="18" t="s">
        <v>282</v>
      </c>
      <c r="BE2003" s="206">
        <f>IF(N2003="základní",J2003,0)</f>
        <v>0</v>
      </c>
      <c r="BF2003" s="206">
        <f>IF(N2003="snížená",J2003,0)</f>
        <v>0</v>
      </c>
      <c r="BG2003" s="206">
        <f>IF(N2003="zákl. přenesená",J2003,0)</f>
        <v>0</v>
      </c>
      <c r="BH2003" s="206">
        <f>IF(N2003="sníž. přenesená",J2003,0)</f>
        <v>0</v>
      </c>
      <c r="BI2003" s="206">
        <f>IF(N2003="nulová",J2003,0)</f>
        <v>0</v>
      </c>
      <c r="BJ2003" s="18" t="s">
        <v>83</v>
      </c>
      <c r="BK2003" s="206">
        <f>ROUND(I2003*H2003,2)</f>
        <v>0</v>
      </c>
      <c r="BL2003" s="18" t="s">
        <v>199</v>
      </c>
      <c r="BM2003" s="205" t="s">
        <v>2233</v>
      </c>
    </row>
    <row r="2004" spans="1:65" s="16" customFormat="1" ht="11.25">
      <c r="B2004" s="241"/>
      <c r="C2004" s="242"/>
      <c r="D2004" s="209" t="s">
        <v>290</v>
      </c>
      <c r="E2004" s="243" t="s">
        <v>1</v>
      </c>
      <c r="F2004" s="244" t="s">
        <v>1110</v>
      </c>
      <c r="G2004" s="242"/>
      <c r="H2004" s="243" t="s">
        <v>1</v>
      </c>
      <c r="I2004" s="245"/>
      <c r="J2004" s="242"/>
      <c r="K2004" s="242"/>
      <c r="L2004" s="246"/>
      <c r="M2004" s="247"/>
      <c r="N2004" s="248"/>
      <c r="O2004" s="248"/>
      <c r="P2004" s="248"/>
      <c r="Q2004" s="248"/>
      <c r="R2004" s="248"/>
      <c r="S2004" s="248"/>
      <c r="T2004" s="249"/>
      <c r="AT2004" s="250" t="s">
        <v>290</v>
      </c>
      <c r="AU2004" s="250" t="s">
        <v>85</v>
      </c>
      <c r="AV2004" s="16" t="s">
        <v>83</v>
      </c>
      <c r="AW2004" s="16" t="s">
        <v>32</v>
      </c>
      <c r="AX2004" s="16" t="s">
        <v>76</v>
      </c>
      <c r="AY2004" s="250" t="s">
        <v>282</v>
      </c>
    </row>
    <row r="2005" spans="1:65" s="13" customFormat="1" ht="11.25">
      <c r="B2005" s="207"/>
      <c r="C2005" s="208"/>
      <c r="D2005" s="209" t="s">
        <v>290</v>
      </c>
      <c r="E2005" s="210" t="s">
        <v>1</v>
      </c>
      <c r="F2005" s="211" t="s">
        <v>1111</v>
      </c>
      <c r="G2005" s="208"/>
      <c r="H2005" s="212">
        <v>343.93799999999999</v>
      </c>
      <c r="I2005" s="213"/>
      <c r="J2005" s="208"/>
      <c r="K2005" s="208"/>
      <c r="L2005" s="214"/>
      <c r="M2005" s="215"/>
      <c r="N2005" s="216"/>
      <c r="O2005" s="216"/>
      <c r="P2005" s="216"/>
      <c r="Q2005" s="216"/>
      <c r="R2005" s="216"/>
      <c r="S2005" s="216"/>
      <c r="T2005" s="217"/>
      <c r="AT2005" s="218" t="s">
        <v>290</v>
      </c>
      <c r="AU2005" s="218" t="s">
        <v>85</v>
      </c>
      <c r="AV2005" s="13" t="s">
        <v>85</v>
      </c>
      <c r="AW2005" s="13" t="s">
        <v>32</v>
      </c>
      <c r="AX2005" s="13" t="s">
        <v>76</v>
      </c>
      <c r="AY2005" s="218" t="s">
        <v>282</v>
      </c>
    </row>
    <row r="2006" spans="1:65" s="15" customFormat="1" ht="11.25">
      <c r="B2006" s="230"/>
      <c r="C2006" s="231"/>
      <c r="D2006" s="209" t="s">
        <v>290</v>
      </c>
      <c r="E2006" s="232" t="s">
        <v>1</v>
      </c>
      <c r="F2006" s="233" t="s">
        <v>306</v>
      </c>
      <c r="G2006" s="231"/>
      <c r="H2006" s="234">
        <v>343.93799999999999</v>
      </c>
      <c r="I2006" s="235"/>
      <c r="J2006" s="231"/>
      <c r="K2006" s="231"/>
      <c r="L2006" s="236"/>
      <c r="M2006" s="237"/>
      <c r="N2006" s="238"/>
      <c r="O2006" s="238"/>
      <c r="P2006" s="238"/>
      <c r="Q2006" s="238"/>
      <c r="R2006" s="238"/>
      <c r="S2006" s="238"/>
      <c r="T2006" s="239"/>
      <c r="AT2006" s="240" t="s">
        <v>290</v>
      </c>
      <c r="AU2006" s="240" t="s">
        <v>85</v>
      </c>
      <c r="AV2006" s="15" t="s">
        <v>105</v>
      </c>
      <c r="AW2006" s="15" t="s">
        <v>32</v>
      </c>
      <c r="AX2006" s="15" t="s">
        <v>76</v>
      </c>
      <c r="AY2006" s="240" t="s">
        <v>282</v>
      </c>
    </row>
    <row r="2007" spans="1:65" s="13" customFormat="1" ht="11.25">
      <c r="B2007" s="207"/>
      <c r="C2007" s="208"/>
      <c r="D2007" s="209" t="s">
        <v>290</v>
      </c>
      <c r="E2007" s="210" t="s">
        <v>1</v>
      </c>
      <c r="F2007" s="211" t="s">
        <v>579</v>
      </c>
      <c r="G2007" s="208"/>
      <c r="H2007" s="212">
        <v>-179.91</v>
      </c>
      <c r="I2007" s="213"/>
      <c r="J2007" s="208"/>
      <c r="K2007" s="208"/>
      <c r="L2007" s="214"/>
      <c r="M2007" s="215"/>
      <c r="N2007" s="216"/>
      <c r="O2007" s="216"/>
      <c r="P2007" s="216"/>
      <c r="Q2007" s="216"/>
      <c r="R2007" s="216"/>
      <c r="S2007" s="216"/>
      <c r="T2007" s="217"/>
      <c r="AT2007" s="218" t="s">
        <v>290</v>
      </c>
      <c r="AU2007" s="218" t="s">
        <v>85</v>
      </c>
      <c r="AV2007" s="13" t="s">
        <v>85</v>
      </c>
      <c r="AW2007" s="13" t="s">
        <v>32</v>
      </c>
      <c r="AX2007" s="13" t="s">
        <v>76</v>
      </c>
      <c r="AY2007" s="218" t="s">
        <v>282</v>
      </c>
    </row>
    <row r="2008" spans="1:65" s="15" customFormat="1" ht="11.25">
      <c r="B2008" s="230"/>
      <c r="C2008" s="231"/>
      <c r="D2008" s="209" t="s">
        <v>290</v>
      </c>
      <c r="E2008" s="232" t="s">
        <v>1</v>
      </c>
      <c r="F2008" s="233" t="s">
        <v>306</v>
      </c>
      <c r="G2008" s="231"/>
      <c r="H2008" s="234">
        <v>-179.91</v>
      </c>
      <c r="I2008" s="235"/>
      <c r="J2008" s="231"/>
      <c r="K2008" s="231"/>
      <c r="L2008" s="236"/>
      <c r="M2008" s="237"/>
      <c r="N2008" s="238"/>
      <c r="O2008" s="238"/>
      <c r="P2008" s="238"/>
      <c r="Q2008" s="238"/>
      <c r="R2008" s="238"/>
      <c r="S2008" s="238"/>
      <c r="T2008" s="239"/>
      <c r="AT2008" s="240" t="s">
        <v>290</v>
      </c>
      <c r="AU2008" s="240" t="s">
        <v>85</v>
      </c>
      <c r="AV2008" s="15" t="s">
        <v>105</v>
      </c>
      <c r="AW2008" s="15" t="s">
        <v>32</v>
      </c>
      <c r="AX2008" s="15" t="s">
        <v>76</v>
      </c>
      <c r="AY2008" s="240" t="s">
        <v>282</v>
      </c>
    </row>
    <row r="2009" spans="1:65" s="13" customFormat="1" ht="22.5">
      <c r="B2009" s="207"/>
      <c r="C2009" s="208"/>
      <c r="D2009" s="209" t="s">
        <v>290</v>
      </c>
      <c r="E2009" s="210" t="s">
        <v>1</v>
      </c>
      <c r="F2009" s="211" t="s">
        <v>1765</v>
      </c>
      <c r="G2009" s="208"/>
      <c r="H2009" s="212">
        <v>38.020000000000003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290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282</v>
      </c>
    </row>
    <row r="2010" spans="1:65" s="15" customFormat="1" ht="11.25">
      <c r="B2010" s="230"/>
      <c r="C2010" s="231"/>
      <c r="D2010" s="209" t="s">
        <v>290</v>
      </c>
      <c r="E2010" s="232" t="s">
        <v>1</v>
      </c>
      <c r="F2010" s="233" t="s">
        <v>306</v>
      </c>
      <c r="G2010" s="231"/>
      <c r="H2010" s="234">
        <v>38.020000000000003</v>
      </c>
      <c r="I2010" s="235"/>
      <c r="J2010" s="231"/>
      <c r="K2010" s="231"/>
      <c r="L2010" s="236"/>
      <c r="M2010" s="237"/>
      <c r="N2010" s="238"/>
      <c r="O2010" s="238"/>
      <c r="P2010" s="238"/>
      <c r="Q2010" s="238"/>
      <c r="R2010" s="238"/>
      <c r="S2010" s="238"/>
      <c r="T2010" s="239"/>
      <c r="AT2010" s="240" t="s">
        <v>290</v>
      </c>
      <c r="AU2010" s="240" t="s">
        <v>85</v>
      </c>
      <c r="AV2010" s="15" t="s">
        <v>105</v>
      </c>
      <c r="AW2010" s="15" t="s">
        <v>32</v>
      </c>
      <c r="AX2010" s="15" t="s">
        <v>76</v>
      </c>
      <c r="AY2010" s="240" t="s">
        <v>282</v>
      </c>
    </row>
    <row r="2011" spans="1:65" s="14" customFormat="1" ht="11.25">
      <c r="B2011" s="219"/>
      <c r="C2011" s="220"/>
      <c r="D2011" s="209" t="s">
        <v>290</v>
      </c>
      <c r="E2011" s="221" t="s">
        <v>1</v>
      </c>
      <c r="F2011" s="222" t="s">
        <v>292</v>
      </c>
      <c r="G2011" s="220"/>
      <c r="H2011" s="223">
        <v>202.048</v>
      </c>
      <c r="I2011" s="224"/>
      <c r="J2011" s="220"/>
      <c r="K2011" s="220"/>
      <c r="L2011" s="225"/>
      <c r="M2011" s="226"/>
      <c r="N2011" s="227"/>
      <c r="O2011" s="227"/>
      <c r="P2011" s="227"/>
      <c r="Q2011" s="227"/>
      <c r="R2011" s="227"/>
      <c r="S2011" s="227"/>
      <c r="T2011" s="228"/>
      <c r="AT2011" s="229" t="s">
        <v>290</v>
      </c>
      <c r="AU2011" s="229" t="s">
        <v>85</v>
      </c>
      <c r="AV2011" s="14" t="s">
        <v>288</v>
      </c>
      <c r="AW2011" s="14" t="s">
        <v>32</v>
      </c>
      <c r="AX2011" s="14" t="s">
        <v>83</v>
      </c>
      <c r="AY2011" s="229" t="s">
        <v>282</v>
      </c>
    </row>
    <row r="2012" spans="1:65" s="2" customFormat="1" ht="66.75" customHeight="1">
      <c r="A2012" s="35"/>
      <c r="B2012" s="36"/>
      <c r="C2012" s="251" t="s">
        <v>2234</v>
      </c>
      <c r="D2012" s="251" t="s">
        <v>990</v>
      </c>
      <c r="E2012" s="252" t="s">
        <v>2235</v>
      </c>
      <c r="F2012" s="253" t="s">
        <v>2236</v>
      </c>
      <c r="G2012" s="254" t="s">
        <v>287</v>
      </c>
      <c r="H2012" s="255">
        <v>212.15</v>
      </c>
      <c r="I2012" s="256"/>
      <c r="J2012" s="257">
        <f>ROUND(I2012*H2012,2)</f>
        <v>0</v>
      </c>
      <c r="K2012" s="258"/>
      <c r="L2012" s="259"/>
      <c r="M2012" s="260" t="s">
        <v>1</v>
      </c>
      <c r="N2012" s="261" t="s">
        <v>41</v>
      </c>
      <c r="O2012" s="72"/>
      <c r="P2012" s="203">
        <f>O2012*H2012</f>
        <v>0</v>
      </c>
      <c r="Q2012" s="203">
        <v>1.095E-2</v>
      </c>
      <c r="R2012" s="203">
        <f>Q2012*H2012</f>
        <v>2.3230425000000001</v>
      </c>
      <c r="S2012" s="203">
        <v>0</v>
      </c>
      <c r="T2012" s="204">
        <f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205" t="s">
        <v>493</v>
      </c>
      <c r="AT2012" s="205" t="s">
        <v>990</v>
      </c>
      <c r="AU2012" s="205" t="s">
        <v>85</v>
      </c>
      <c r="AY2012" s="18" t="s">
        <v>282</v>
      </c>
      <c r="BE2012" s="206">
        <f>IF(N2012="základní",J2012,0)</f>
        <v>0</v>
      </c>
      <c r="BF2012" s="206">
        <f>IF(N2012="snížená",J2012,0)</f>
        <v>0</v>
      </c>
      <c r="BG2012" s="206">
        <f>IF(N2012="zákl. přenesená",J2012,0)</f>
        <v>0</v>
      </c>
      <c r="BH2012" s="206">
        <f>IF(N2012="sníž. přenesená",J2012,0)</f>
        <v>0</v>
      </c>
      <c r="BI2012" s="206">
        <f>IF(N2012="nulová",J2012,0)</f>
        <v>0</v>
      </c>
      <c r="BJ2012" s="18" t="s">
        <v>83</v>
      </c>
      <c r="BK2012" s="206">
        <f>ROUND(I2012*H2012,2)</f>
        <v>0</v>
      </c>
      <c r="BL2012" s="18" t="s">
        <v>199</v>
      </c>
      <c r="BM2012" s="205" t="s">
        <v>2237</v>
      </c>
    </row>
    <row r="2013" spans="1:65" s="16" customFormat="1" ht="11.25">
      <c r="B2013" s="241"/>
      <c r="C2013" s="242"/>
      <c r="D2013" s="209" t="s">
        <v>290</v>
      </c>
      <c r="E2013" s="243" t="s">
        <v>1</v>
      </c>
      <c r="F2013" s="244" t="s">
        <v>1110</v>
      </c>
      <c r="G2013" s="242"/>
      <c r="H2013" s="243" t="s">
        <v>1</v>
      </c>
      <c r="I2013" s="245"/>
      <c r="J2013" s="242"/>
      <c r="K2013" s="242"/>
      <c r="L2013" s="246"/>
      <c r="M2013" s="247"/>
      <c r="N2013" s="248"/>
      <c r="O2013" s="248"/>
      <c r="P2013" s="248"/>
      <c r="Q2013" s="248"/>
      <c r="R2013" s="248"/>
      <c r="S2013" s="248"/>
      <c r="T2013" s="249"/>
      <c r="AT2013" s="250" t="s">
        <v>290</v>
      </c>
      <c r="AU2013" s="250" t="s">
        <v>85</v>
      </c>
      <c r="AV2013" s="16" t="s">
        <v>83</v>
      </c>
      <c r="AW2013" s="16" t="s">
        <v>32</v>
      </c>
      <c r="AX2013" s="16" t="s">
        <v>76</v>
      </c>
      <c r="AY2013" s="250" t="s">
        <v>282</v>
      </c>
    </row>
    <row r="2014" spans="1:65" s="13" customFormat="1" ht="11.25">
      <c r="B2014" s="207"/>
      <c r="C2014" s="208"/>
      <c r="D2014" s="209" t="s">
        <v>290</v>
      </c>
      <c r="E2014" s="210" t="s">
        <v>1</v>
      </c>
      <c r="F2014" s="211" t="s">
        <v>1111</v>
      </c>
      <c r="G2014" s="208"/>
      <c r="H2014" s="212">
        <v>343.93799999999999</v>
      </c>
      <c r="I2014" s="213"/>
      <c r="J2014" s="208"/>
      <c r="K2014" s="208"/>
      <c r="L2014" s="214"/>
      <c r="M2014" s="215"/>
      <c r="N2014" s="216"/>
      <c r="O2014" s="216"/>
      <c r="P2014" s="216"/>
      <c r="Q2014" s="216"/>
      <c r="R2014" s="216"/>
      <c r="S2014" s="216"/>
      <c r="T2014" s="217"/>
      <c r="AT2014" s="218" t="s">
        <v>290</v>
      </c>
      <c r="AU2014" s="218" t="s">
        <v>85</v>
      </c>
      <c r="AV2014" s="13" t="s">
        <v>85</v>
      </c>
      <c r="AW2014" s="13" t="s">
        <v>32</v>
      </c>
      <c r="AX2014" s="13" t="s">
        <v>76</v>
      </c>
      <c r="AY2014" s="218" t="s">
        <v>282</v>
      </c>
    </row>
    <row r="2015" spans="1:65" s="15" customFormat="1" ht="11.25">
      <c r="B2015" s="230"/>
      <c r="C2015" s="231"/>
      <c r="D2015" s="209" t="s">
        <v>290</v>
      </c>
      <c r="E2015" s="232" t="s">
        <v>1</v>
      </c>
      <c r="F2015" s="233" t="s">
        <v>306</v>
      </c>
      <c r="G2015" s="231"/>
      <c r="H2015" s="234">
        <v>343.93799999999999</v>
      </c>
      <c r="I2015" s="235"/>
      <c r="J2015" s="231"/>
      <c r="K2015" s="231"/>
      <c r="L2015" s="236"/>
      <c r="M2015" s="237"/>
      <c r="N2015" s="238"/>
      <c r="O2015" s="238"/>
      <c r="P2015" s="238"/>
      <c r="Q2015" s="238"/>
      <c r="R2015" s="238"/>
      <c r="S2015" s="238"/>
      <c r="T2015" s="239"/>
      <c r="AT2015" s="240" t="s">
        <v>290</v>
      </c>
      <c r="AU2015" s="240" t="s">
        <v>85</v>
      </c>
      <c r="AV2015" s="15" t="s">
        <v>105</v>
      </c>
      <c r="AW2015" s="15" t="s">
        <v>32</v>
      </c>
      <c r="AX2015" s="15" t="s">
        <v>76</v>
      </c>
      <c r="AY2015" s="240" t="s">
        <v>282</v>
      </c>
    </row>
    <row r="2016" spans="1:65" s="13" customFormat="1" ht="11.25">
      <c r="B2016" s="207"/>
      <c r="C2016" s="208"/>
      <c r="D2016" s="209" t="s">
        <v>290</v>
      </c>
      <c r="E2016" s="210" t="s">
        <v>1</v>
      </c>
      <c r="F2016" s="211" t="s">
        <v>579</v>
      </c>
      <c r="G2016" s="208"/>
      <c r="H2016" s="212">
        <v>-179.91</v>
      </c>
      <c r="I2016" s="213"/>
      <c r="J2016" s="208"/>
      <c r="K2016" s="208"/>
      <c r="L2016" s="214"/>
      <c r="M2016" s="215"/>
      <c r="N2016" s="216"/>
      <c r="O2016" s="216"/>
      <c r="P2016" s="216"/>
      <c r="Q2016" s="216"/>
      <c r="R2016" s="216"/>
      <c r="S2016" s="216"/>
      <c r="T2016" s="217"/>
      <c r="AT2016" s="218" t="s">
        <v>290</v>
      </c>
      <c r="AU2016" s="218" t="s">
        <v>85</v>
      </c>
      <c r="AV2016" s="13" t="s">
        <v>85</v>
      </c>
      <c r="AW2016" s="13" t="s">
        <v>32</v>
      </c>
      <c r="AX2016" s="13" t="s">
        <v>76</v>
      </c>
      <c r="AY2016" s="218" t="s">
        <v>282</v>
      </c>
    </row>
    <row r="2017" spans="1:65" s="15" customFormat="1" ht="11.25">
      <c r="B2017" s="230"/>
      <c r="C2017" s="231"/>
      <c r="D2017" s="209" t="s">
        <v>290</v>
      </c>
      <c r="E2017" s="232" t="s">
        <v>1</v>
      </c>
      <c r="F2017" s="233" t="s">
        <v>306</v>
      </c>
      <c r="G2017" s="231"/>
      <c r="H2017" s="234">
        <v>-179.91</v>
      </c>
      <c r="I2017" s="235"/>
      <c r="J2017" s="231"/>
      <c r="K2017" s="231"/>
      <c r="L2017" s="236"/>
      <c r="M2017" s="237"/>
      <c r="N2017" s="238"/>
      <c r="O2017" s="238"/>
      <c r="P2017" s="238"/>
      <c r="Q2017" s="238"/>
      <c r="R2017" s="238"/>
      <c r="S2017" s="238"/>
      <c r="T2017" s="239"/>
      <c r="AT2017" s="240" t="s">
        <v>290</v>
      </c>
      <c r="AU2017" s="240" t="s">
        <v>85</v>
      </c>
      <c r="AV2017" s="15" t="s">
        <v>105</v>
      </c>
      <c r="AW2017" s="15" t="s">
        <v>32</v>
      </c>
      <c r="AX2017" s="15" t="s">
        <v>76</v>
      </c>
      <c r="AY2017" s="240" t="s">
        <v>282</v>
      </c>
    </row>
    <row r="2018" spans="1:65" s="13" customFormat="1" ht="22.5">
      <c r="B2018" s="207"/>
      <c r="C2018" s="208"/>
      <c r="D2018" s="209" t="s">
        <v>290</v>
      </c>
      <c r="E2018" s="210" t="s">
        <v>1</v>
      </c>
      <c r="F2018" s="211" t="s">
        <v>1765</v>
      </c>
      <c r="G2018" s="208"/>
      <c r="H2018" s="212">
        <v>38.020000000000003</v>
      </c>
      <c r="I2018" s="213"/>
      <c r="J2018" s="208"/>
      <c r="K2018" s="208"/>
      <c r="L2018" s="214"/>
      <c r="M2018" s="215"/>
      <c r="N2018" s="216"/>
      <c r="O2018" s="216"/>
      <c r="P2018" s="216"/>
      <c r="Q2018" s="216"/>
      <c r="R2018" s="216"/>
      <c r="S2018" s="216"/>
      <c r="T2018" s="217"/>
      <c r="AT2018" s="218" t="s">
        <v>290</v>
      </c>
      <c r="AU2018" s="218" t="s">
        <v>85</v>
      </c>
      <c r="AV2018" s="13" t="s">
        <v>85</v>
      </c>
      <c r="AW2018" s="13" t="s">
        <v>32</v>
      </c>
      <c r="AX2018" s="13" t="s">
        <v>76</v>
      </c>
      <c r="AY2018" s="218" t="s">
        <v>282</v>
      </c>
    </row>
    <row r="2019" spans="1:65" s="15" customFormat="1" ht="11.25">
      <c r="B2019" s="230"/>
      <c r="C2019" s="231"/>
      <c r="D2019" s="209" t="s">
        <v>290</v>
      </c>
      <c r="E2019" s="232" t="s">
        <v>1</v>
      </c>
      <c r="F2019" s="233" t="s">
        <v>306</v>
      </c>
      <c r="G2019" s="231"/>
      <c r="H2019" s="234">
        <v>38.020000000000003</v>
      </c>
      <c r="I2019" s="235"/>
      <c r="J2019" s="231"/>
      <c r="K2019" s="231"/>
      <c r="L2019" s="236"/>
      <c r="M2019" s="237"/>
      <c r="N2019" s="238"/>
      <c r="O2019" s="238"/>
      <c r="P2019" s="238"/>
      <c r="Q2019" s="238"/>
      <c r="R2019" s="238"/>
      <c r="S2019" s="238"/>
      <c r="T2019" s="239"/>
      <c r="AT2019" s="240" t="s">
        <v>290</v>
      </c>
      <c r="AU2019" s="240" t="s">
        <v>85</v>
      </c>
      <c r="AV2019" s="15" t="s">
        <v>105</v>
      </c>
      <c r="AW2019" s="15" t="s">
        <v>32</v>
      </c>
      <c r="AX2019" s="15" t="s">
        <v>76</v>
      </c>
      <c r="AY2019" s="240" t="s">
        <v>282</v>
      </c>
    </row>
    <row r="2020" spans="1:65" s="14" customFormat="1" ht="11.25">
      <c r="B2020" s="219"/>
      <c r="C2020" s="220"/>
      <c r="D2020" s="209" t="s">
        <v>290</v>
      </c>
      <c r="E2020" s="221" t="s">
        <v>1</v>
      </c>
      <c r="F2020" s="222" t="s">
        <v>292</v>
      </c>
      <c r="G2020" s="220"/>
      <c r="H2020" s="223">
        <v>202.048</v>
      </c>
      <c r="I2020" s="224"/>
      <c r="J2020" s="220"/>
      <c r="K2020" s="220"/>
      <c r="L2020" s="225"/>
      <c r="M2020" s="226"/>
      <c r="N2020" s="227"/>
      <c r="O2020" s="227"/>
      <c r="P2020" s="227"/>
      <c r="Q2020" s="227"/>
      <c r="R2020" s="227"/>
      <c r="S2020" s="227"/>
      <c r="T2020" s="228"/>
      <c r="AT2020" s="229" t="s">
        <v>290</v>
      </c>
      <c r="AU2020" s="229" t="s">
        <v>85</v>
      </c>
      <c r="AV2020" s="14" t="s">
        <v>288</v>
      </c>
      <c r="AW2020" s="14" t="s">
        <v>32</v>
      </c>
      <c r="AX2020" s="14" t="s">
        <v>83</v>
      </c>
      <c r="AY2020" s="229" t="s">
        <v>282</v>
      </c>
    </row>
    <row r="2021" spans="1:65" s="13" customFormat="1" ht="11.25">
      <c r="B2021" s="207"/>
      <c r="C2021" s="208"/>
      <c r="D2021" s="209" t="s">
        <v>290</v>
      </c>
      <c r="E2021" s="208"/>
      <c r="F2021" s="211" t="s">
        <v>2238</v>
      </c>
      <c r="G2021" s="208"/>
      <c r="H2021" s="212">
        <v>212.15</v>
      </c>
      <c r="I2021" s="213"/>
      <c r="J2021" s="208"/>
      <c r="K2021" s="208"/>
      <c r="L2021" s="214"/>
      <c r="M2021" s="215"/>
      <c r="N2021" s="216"/>
      <c r="O2021" s="216"/>
      <c r="P2021" s="216"/>
      <c r="Q2021" s="216"/>
      <c r="R2021" s="216"/>
      <c r="S2021" s="216"/>
      <c r="T2021" s="217"/>
      <c r="AT2021" s="218" t="s">
        <v>290</v>
      </c>
      <c r="AU2021" s="218" t="s">
        <v>85</v>
      </c>
      <c r="AV2021" s="13" t="s">
        <v>85</v>
      </c>
      <c r="AW2021" s="13" t="s">
        <v>4</v>
      </c>
      <c r="AX2021" s="13" t="s">
        <v>83</v>
      </c>
      <c r="AY2021" s="218" t="s">
        <v>282</v>
      </c>
    </row>
    <row r="2022" spans="1:65" s="2" customFormat="1" ht="33" customHeight="1">
      <c r="A2022" s="35"/>
      <c r="B2022" s="36"/>
      <c r="C2022" s="193" t="s">
        <v>2239</v>
      </c>
      <c r="D2022" s="193" t="s">
        <v>284</v>
      </c>
      <c r="E2022" s="194" t="s">
        <v>2240</v>
      </c>
      <c r="F2022" s="195" t="s">
        <v>2232</v>
      </c>
      <c r="G2022" s="196" t="s">
        <v>287</v>
      </c>
      <c r="H2022" s="197">
        <v>34.020000000000003</v>
      </c>
      <c r="I2022" s="198"/>
      <c r="J2022" s="199">
        <f>ROUND(I2022*H2022,2)</f>
        <v>0</v>
      </c>
      <c r="K2022" s="200"/>
      <c r="L2022" s="40"/>
      <c r="M2022" s="201" t="s">
        <v>1</v>
      </c>
      <c r="N2022" s="202" t="s">
        <v>41</v>
      </c>
      <c r="O2022" s="72"/>
      <c r="P2022" s="203">
        <f>O2022*H2022</f>
        <v>0</v>
      </c>
      <c r="Q2022" s="203">
        <v>0</v>
      </c>
      <c r="R2022" s="203">
        <f>Q2022*H2022</f>
        <v>0</v>
      </c>
      <c r="S2022" s="203">
        <v>0</v>
      </c>
      <c r="T2022" s="204">
        <f>S2022*H2022</f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284</v>
      </c>
      <c r="AU2022" s="205" t="s">
        <v>85</v>
      </c>
      <c r="AY2022" s="18" t="s">
        <v>282</v>
      </c>
      <c r="BE2022" s="206">
        <f>IF(N2022="základní",J2022,0)</f>
        <v>0</v>
      </c>
      <c r="BF2022" s="206">
        <f>IF(N2022="snížená",J2022,0)</f>
        <v>0</v>
      </c>
      <c r="BG2022" s="206">
        <f>IF(N2022="zákl. přenesená",J2022,0)</f>
        <v>0</v>
      </c>
      <c r="BH2022" s="206">
        <f>IF(N2022="sníž. přenesená",J2022,0)</f>
        <v>0</v>
      </c>
      <c r="BI2022" s="206">
        <f>IF(N2022="nulová",J2022,0)</f>
        <v>0</v>
      </c>
      <c r="BJ2022" s="18" t="s">
        <v>83</v>
      </c>
      <c r="BK2022" s="206">
        <f>ROUND(I2022*H2022,2)</f>
        <v>0</v>
      </c>
      <c r="BL2022" s="18" t="s">
        <v>199</v>
      </c>
      <c r="BM2022" s="205" t="s">
        <v>2241</v>
      </c>
    </row>
    <row r="2023" spans="1:65" s="16" customFormat="1" ht="11.25">
      <c r="B2023" s="241"/>
      <c r="C2023" s="242"/>
      <c r="D2023" s="209" t="s">
        <v>290</v>
      </c>
      <c r="E2023" s="243" t="s">
        <v>1</v>
      </c>
      <c r="F2023" s="244" t="s">
        <v>1122</v>
      </c>
      <c r="G2023" s="242"/>
      <c r="H2023" s="243" t="s">
        <v>1</v>
      </c>
      <c r="I2023" s="245"/>
      <c r="J2023" s="242"/>
      <c r="K2023" s="242"/>
      <c r="L2023" s="246"/>
      <c r="M2023" s="247"/>
      <c r="N2023" s="248"/>
      <c r="O2023" s="248"/>
      <c r="P2023" s="248"/>
      <c r="Q2023" s="248"/>
      <c r="R2023" s="248"/>
      <c r="S2023" s="248"/>
      <c r="T2023" s="249"/>
      <c r="AT2023" s="250" t="s">
        <v>290</v>
      </c>
      <c r="AU2023" s="250" t="s">
        <v>85</v>
      </c>
      <c r="AV2023" s="16" t="s">
        <v>83</v>
      </c>
      <c r="AW2023" s="16" t="s">
        <v>32</v>
      </c>
      <c r="AX2023" s="16" t="s">
        <v>76</v>
      </c>
      <c r="AY2023" s="250" t="s">
        <v>282</v>
      </c>
    </row>
    <row r="2024" spans="1:65" s="13" customFormat="1" ht="11.25">
      <c r="B2024" s="207"/>
      <c r="C2024" s="208"/>
      <c r="D2024" s="209" t="s">
        <v>290</v>
      </c>
      <c r="E2024" s="210" t="s">
        <v>1</v>
      </c>
      <c r="F2024" s="211" t="s">
        <v>1123</v>
      </c>
      <c r="G2024" s="208"/>
      <c r="H2024" s="212">
        <v>39.9</v>
      </c>
      <c r="I2024" s="213"/>
      <c r="J2024" s="208"/>
      <c r="K2024" s="208"/>
      <c r="L2024" s="214"/>
      <c r="M2024" s="215"/>
      <c r="N2024" s="216"/>
      <c r="O2024" s="216"/>
      <c r="P2024" s="216"/>
      <c r="Q2024" s="216"/>
      <c r="R2024" s="216"/>
      <c r="S2024" s="216"/>
      <c r="T2024" s="217"/>
      <c r="AT2024" s="218" t="s">
        <v>290</v>
      </c>
      <c r="AU2024" s="218" t="s">
        <v>85</v>
      </c>
      <c r="AV2024" s="13" t="s">
        <v>85</v>
      </c>
      <c r="AW2024" s="13" t="s">
        <v>32</v>
      </c>
      <c r="AX2024" s="13" t="s">
        <v>76</v>
      </c>
      <c r="AY2024" s="218" t="s">
        <v>282</v>
      </c>
    </row>
    <row r="2025" spans="1:65" s="15" customFormat="1" ht="11.25">
      <c r="B2025" s="230"/>
      <c r="C2025" s="231"/>
      <c r="D2025" s="209" t="s">
        <v>290</v>
      </c>
      <c r="E2025" s="232" t="s">
        <v>1</v>
      </c>
      <c r="F2025" s="233" t="s">
        <v>306</v>
      </c>
      <c r="G2025" s="231"/>
      <c r="H2025" s="234">
        <v>39.9</v>
      </c>
      <c r="I2025" s="235"/>
      <c r="J2025" s="231"/>
      <c r="K2025" s="231"/>
      <c r="L2025" s="236"/>
      <c r="M2025" s="237"/>
      <c r="N2025" s="238"/>
      <c r="O2025" s="238"/>
      <c r="P2025" s="238"/>
      <c r="Q2025" s="238"/>
      <c r="R2025" s="238"/>
      <c r="S2025" s="238"/>
      <c r="T2025" s="239"/>
      <c r="AT2025" s="240" t="s">
        <v>290</v>
      </c>
      <c r="AU2025" s="240" t="s">
        <v>85</v>
      </c>
      <c r="AV2025" s="15" t="s">
        <v>105</v>
      </c>
      <c r="AW2025" s="15" t="s">
        <v>32</v>
      </c>
      <c r="AX2025" s="15" t="s">
        <v>76</v>
      </c>
      <c r="AY2025" s="240" t="s">
        <v>282</v>
      </c>
    </row>
    <row r="2026" spans="1:65" s="13" customFormat="1" ht="11.25">
      <c r="B2026" s="207"/>
      <c r="C2026" s="208"/>
      <c r="D2026" s="209" t="s">
        <v>290</v>
      </c>
      <c r="E2026" s="210" t="s">
        <v>1</v>
      </c>
      <c r="F2026" s="211" t="s">
        <v>1124</v>
      </c>
      <c r="G2026" s="208"/>
      <c r="H2026" s="212">
        <v>-7.56</v>
      </c>
      <c r="I2026" s="213"/>
      <c r="J2026" s="208"/>
      <c r="K2026" s="208"/>
      <c r="L2026" s="214"/>
      <c r="M2026" s="215"/>
      <c r="N2026" s="216"/>
      <c r="O2026" s="216"/>
      <c r="P2026" s="216"/>
      <c r="Q2026" s="216"/>
      <c r="R2026" s="216"/>
      <c r="S2026" s="216"/>
      <c r="T2026" s="217"/>
      <c r="AT2026" s="218" t="s">
        <v>290</v>
      </c>
      <c r="AU2026" s="218" t="s">
        <v>85</v>
      </c>
      <c r="AV2026" s="13" t="s">
        <v>85</v>
      </c>
      <c r="AW2026" s="13" t="s">
        <v>32</v>
      </c>
      <c r="AX2026" s="13" t="s">
        <v>76</v>
      </c>
      <c r="AY2026" s="218" t="s">
        <v>282</v>
      </c>
    </row>
    <row r="2027" spans="1:65" s="15" customFormat="1" ht="11.25">
      <c r="B2027" s="230"/>
      <c r="C2027" s="231"/>
      <c r="D2027" s="209" t="s">
        <v>290</v>
      </c>
      <c r="E2027" s="232" t="s">
        <v>1</v>
      </c>
      <c r="F2027" s="233" t="s">
        <v>306</v>
      </c>
      <c r="G2027" s="231"/>
      <c r="H2027" s="234">
        <v>-7.56</v>
      </c>
      <c r="I2027" s="235"/>
      <c r="J2027" s="231"/>
      <c r="K2027" s="231"/>
      <c r="L2027" s="236"/>
      <c r="M2027" s="237"/>
      <c r="N2027" s="238"/>
      <c r="O2027" s="238"/>
      <c r="P2027" s="238"/>
      <c r="Q2027" s="238"/>
      <c r="R2027" s="238"/>
      <c r="S2027" s="238"/>
      <c r="T2027" s="239"/>
      <c r="AT2027" s="240" t="s">
        <v>290</v>
      </c>
      <c r="AU2027" s="240" t="s">
        <v>85</v>
      </c>
      <c r="AV2027" s="15" t="s">
        <v>105</v>
      </c>
      <c r="AW2027" s="15" t="s">
        <v>32</v>
      </c>
      <c r="AX2027" s="15" t="s">
        <v>76</v>
      </c>
      <c r="AY2027" s="240" t="s">
        <v>282</v>
      </c>
    </row>
    <row r="2028" spans="1:65" s="13" customFormat="1" ht="11.25">
      <c r="B2028" s="207"/>
      <c r="C2028" s="208"/>
      <c r="D2028" s="209" t="s">
        <v>290</v>
      </c>
      <c r="E2028" s="210" t="s">
        <v>1</v>
      </c>
      <c r="F2028" s="211" t="s">
        <v>1766</v>
      </c>
      <c r="G2028" s="208"/>
      <c r="H2028" s="212">
        <v>1.68</v>
      </c>
      <c r="I2028" s="213"/>
      <c r="J2028" s="208"/>
      <c r="K2028" s="208"/>
      <c r="L2028" s="214"/>
      <c r="M2028" s="215"/>
      <c r="N2028" s="216"/>
      <c r="O2028" s="216"/>
      <c r="P2028" s="216"/>
      <c r="Q2028" s="216"/>
      <c r="R2028" s="216"/>
      <c r="S2028" s="216"/>
      <c r="T2028" s="217"/>
      <c r="AT2028" s="218" t="s">
        <v>290</v>
      </c>
      <c r="AU2028" s="218" t="s">
        <v>85</v>
      </c>
      <c r="AV2028" s="13" t="s">
        <v>85</v>
      </c>
      <c r="AW2028" s="13" t="s">
        <v>32</v>
      </c>
      <c r="AX2028" s="13" t="s">
        <v>76</v>
      </c>
      <c r="AY2028" s="218" t="s">
        <v>282</v>
      </c>
    </row>
    <row r="2029" spans="1:65" s="15" customFormat="1" ht="11.25">
      <c r="B2029" s="230"/>
      <c r="C2029" s="231"/>
      <c r="D2029" s="209" t="s">
        <v>290</v>
      </c>
      <c r="E2029" s="232" t="s">
        <v>1</v>
      </c>
      <c r="F2029" s="233" t="s">
        <v>306</v>
      </c>
      <c r="G2029" s="231"/>
      <c r="H2029" s="234">
        <v>1.68</v>
      </c>
      <c r="I2029" s="235"/>
      <c r="J2029" s="231"/>
      <c r="K2029" s="231"/>
      <c r="L2029" s="236"/>
      <c r="M2029" s="237"/>
      <c r="N2029" s="238"/>
      <c r="O2029" s="238"/>
      <c r="P2029" s="238"/>
      <c r="Q2029" s="238"/>
      <c r="R2029" s="238"/>
      <c r="S2029" s="238"/>
      <c r="T2029" s="239"/>
      <c r="AT2029" s="240" t="s">
        <v>290</v>
      </c>
      <c r="AU2029" s="240" t="s">
        <v>85</v>
      </c>
      <c r="AV2029" s="15" t="s">
        <v>105</v>
      </c>
      <c r="AW2029" s="15" t="s">
        <v>32</v>
      </c>
      <c r="AX2029" s="15" t="s">
        <v>76</v>
      </c>
      <c r="AY2029" s="240" t="s">
        <v>282</v>
      </c>
    </row>
    <row r="2030" spans="1:65" s="14" customFormat="1" ht="11.25">
      <c r="B2030" s="219"/>
      <c r="C2030" s="220"/>
      <c r="D2030" s="209" t="s">
        <v>290</v>
      </c>
      <c r="E2030" s="221" t="s">
        <v>1</v>
      </c>
      <c r="F2030" s="222" t="s">
        <v>292</v>
      </c>
      <c r="G2030" s="220"/>
      <c r="H2030" s="223">
        <v>34.019999999999996</v>
      </c>
      <c r="I2030" s="224"/>
      <c r="J2030" s="220"/>
      <c r="K2030" s="220"/>
      <c r="L2030" s="225"/>
      <c r="M2030" s="226"/>
      <c r="N2030" s="227"/>
      <c r="O2030" s="227"/>
      <c r="P2030" s="227"/>
      <c r="Q2030" s="227"/>
      <c r="R2030" s="227"/>
      <c r="S2030" s="227"/>
      <c r="T2030" s="228"/>
      <c r="AT2030" s="229" t="s">
        <v>290</v>
      </c>
      <c r="AU2030" s="229" t="s">
        <v>85</v>
      </c>
      <c r="AV2030" s="14" t="s">
        <v>288</v>
      </c>
      <c r="AW2030" s="14" t="s">
        <v>32</v>
      </c>
      <c r="AX2030" s="14" t="s">
        <v>83</v>
      </c>
      <c r="AY2030" s="229" t="s">
        <v>282</v>
      </c>
    </row>
    <row r="2031" spans="1:65" s="2" customFormat="1" ht="66.75" customHeight="1">
      <c r="A2031" s="35"/>
      <c r="B2031" s="36"/>
      <c r="C2031" s="251" t="s">
        <v>2242</v>
      </c>
      <c r="D2031" s="251" t="s">
        <v>990</v>
      </c>
      <c r="E2031" s="252" t="s">
        <v>2243</v>
      </c>
      <c r="F2031" s="253" t="s">
        <v>2244</v>
      </c>
      <c r="G2031" s="254" t="s">
        <v>287</v>
      </c>
      <c r="H2031" s="255">
        <v>35.720999999999997</v>
      </c>
      <c r="I2031" s="256"/>
      <c r="J2031" s="257">
        <f>ROUND(I2031*H2031,2)</f>
        <v>0</v>
      </c>
      <c r="K2031" s="258"/>
      <c r="L2031" s="259"/>
      <c r="M2031" s="260" t="s">
        <v>1</v>
      </c>
      <c r="N2031" s="261" t="s">
        <v>41</v>
      </c>
      <c r="O2031" s="72"/>
      <c r="P2031" s="203">
        <f>O2031*H2031</f>
        <v>0</v>
      </c>
      <c r="Q2031" s="203">
        <v>1.095E-2</v>
      </c>
      <c r="R2031" s="203">
        <f>Q2031*H2031</f>
        <v>0.39114494999999994</v>
      </c>
      <c r="S2031" s="203">
        <v>0</v>
      </c>
      <c r="T2031" s="204">
        <f>S2031*H2031</f>
        <v>0</v>
      </c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R2031" s="205" t="s">
        <v>493</v>
      </c>
      <c r="AT2031" s="205" t="s">
        <v>990</v>
      </c>
      <c r="AU2031" s="205" t="s">
        <v>85</v>
      </c>
      <c r="AY2031" s="18" t="s">
        <v>282</v>
      </c>
      <c r="BE2031" s="206">
        <f>IF(N2031="základní",J2031,0)</f>
        <v>0</v>
      </c>
      <c r="BF2031" s="206">
        <f>IF(N2031="snížená",J2031,0)</f>
        <v>0</v>
      </c>
      <c r="BG2031" s="206">
        <f>IF(N2031="zákl. přenesená",J2031,0)</f>
        <v>0</v>
      </c>
      <c r="BH2031" s="206">
        <f>IF(N2031="sníž. přenesená",J2031,0)</f>
        <v>0</v>
      </c>
      <c r="BI2031" s="206">
        <f>IF(N2031="nulová",J2031,0)</f>
        <v>0</v>
      </c>
      <c r="BJ2031" s="18" t="s">
        <v>83</v>
      </c>
      <c r="BK2031" s="206">
        <f>ROUND(I2031*H2031,2)</f>
        <v>0</v>
      </c>
      <c r="BL2031" s="18" t="s">
        <v>199</v>
      </c>
      <c r="BM2031" s="205" t="s">
        <v>2245</v>
      </c>
    </row>
    <row r="2032" spans="1:65" s="16" customFormat="1" ht="11.25">
      <c r="B2032" s="241"/>
      <c r="C2032" s="242"/>
      <c r="D2032" s="209" t="s">
        <v>290</v>
      </c>
      <c r="E2032" s="243" t="s">
        <v>1</v>
      </c>
      <c r="F2032" s="244" t="s">
        <v>1122</v>
      </c>
      <c r="G2032" s="242"/>
      <c r="H2032" s="243" t="s">
        <v>1</v>
      </c>
      <c r="I2032" s="245"/>
      <c r="J2032" s="242"/>
      <c r="K2032" s="242"/>
      <c r="L2032" s="246"/>
      <c r="M2032" s="247"/>
      <c r="N2032" s="248"/>
      <c r="O2032" s="248"/>
      <c r="P2032" s="248"/>
      <c r="Q2032" s="248"/>
      <c r="R2032" s="248"/>
      <c r="S2032" s="248"/>
      <c r="T2032" s="249"/>
      <c r="AT2032" s="250" t="s">
        <v>290</v>
      </c>
      <c r="AU2032" s="250" t="s">
        <v>85</v>
      </c>
      <c r="AV2032" s="16" t="s">
        <v>83</v>
      </c>
      <c r="AW2032" s="16" t="s">
        <v>32</v>
      </c>
      <c r="AX2032" s="16" t="s">
        <v>76</v>
      </c>
      <c r="AY2032" s="250" t="s">
        <v>282</v>
      </c>
    </row>
    <row r="2033" spans="1:65" s="13" customFormat="1" ht="11.25">
      <c r="B2033" s="207"/>
      <c r="C2033" s="208"/>
      <c r="D2033" s="209" t="s">
        <v>290</v>
      </c>
      <c r="E2033" s="210" t="s">
        <v>1</v>
      </c>
      <c r="F2033" s="211" t="s">
        <v>1123</v>
      </c>
      <c r="G2033" s="208"/>
      <c r="H2033" s="212">
        <v>39.9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290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282</v>
      </c>
    </row>
    <row r="2034" spans="1:65" s="15" customFormat="1" ht="11.25">
      <c r="B2034" s="230"/>
      <c r="C2034" s="231"/>
      <c r="D2034" s="209" t="s">
        <v>290</v>
      </c>
      <c r="E2034" s="232" t="s">
        <v>1</v>
      </c>
      <c r="F2034" s="233" t="s">
        <v>306</v>
      </c>
      <c r="G2034" s="231"/>
      <c r="H2034" s="234">
        <v>39.9</v>
      </c>
      <c r="I2034" s="235"/>
      <c r="J2034" s="231"/>
      <c r="K2034" s="231"/>
      <c r="L2034" s="236"/>
      <c r="M2034" s="237"/>
      <c r="N2034" s="238"/>
      <c r="O2034" s="238"/>
      <c r="P2034" s="238"/>
      <c r="Q2034" s="238"/>
      <c r="R2034" s="238"/>
      <c r="S2034" s="238"/>
      <c r="T2034" s="239"/>
      <c r="AT2034" s="240" t="s">
        <v>290</v>
      </c>
      <c r="AU2034" s="240" t="s">
        <v>85</v>
      </c>
      <c r="AV2034" s="15" t="s">
        <v>105</v>
      </c>
      <c r="AW2034" s="15" t="s">
        <v>32</v>
      </c>
      <c r="AX2034" s="15" t="s">
        <v>76</v>
      </c>
      <c r="AY2034" s="240" t="s">
        <v>282</v>
      </c>
    </row>
    <row r="2035" spans="1:65" s="13" customFormat="1" ht="11.25">
      <c r="B2035" s="207"/>
      <c r="C2035" s="208"/>
      <c r="D2035" s="209" t="s">
        <v>290</v>
      </c>
      <c r="E2035" s="210" t="s">
        <v>1</v>
      </c>
      <c r="F2035" s="211" t="s">
        <v>1124</v>
      </c>
      <c r="G2035" s="208"/>
      <c r="H2035" s="212">
        <v>-7.56</v>
      </c>
      <c r="I2035" s="213"/>
      <c r="J2035" s="208"/>
      <c r="K2035" s="208"/>
      <c r="L2035" s="214"/>
      <c r="M2035" s="215"/>
      <c r="N2035" s="216"/>
      <c r="O2035" s="216"/>
      <c r="P2035" s="216"/>
      <c r="Q2035" s="216"/>
      <c r="R2035" s="216"/>
      <c r="S2035" s="216"/>
      <c r="T2035" s="217"/>
      <c r="AT2035" s="218" t="s">
        <v>290</v>
      </c>
      <c r="AU2035" s="218" t="s">
        <v>85</v>
      </c>
      <c r="AV2035" s="13" t="s">
        <v>85</v>
      </c>
      <c r="AW2035" s="13" t="s">
        <v>32</v>
      </c>
      <c r="AX2035" s="13" t="s">
        <v>76</v>
      </c>
      <c r="AY2035" s="218" t="s">
        <v>282</v>
      </c>
    </row>
    <row r="2036" spans="1:65" s="15" customFormat="1" ht="11.25">
      <c r="B2036" s="230"/>
      <c r="C2036" s="231"/>
      <c r="D2036" s="209" t="s">
        <v>290</v>
      </c>
      <c r="E2036" s="232" t="s">
        <v>1</v>
      </c>
      <c r="F2036" s="233" t="s">
        <v>306</v>
      </c>
      <c r="G2036" s="231"/>
      <c r="H2036" s="234">
        <v>-7.56</v>
      </c>
      <c r="I2036" s="235"/>
      <c r="J2036" s="231"/>
      <c r="K2036" s="231"/>
      <c r="L2036" s="236"/>
      <c r="M2036" s="237"/>
      <c r="N2036" s="238"/>
      <c r="O2036" s="238"/>
      <c r="P2036" s="238"/>
      <c r="Q2036" s="238"/>
      <c r="R2036" s="238"/>
      <c r="S2036" s="238"/>
      <c r="T2036" s="239"/>
      <c r="AT2036" s="240" t="s">
        <v>290</v>
      </c>
      <c r="AU2036" s="240" t="s">
        <v>85</v>
      </c>
      <c r="AV2036" s="15" t="s">
        <v>105</v>
      </c>
      <c r="AW2036" s="15" t="s">
        <v>32</v>
      </c>
      <c r="AX2036" s="15" t="s">
        <v>76</v>
      </c>
      <c r="AY2036" s="240" t="s">
        <v>282</v>
      </c>
    </row>
    <row r="2037" spans="1:65" s="13" customFormat="1" ht="11.25">
      <c r="B2037" s="207"/>
      <c r="C2037" s="208"/>
      <c r="D2037" s="209" t="s">
        <v>290</v>
      </c>
      <c r="E2037" s="210" t="s">
        <v>1</v>
      </c>
      <c r="F2037" s="211" t="s">
        <v>1766</v>
      </c>
      <c r="G2037" s="208"/>
      <c r="H2037" s="212">
        <v>1.68</v>
      </c>
      <c r="I2037" s="213"/>
      <c r="J2037" s="208"/>
      <c r="K2037" s="208"/>
      <c r="L2037" s="214"/>
      <c r="M2037" s="215"/>
      <c r="N2037" s="216"/>
      <c r="O2037" s="216"/>
      <c r="P2037" s="216"/>
      <c r="Q2037" s="216"/>
      <c r="R2037" s="216"/>
      <c r="S2037" s="216"/>
      <c r="T2037" s="217"/>
      <c r="AT2037" s="218" t="s">
        <v>290</v>
      </c>
      <c r="AU2037" s="218" t="s">
        <v>85</v>
      </c>
      <c r="AV2037" s="13" t="s">
        <v>85</v>
      </c>
      <c r="AW2037" s="13" t="s">
        <v>32</v>
      </c>
      <c r="AX2037" s="13" t="s">
        <v>76</v>
      </c>
      <c r="AY2037" s="218" t="s">
        <v>282</v>
      </c>
    </row>
    <row r="2038" spans="1:65" s="15" customFormat="1" ht="11.25">
      <c r="B2038" s="230"/>
      <c r="C2038" s="231"/>
      <c r="D2038" s="209" t="s">
        <v>290</v>
      </c>
      <c r="E2038" s="232" t="s">
        <v>1</v>
      </c>
      <c r="F2038" s="233" t="s">
        <v>306</v>
      </c>
      <c r="G2038" s="231"/>
      <c r="H2038" s="234">
        <v>1.68</v>
      </c>
      <c r="I2038" s="235"/>
      <c r="J2038" s="231"/>
      <c r="K2038" s="231"/>
      <c r="L2038" s="236"/>
      <c r="M2038" s="237"/>
      <c r="N2038" s="238"/>
      <c r="O2038" s="238"/>
      <c r="P2038" s="238"/>
      <c r="Q2038" s="238"/>
      <c r="R2038" s="238"/>
      <c r="S2038" s="238"/>
      <c r="T2038" s="239"/>
      <c r="AT2038" s="240" t="s">
        <v>290</v>
      </c>
      <c r="AU2038" s="240" t="s">
        <v>85</v>
      </c>
      <c r="AV2038" s="15" t="s">
        <v>105</v>
      </c>
      <c r="AW2038" s="15" t="s">
        <v>32</v>
      </c>
      <c r="AX2038" s="15" t="s">
        <v>76</v>
      </c>
      <c r="AY2038" s="240" t="s">
        <v>282</v>
      </c>
    </row>
    <row r="2039" spans="1:65" s="14" customFormat="1" ht="11.25">
      <c r="B2039" s="219"/>
      <c r="C2039" s="220"/>
      <c r="D2039" s="209" t="s">
        <v>290</v>
      </c>
      <c r="E2039" s="221" t="s">
        <v>1</v>
      </c>
      <c r="F2039" s="222" t="s">
        <v>292</v>
      </c>
      <c r="G2039" s="220"/>
      <c r="H2039" s="223">
        <v>34.019999999999996</v>
      </c>
      <c r="I2039" s="224"/>
      <c r="J2039" s="220"/>
      <c r="K2039" s="220"/>
      <c r="L2039" s="225"/>
      <c r="M2039" s="226"/>
      <c r="N2039" s="227"/>
      <c r="O2039" s="227"/>
      <c r="P2039" s="227"/>
      <c r="Q2039" s="227"/>
      <c r="R2039" s="227"/>
      <c r="S2039" s="227"/>
      <c r="T2039" s="228"/>
      <c r="AT2039" s="229" t="s">
        <v>290</v>
      </c>
      <c r="AU2039" s="229" t="s">
        <v>85</v>
      </c>
      <c r="AV2039" s="14" t="s">
        <v>288</v>
      </c>
      <c r="AW2039" s="14" t="s">
        <v>32</v>
      </c>
      <c r="AX2039" s="14" t="s">
        <v>83</v>
      </c>
      <c r="AY2039" s="229" t="s">
        <v>282</v>
      </c>
    </row>
    <row r="2040" spans="1:65" s="13" customFormat="1" ht="11.25">
      <c r="B2040" s="207"/>
      <c r="C2040" s="208"/>
      <c r="D2040" s="209" t="s">
        <v>290</v>
      </c>
      <c r="E2040" s="208"/>
      <c r="F2040" s="211" t="s">
        <v>2246</v>
      </c>
      <c r="G2040" s="208"/>
      <c r="H2040" s="212">
        <v>35.720999999999997</v>
      </c>
      <c r="I2040" s="213"/>
      <c r="J2040" s="208"/>
      <c r="K2040" s="208"/>
      <c r="L2040" s="214"/>
      <c r="M2040" s="215"/>
      <c r="N2040" s="216"/>
      <c r="O2040" s="216"/>
      <c r="P2040" s="216"/>
      <c r="Q2040" s="216"/>
      <c r="R2040" s="216"/>
      <c r="S2040" s="216"/>
      <c r="T2040" s="217"/>
      <c r="AT2040" s="218" t="s">
        <v>290</v>
      </c>
      <c r="AU2040" s="218" t="s">
        <v>85</v>
      </c>
      <c r="AV2040" s="13" t="s">
        <v>85</v>
      </c>
      <c r="AW2040" s="13" t="s">
        <v>4</v>
      </c>
      <c r="AX2040" s="13" t="s">
        <v>83</v>
      </c>
      <c r="AY2040" s="218" t="s">
        <v>282</v>
      </c>
    </row>
    <row r="2041" spans="1:65" s="2" customFormat="1" ht="24.2" customHeight="1">
      <c r="A2041" s="35"/>
      <c r="B2041" s="36"/>
      <c r="C2041" s="193" t="s">
        <v>2247</v>
      </c>
      <c r="D2041" s="193" t="s">
        <v>284</v>
      </c>
      <c r="E2041" s="194" t="s">
        <v>2248</v>
      </c>
      <c r="F2041" s="195" t="s">
        <v>2249</v>
      </c>
      <c r="G2041" s="196" t="s">
        <v>287</v>
      </c>
      <c r="H2041" s="197">
        <v>261.72000000000003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284</v>
      </c>
      <c r="AU2041" s="205" t="s">
        <v>85</v>
      </c>
      <c r="AY2041" s="18" t="s">
        <v>282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2250</v>
      </c>
    </row>
    <row r="2042" spans="1:65" s="16" customFormat="1" ht="11.25">
      <c r="B2042" s="241"/>
      <c r="C2042" s="242"/>
      <c r="D2042" s="209" t="s">
        <v>290</v>
      </c>
      <c r="E2042" s="243" t="s">
        <v>1</v>
      </c>
      <c r="F2042" s="244" t="s">
        <v>2151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290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282</v>
      </c>
    </row>
    <row r="2043" spans="1:65" s="13" customFormat="1" ht="11.25">
      <c r="B2043" s="207"/>
      <c r="C2043" s="208"/>
      <c r="D2043" s="209" t="s">
        <v>290</v>
      </c>
      <c r="E2043" s="210" t="s">
        <v>1</v>
      </c>
      <c r="F2043" s="211" t="s">
        <v>2251</v>
      </c>
      <c r="G2043" s="208"/>
      <c r="H2043" s="212">
        <v>261.72000000000003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290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282</v>
      </c>
    </row>
    <row r="2044" spans="1:65" s="14" customFormat="1" ht="11.25">
      <c r="B2044" s="219"/>
      <c r="C2044" s="220"/>
      <c r="D2044" s="209" t="s">
        <v>290</v>
      </c>
      <c r="E2044" s="221" t="s">
        <v>1</v>
      </c>
      <c r="F2044" s="222" t="s">
        <v>292</v>
      </c>
      <c r="G2044" s="220"/>
      <c r="H2044" s="223">
        <v>261.72000000000003</v>
      </c>
      <c r="I2044" s="224"/>
      <c r="J2044" s="220"/>
      <c r="K2044" s="220"/>
      <c r="L2044" s="225"/>
      <c r="M2044" s="226"/>
      <c r="N2044" s="227"/>
      <c r="O2044" s="227"/>
      <c r="P2044" s="227"/>
      <c r="Q2044" s="227"/>
      <c r="R2044" s="227"/>
      <c r="S2044" s="227"/>
      <c r="T2044" s="228"/>
      <c r="AT2044" s="229" t="s">
        <v>290</v>
      </c>
      <c r="AU2044" s="229" t="s">
        <v>85</v>
      </c>
      <c r="AV2044" s="14" t="s">
        <v>288</v>
      </c>
      <c r="AW2044" s="14" t="s">
        <v>32</v>
      </c>
      <c r="AX2044" s="14" t="s">
        <v>83</v>
      </c>
      <c r="AY2044" s="229" t="s">
        <v>282</v>
      </c>
    </row>
    <row r="2045" spans="1:65" s="2" customFormat="1" ht="24.2" customHeight="1">
      <c r="A2045" s="35"/>
      <c r="B2045" s="36"/>
      <c r="C2045" s="251" t="s">
        <v>2252</v>
      </c>
      <c r="D2045" s="251" t="s">
        <v>990</v>
      </c>
      <c r="E2045" s="252" t="s">
        <v>2253</v>
      </c>
      <c r="F2045" s="253" t="s">
        <v>2254</v>
      </c>
      <c r="G2045" s="254" t="s">
        <v>287</v>
      </c>
      <c r="H2045" s="255">
        <v>287.892</v>
      </c>
      <c r="I2045" s="256"/>
      <c r="J2045" s="257">
        <f>ROUND(I2045*H2045,2)</f>
        <v>0</v>
      </c>
      <c r="K2045" s="258"/>
      <c r="L2045" s="259"/>
      <c r="M2045" s="260" t="s">
        <v>1</v>
      </c>
      <c r="N2045" s="261" t="s">
        <v>41</v>
      </c>
      <c r="O2045" s="72"/>
      <c r="P2045" s="203">
        <f>O2045*H2045</f>
        <v>0</v>
      </c>
      <c r="Q2045" s="203">
        <v>9.3100000000000006E-3</v>
      </c>
      <c r="R2045" s="203">
        <f>Q2045*H2045</f>
        <v>2.6802745200000002</v>
      </c>
      <c r="S2045" s="203">
        <v>0</v>
      </c>
      <c r="T2045" s="204">
        <f>S2045*H2045</f>
        <v>0</v>
      </c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R2045" s="205" t="s">
        <v>493</v>
      </c>
      <c r="AT2045" s="205" t="s">
        <v>990</v>
      </c>
      <c r="AU2045" s="205" t="s">
        <v>85</v>
      </c>
      <c r="AY2045" s="18" t="s">
        <v>282</v>
      </c>
      <c r="BE2045" s="206">
        <f>IF(N2045="základní",J2045,0)</f>
        <v>0</v>
      </c>
      <c r="BF2045" s="206">
        <f>IF(N2045="snížená",J2045,0)</f>
        <v>0</v>
      </c>
      <c r="BG2045" s="206">
        <f>IF(N2045="zákl. přenesená",J2045,0)</f>
        <v>0</v>
      </c>
      <c r="BH2045" s="206">
        <f>IF(N2045="sníž. přenesená",J2045,0)</f>
        <v>0</v>
      </c>
      <c r="BI2045" s="206">
        <f>IF(N2045="nulová",J2045,0)</f>
        <v>0</v>
      </c>
      <c r="BJ2045" s="18" t="s">
        <v>83</v>
      </c>
      <c r="BK2045" s="206">
        <f>ROUND(I2045*H2045,2)</f>
        <v>0</v>
      </c>
      <c r="BL2045" s="18" t="s">
        <v>199</v>
      </c>
      <c r="BM2045" s="205" t="s">
        <v>2255</v>
      </c>
    </row>
    <row r="2046" spans="1:65" s="13" customFormat="1" ht="11.25">
      <c r="B2046" s="207"/>
      <c r="C2046" s="208"/>
      <c r="D2046" s="209" t="s">
        <v>290</v>
      </c>
      <c r="E2046" s="208"/>
      <c r="F2046" s="211" t="s">
        <v>2256</v>
      </c>
      <c r="G2046" s="208"/>
      <c r="H2046" s="212">
        <v>287.892</v>
      </c>
      <c r="I2046" s="213"/>
      <c r="J2046" s="208"/>
      <c r="K2046" s="208"/>
      <c r="L2046" s="214"/>
      <c r="M2046" s="215"/>
      <c r="N2046" s="216"/>
      <c r="O2046" s="216"/>
      <c r="P2046" s="216"/>
      <c r="Q2046" s="216"/>
      <c r="R2046" s="216"/>
      <c r="S2046" s="216"/>
      <c r="T2046" s="217"/>
      <c r="AT2046" s="218" t="s">
        <v>290</v>
      </c>
      <c r="AU2046" s="218" t="s">
        <v>85</v>
      </c>
      <c r="AV2046" s="13" t="s">
        <v>85</v>
      </c>
      <c r="AW2046" s="13" t="s">
        <v>4</v>
      </c>
      <c r="AX2046" s="13" t="s">
        <v>83</v>
      </c>
      <c r="AY2046" s="218" t="s">
        <v>282</v>
      </c>
    </row>
    <row r="2047" spans="1:65" s="2" customFormat="1" ht="16.5" customHeight="1">
      <c r="A2047" s="35"/>
      <c r="B2047" s="36"/>
      <c r="C2047" s="193" t="s">
        <v>2257</v>
      </c>
      <c r="D2047" s="193" t="s">
        <v>284</v>
      </c>
      <c r="E2047" s="194" t="s">
        <v>2258</v>
      </c>
      <c r="F2047" s="195" t="s">
        <v>2259</v>
      </c>
      <c r="G2047" s="196" t="s">
        <v>287</v>
      </c>
      <c r="H2047" s="197">
        <v>145.4</v>
      </c>
      <c r="I2047" s="198"/>
      <c r="J2047" s="199">
        <f>ROUND(I2047*H2047,2)</f>
        <v>0</v>
      </c>
      <c r="K2047" s="200"/>
      <c r="L2047" s="40"/>
      <c r="M2047" s="201" t="s">
        <v>1</v>
      </c>
      <c r="N2047" s="202" t="s">
        <v>41</v>
      </c>
      <c r="O2047" s="72"/>
      <c r="P2047" s="203">
        <f>O2047*H2047</f>
        <v>0</v>
      </c>
      <c r="Q2047" s="203">
        <v>0</v>
      </c>
      <c r="R2047" s="203">
        <f>Q2047*H2047</f>
        <v>0</v>
      </c>
      <c r="S2047" s="203">
        <v>0</v>
      </c>
      <c r="T2047" s="204">
        <f>S2047*H2047</f>
        <v>0</v>
      </c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R2047" s="205" t="s">
        <v>199</v>
      </c>
      <c r="AT2047" s="205" t="s">
        <v>284</v>
      </c>
      <c r="AU2047" s="205" t="s">
        <v>85</v>
      </c>
      <c r="AY2047" s="18" t="s">
        <v>282</v>
      </c>
      <c r="BE2047" s="206">
        <f>IF(N2047="základní",J2047,0)</f>
        <v>0</v>
      </c>
      <c r="BF2047" s="206">
        <f>IF(N2047="snížená",J2047,0)</f>
        <v>0</v>
      </c>
      <c r="BG2047" s="206">
        <f>IF(N2047="zákl. přenesená",J2047,0)</f>
        <v>0</v>
      </c>
      <c r="BH2047" s="206">
        <f>IF(N2047="sníž. přenesená",J2047,0)</f>
        <v>0</v>
      </c>
      <c r="BI2047" s="206">
        <f>IF(N2047="nulová",J2047,0)</f>
        <v>0</v>
      </c>
      <c r="BJ2047" s="18" t="s">
        <v>83</v>
      </c>
      <c r="BK2047" s="206">
        <f>ROUND(I2047*H2047,2)</f>
        <v>0</v>
      </c>
      <c r="BL2047" s="18" t="s">
        <v>199</v>
      </c>
      <c r="BM2047" s="205" t="s">
        <v>2260</v>
      </c>
    </row>
    <row r="2048" spans="1:65" s="16" customFormat="1" ht="11.25">
      <c r="B2048" s="241"/>
      <c r="C2048" s="242"/>
      <c r="D2048" s="209" t="s">
        <v>290</v>
      </c>
      <c r="E2048" s="243" t="s">
        <v>1</v>
      </c>
      <c r="F2048" s="244" t="s">
        <v>2151</v>
      </c>
      <c r="G2048" s="242"/>
      <c r="H2048" s="243" t="s">
        <v>1</v>
      </c>
      <c r="I2048" s="245"/>
      <c r="J2048" s="242"/>
      <c r="K2048" s="242"/>
      <c r="L2048" s="246"/>
      <c r="M2048" s="247"/>
      <c r="N2048" s="248"/>
      <c r="O2048" s="248"/>
      <c r="P2048" s="248"/>
      <c r="Q2048" s="248"/>
      <c r="R2048" s="248"/>
      <c r="S2048" s="248"/>
      <c r="T2048" s="249"/>
      <c r="AT2048" s="250" t="s">
        <v>290</v>
      </c>
      <c r="AU2048" s="250" t="s">
        <v>85</v>
      </c>
      <c r="AV2048" s="16" t="s">
        <v>83</v>
      </c>
      <c r="AW2048" s="16" t="s">
        <v>32</v>
      </c>
      <c r="AX2048" s="16" t="s">
        <v>76</v>
      </c>
      <c r="AY2048" s="250" t="s">
        <v>282</v>
      </c>
    </row>
    <row r="2049" spans="1:65" s="13" customFormat="1" ht="11.25">
      <c r="B2049" s="207"/>
      <c r="C2049" s="208"/>
      <c r="D2049" s="209" t="s">
        <v>290</v>
      </c>
      <c r="E2049" s="210" t="s">
        <v>1</v>
      </c>
      <c r="F2049" s="211" t="s">
        <v>2261</v>
      </c>
      <c r="G2049" s="208"/>
      <c r="H2049" s="212">
        <v>145.4</v>
      </c>
      <c r="I2049" s="213"/>
      <c r="J2049" s="208"/>
      <c r="K2049" s="208"/>
      <c r="L2049" s="214"/>
      <c r="M2049" s="215"/>
      <c r="N2049" s="216"/>
      <c r="O2049" s="216"/>
      <c r="P2049" s="216"/>
      <c r="Q2049" s="216"/>
      <c r="R2049" s="216"/>
      <c r="S2049" s="216"/>
      <c r="T2049" s="217"/>
      <c r="AT2049" s="218" t="s">
        <v>290</v>
      </c>
      <c r="AU2049" s="218" t="s">
        <v>85</v>
      </c>
      <c r="AV2049" s="13" t="s">
        <v>85</v>
      </c>
      <c r="AW2049" s="13" t="s">
        <v>32</v>
      </c>
      <c r="AX2049" s="13" t="s">
        <v>76</v>
      </c>
      <c r="AY2049" s="218" t="s">
        <v>282</v>
      </c>
    </row>
    <row r="2050" spans="1:65" s="14" customFormat="1" ht="11.25">
      <c r="B2050" s="219"/>
      <c r="C2050" s="220"/>
      <c r="D2050" s="209" t="s">
        <v>290</v>
      </c>
      <c r="E2050" s="221" t="s">
        <v>1</v>
      </c>
      <c r="F2050" s="222" t="s">
        <v>292</v>
      </c>
      <c r="G2050" s="220"/>
      <c r="H2050" s="223">
        <v>145.4</v>
      </c>
      <c r="I2050" s="224"/>
      <c r="J2050" s="220"/>
      <c r="K2050" s="220"/>
      <c r="L2050" s="225"/>
      <c r="M2050" s="226"/>
      <c r="N2050" s="227"/>
      <c r="O2050" s="227"/>
      <c r="P2050" s="227"/>
      <c r="Q2050" s="227"/>
      <c r="R2050" s="227"/>
      <c r="S2050" s="227"/>
      <c r="T2050" s="228"/>
      <c r="AT2050" s="229" t="s">
        <v>290</v>
      </c>
      <c r="AU2050" s="229" t="s">
        <v>85</v>
      </c>
      <c r="AV2050" s="14" t="s">
        <v>288</v>
      </c>
      <c r="AW2050" s="14" t="s">
        <v>32</v>
      </c>
      <c r="AX2050" s="14" t="s">
        <v>83</v>
      </c>
      <c r="AY2050" s="229" t="s">
        <v>282</v>
      </c>
    </row>
    <row r="2051" spans="1:65" s="2" customFormat="1" ht="16.5" customHeight="1">
      <c r="A2051" s="35"/>
      <c r="B2051" s="36"/>
      <c r="C2051" s="251" t="s">
        <v>2262</v>
      </c>
      <c r="D2051" s="251" t="s">
        <v>990</v>
      </c>
      <c r="E2051" s="252" t="s">
        <v>2263</v>
      </c>
      <c r="F2051" s="253" t="s">
        <v>2264</v>
      </c>
      <c r="G2051" s="254" t="s">
        <v>295</v>
      </c>
      <c r="H2051" s="255">
        <v>1.7909999999999999</v>
      </c>
      <c r="I2051" s="256"/>
      <c r="J2051" s="257">
        <f>ROUND(I2051*H2051,2)</f>
        <v>0</v>
      </c>
      <c r="K2051" s="258"/>
      <c r="L2051" s="259"/>
      <c r="M2051" s="260" t="s">
        <v>1</v>
      </c>
      <c r="N2051" s="261" t="s">
        <v>41</v>
      </c>
      <c r="O2051" s="72"/>
      <c r="P2051" s="203">
        <f>O2051*H2051</f>
        <v>0</v>
      </c>
      <c r="Q2051" s="203">
        <v>0.55000000000000004</v>
      </c>
      <c r="R2051" s="203">
        <f>Q2051*H2051</f>
        <v>0.98505000000000009</v>
      </c>
      <c r="S2051" s="203">
        <v>0</v>
      </c>
      <c r="T2051" s="204">
        <f>S2051*H2051</f>
        <v>0</v>
      </c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R2051" s="205" t="s">
        <v>493</v>
      </c>
      <c r="AT2051" s="205" t="s">
        <v>990</v>
      </c>
      <c r="AU2051" s="205" t="s">
        <v>85</v>
      </c>
      <c r="AY2051" s="18" t="s">
        <v>282</v>
      </c>
      <c r="BE2051" s="206">
        <f>IF(N2051="základní",J2051,0)</f>
        <v>0</v>
      </c>
      <c r="BF2051" s="206">
        <f>IF(N2051="snížená",J2051,0)</f>
        <v>0</v>
      </c>
      <c r="BG2051" s="206">
        <f>IF(N2051="zákl. přenesená",J2051,0)</f>
        <v>0</v>
      </c>
      <c r="BH2051" s="206">
        <f>IF(N2051="sníž. přenesená",J2051,0)</f>
        <v>0</v>
      </c>
      <c r="BI2051" s="206">
        <f>IF(N2051="nulová",J2051,0)</f>
        <v>0</v>
      </c>
      <c r="BJ2051" s="18" t="s">
        <v>83</v>
      </c>
      <c r="BK2051" s="206">
        <f>ROUND(I2051*H2051,2)</f>
        <v>0</v>
      </c>
      <c r="BL2051" s="18" t="s">
        <v>199</v>
      </c>
      <c r="BM2051" s="205" t="s">
        <v>2265</v>
      </c>
    </row>
    <row r="2052" spans="1:65" s="16" customFormat="1" ht="11.25">
      <c r="B2052" s="241"/>
      <c r="C2052" s="242"/>
      <c r="D2052" s="209" t="s">
        <v>290</v>
      </c>
      <c r="E2052" s="243" t="s">
        <v>1</v>
      </c>
      <c r="F2052" s="244" t="s">
        <v>2151</v>
      </c>
      <c r="G2052" s="242"/>
      <c r="H2052" s="243" t="s">
        <v>1</v>
      </c>
      <c r="I2052" s="245"/>
      <c r="J2052" s="242"/>
      <c r="K2052" s="242"/>
      <c r="L2052" s="246"/>
      <c r="M2052" s="247"/>
      <c r="N2052" s="248"/>
      <c r="O2052" s="248"/>
      <c r="P2052" s="248"/>
      <c r="Q2052" s="248"/>
      <c r="R2052" s="248"/>
      <c r="S2052" s="248"/>
      <c r="T2052" s="249"/>
      <c r="AT2052" s="250" t="s">
        <v>290</v>
      </c>
      <c r="AU2052" s="250" t="s">
        <v>85</v>
      </c>
      <c r="AV2052" s="16" t="s">
        <v>83</v>
      </c>
      <c r="AW2052" s="16" t="s">
        <v>32</v>
      </c>
      <c r="AX2052" s="16" t="s">
        <v>76</v>
      </c>
      <c r="AY2052" s="250" t="s">
        <v>282</v>
      </c>
    </row>
    <row r="2053" spans="1:65" s="13" customFormat="1" ht="11.25">
      <c r="B2053" s="207"/>
      <c r="C2053" s="208"/>
      <c r="D2053" s="209" t="s">
        <v>290</v>
      </c>
      <c r="E2053" s="210" t="s">
        <v>1</v>
      </c>
      <c r="F2053" s="211" t="s">
        <v>2266</v>
      </c>
      <c r="G2053" s="208"/>
      <c r="H2053" s="212">
        <v>1.7909999999999999</v>
      </c>
      <c r="I2053" s="213"/>
      <c r="J2053" s="208"/>
      <c r="K2053" s="208"/>
      <c r="L2053" s="214"/>
      <c r="M2053" s="215"/>
      <c r="N2053" s="216"/>
      <c r="O2053" s="216"/>
      <c r="P2053" s="216"/>
      <c r="Q2053" s="216"/>
      <c r="R2053" s="216"/>
      <c r="S2053" s="216"/>
      <c r="T2053" s="217"/>
      <c r="AT2053" s="218" t="s">
        <v>290</v>
      </c>
      <c r="AU2053" s="218" t="s">
        <v>85</v>
      </c>
      <c r="AV2053" s="13" t="s">
        <v>85</v>
      </c>
      <c r="AW2053" s="13" t="s">
        <v>32</v>
      </c>
      <c r="AX2053" s="13" t="s">
        <v>76</v>
      </c>
      <c r="AY2053" s="218" t="s">
        <v>282</v>
      </c>
    </row>
    <row r="2054" spans="1:65" s="14" customFormat="1" ht="11.25">
      <c r="B2054" s="219"/>
      <c r="C2054" s="220"/>
      <c r="D2054" s="209" t="s">
        <v>290</v>
      </c>
      <c r="E2054" s="221" t="s">
        <v>1</v>
      </c>
      <c r="F2054" s="222" t="s">
        <v>292</v>
      </c>
      <c r="G2054" s="220"/>
      <c r="H2054" s="223">
        <v>1.7909999999999999</v>
      </c>
      <c r="I2054" s="224"/>
      <c r="J2054" s="220"/>
      <c r="K2054" s="220"/>
      <c r="L2054" s="225"/>
      <c r="M2054" s="226"/>
      <c r="N2054" s="227"/>
      <c r="O2054" s="227"/>
      <c r="P2054" s="227"/>
      <c r="Q2054" s="227"/>
      <c r="R2054" s="227"/>
      <c r="S2054" s="227"/>
      <c r="T2054" s="228"/>
      <c r="AT2054" s="229" t="s">
        <v>290</v>
      </c>
      <c r="AU2054" s="229" t="s">
        <v>85</v>
      </c>
      <c r="AV2054" s="14" t="s">
        <v>288</v>
      </c>
      <c r="AW2054" s="14" t="s">
        <v>32</v>
      </c>
      <c r="AX2054" s="14" t="s">
        <v>83</v>
      </c>
      <c r="AY2054" s="229" t="s">
        <v>282</v>
      </c>
    </row>
    <row r="2055" spans="1:65" s="2" customFormat="1" ht="49.15" customHeight="1">
      <c r="A2055" s="35"/>
      <c r="B2055" s="36"/>
      <c r="C2055" s="193" t="s">
        <v>2267</v>
      </c>
      <c r="D2055" s="193" t="s">
        <v>284</v>
      </c>
      <c r="E2055" s="194" t="s">
        <v>2268</v>
      </c>
      <c r="F2055" s="195" t="s">
        <v>2269</v>
      </c>
      <c r="G2055" s="196" t="s">
        <v>583</v>
      </c>
      <c r="H2055" s="197">
        <v>16</v>
      </c>
      <c r="I2055" s="198"/>
      <c r="J2055" s="199">
        <f t="shared" ref="J2055:J2086" si="50">ROUND(I2055*H2055,2)</f>
        <v>0</v>
      </c>
      <c r="K2055" s="200"/>
      <c r="L2055" s="40"/>
      <c r="M2055" s="201" t="s">
        <v>1</v>
      </c>
      <c r="N2055" s="202" t="s">
        <v>41</v>
      </c>
      <c r="O2055" s="72"/>
      <c r="P2055" s="203">
        <f t="shared" ref="P2055:P2086" si="51">O2055*H2055</f>
        <v>0</v>
      </c>
      <c r="Q2055" s="203">
        <v>0</v>
      </c>
      <c r="R2055" s="203">
        <f t="shared" ref="R2055:R2086" si="52">Q2055*H2055</f>
        <v>0</v>
      </c>
      <c r="S2055" s="203">
        <v>0</v>
      </c>
      <c r="T2055" s="204">
        <f t="shared" ref="T2055:T2086" si="53">S2055*H2055</f>
        <v>0</v>
      </c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R2055" s="205" t="s">
        <v>199</v>
      </c>
      <c r="AT2055" s="205" t="s">
        <v>284</v>
      </c>
      <c r="AU2055" s="205" t="s">
        <v>85</v>
      </c>
      <c r="AY2055" s="18" t="s">
        <v>282</v>
      </c>
      <c r="BE2055" s="206">
        <f t="shared" ref="BE2055:BE2086" si="54">IF(N2055="základní",J2055,0)</f>
        <v>0</v>
      </c>
      <c r="BF2055" s="206">
        <f t="shared" ref="BF2055:BF2086" si="55">IF(N2055="snížená",J2055,0)</f>
        <v>0</v>
      </c>
      <c r="BG2055" s="206">
        <f t="shared" ref="BG2055:BG2086" si="56">IF(N2055="zákl. přenesená",J2055,0)</f>
        <v>0</v>
      </c>
      <c r="BH2055" s="206">
        <f t="shared" ref="BH2055:BH2086" si="57">IF(N2055="sníž. přenesená",J2055,0)</f>
        <v>0</v>
      </c>
      <c r="BI2055" s="206">
        <f t="shared" ref="BI2055:BI2086" si="58">IF(N2055="nulová",J2055,0)</f>
        <v>0</v>
      </c>
      <c r="BJ2055" s="18" t="s">
        <v>83</v>
      </c>
      <c r="BK2055" s="206">
        <f t="shared" ref="BK2055:BK2086" si="59">ROUND(I2055*H2055,2)</f>
        <v>0</v>
      </c>
      <c r="BL2055" s="18" t="s">
        <v>199</v>
      </c>
      <c r="BM2055" s="205" t="s">
        <v>2270</v>
      </c>
    </row>
    <row r="2056" spans="1:65" s="2" customFormat="1" ht="37.9" customHeight="1">
      <c r="A2056" s="35"/>
      <c r="B2056" s="36"/>
      <c r="C2056" s="251" t="s">
        <v>2271</v>
      </c>
      <c r="D2056" s="251" t="s">
        <v>990</v>
      </c>
      <c r="E2056" s="252" t="s">
        <v>2272</v>
      </c>
      <c r="F2056" s="253" t="s">
        <v>2273</v>
      </c>
      <c r="G2056" s="254" t="s">
        <v>583</v>
      </c>
      <c r="H2056" s="255">
        <v>3</v>
      </c>
      <c r="I2056" s="256"/>
      <c r="J2056" s="257">
        <f t="shared" si="50"/>
        <v>0</v>
      </c>
      <c r="K2056" s="258"/>
      <c r="L2056" s="259"/>
      <c r="M2056" s="260" t="s">
        <v>1</v>
      </c>
      <c r="N2056" s="261" t="s">
        <v>41</v>
      </c>
      <c r="O2056" s="72"/>
      <c r="P2056" s="203">
        <f t="shared" si="51"/>
        <v>0</v>
      </c>
      <c r="Q2056" s="203">
        <v>1.95E-2</v>
      </c>
      <c r="R2056" s="203">
        <f t="shared" si="52"/>
        <v>5.8499999999999996E-2</v>
      </c>
      <c r="S2056" s="203">
        <v>0</v>
      </c>
      <c r="T2056" s="204">
        <f t="shared" si="53"/>
        <v>0</v>
      </c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R2056" s="205" t="s">
        <v>493</v>
      </c>
      <c r="AT2056" s="205" t="s">
        <v>990</v>
      </c>
      <c r="AU2056" s="205" t="s">
        <v>85</v>
      </c>
      <c r="AY2056" s="18" t="s">
        <v>282</v>
      </c>
      <c r="BE2056" s="206">
        <f t="shared" si="54"/>
        <v>0</v>
      </c>
      <c r="BF2056" s="206">
        <f t="shared" si="55"/>
        <v>0</v>
      </c>
      <c r="BG2056" s="206">
        <f t="shared" si="56"/>
        <v>0</v>
      </c>
      <c r="BH2056" s="206">
        <f t="shared" si="57"/>
        <v>0</v>
      </c>
      <c r="BI2056" s="206">
        <f t="shared" si="58"/>
        <v>0</v>
      </c>
      <c r="BJ2056" s="18" t="s">
        <v>83</v>
      </c>
      <c r="BK2056" s="206">
        <f t="shared" si="59"/>
        <v>0</v>
      </c>
      <c r="BL2056" s="18" t="s">
        <v>199</v>
      </c>
      <c r="BM2056" s="205" t="s">
        <v>2274</v>
      </c>
    </row>
    <row r="2057" spans="1:65" s="2" customFormat="1" ht="37.9" customHeight="1">
      <c r="A2057" s="35"/>
      <c r="B2057" s="36"/>
      <c r="C2057" s="251" t="s">
        <v>2275</v>
      </c>
      <c r="D2057" s="251" t="s">
        <v>990</v>
      </c>
      <c r="E2057" s="252" t="s">
        <v>2276</v>
      </c>
      <c r="F2057" s="253" t="s">
        <v>2277</v>
      </c>
      <c r="G2057" s="254" t="s">
        <v>583</v>
      </c>
      <c r="H2057" s="255">
        <v>3</v>
      </c>
      <c r="I2057" s="256"/>
      <c r="J2057" s="257">
        <f t="shared" si="50"/>
        <v>0</v>
      </c>
      <c r="K2057" s="258"/>
      <c r="L2057" s="259"/>
      <c r="M2057" s="260" t="s">
        <v>1</v>
      </c>
      <c r="N2057" s="261" t="s">
        <v>41</v>
      </c>
      <c r="O2057" s="72"/>
      <c r="P2057" s="203">
        <f t="shared" si="51"/>
        <v>0</v>
      </c>
      <c r="Q2057" s="203">
        <v>1.95E-2</v>
      </c>
      <c r="R2057" s="203">
        <f t="shared" si="52"/>
        <v>5.8499999999999996E-2</v>
      </c>
      <c r="S2057" s="203">
        <v>0</v>
      </c>
      <c r="T2057" s="204">
        <f t="shared" si="53"/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205" t="s">
        <v>493</v>
      </c>
      <c r="AT2057" s="205" t="s">
        <v>990</v>
      </c>
      <c r="AU2057" s="205" t="s">
        <v>85</v>
      </c>
      <c r="AY2057" s="18" t="s">
        <v>282</v>
      </c>
      <c r="BE2057" s="206">
        <f t="shared" si="54"/>
        <v>0</v>
      </c>
      <c r="BF2057" s="206">
        <f t="shared" si="55"/>
        <v>0</v>
      </c>
      <c r="BG2057" s="206">
        <f t="shared" si="56"/>
        <v>0</v>
      </c>
      <c r="BH2057" s="206">
        <f t="shared" si="57"/>
        <v>0</v>
      </c>
      <c r="BI2057" s="206">
        <f t="shared" si="58"/>
        <v>0</v>
      </c>
      <c r="BJ2057" s="18" t="s">
        <v>83</v>
      </c>
      <c r="BK2057" s="206">
        <f t="shared" si="59"/>
        <v>0</v>
      </c>
      <c r="BL2057" s="18" t="s">
        <v>199</v>
      </c>
      <c r="BM2057" s="205" t="s">
        <v>2278</v>
      </c>
    </row>
    <row r="2058" spans="1:65" s="2" customFormat="1" ht="37.9" customHeight="1">
      <c r="A2058" s="35"/>
      <c r="B2058" s="36"/>
      <c r="C2058" s="251" t="s">
        <v>2279</v>
      </c>
      <c r="D2058" s="251" t="s">
        <v>990</v>
      </c>
      <c r="E2058" s="252" t="s">
        <v>2280</v>
      </c>
      <c r="F2058" s="253" t="s">
        <v>2281</v>
      </c>
      <c r="G2058" s="254" t="s">
        <v>583</v>
      </c>
      <c r="H2058" s="255">
        <v>1</v>
      </c>
      <c r="I2058" s="256"/>
      <c r="J2058" s="257">
        <f t="shared" si="50"/>
        <v>0</v>
      </c>
      <c r="K2058" s="258"/>
      <c r="L2058" s="259"/>
      <c r="M2058" s="260" t="s">
        <v>1</v>
      </c>
      <c r="N2058" s="261" t="s">
        <v>41</v>
      </c>
      <c r="O2058" s="72"/>
      <c r="P2058" s="203">
        <f t="shared" si="51"/>
        <v>0</v>
      </c>
      <c r="Q2058" s="203">
        <v>1.95E-2</v>
      </c>
      <c r="R2058" s="203">
        <f t="shared" si="52"/>
        <v>1.95E-2</v>
      </c>
      <c r="S2058" s="203">
        <v>0</v>
      </c>
      <c r="T2058" s="204">
        <f t="shared" si="53"/>
        <v>0</v>
      </c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R2058" s="205" t="s">
        <v>493</v>
      </c>
      <c r="AT2058" s="205" t="s">
        <v>990</v>
      </c>
      <c r="AU2058" s="205" t="s">
        <v>85</v>
      </c>
      <c r="AY2058" s="18" t="s">
        <v>282</v>
      </c>
      <c r="BE2058" s="206">
        <f t="shared" si="54"/>
        <v>0</v>
      </c>
      <c r="BF2058" s="206">
        <f t="shared" si="55"/>
        <v>0</v>
      </c>
      <c r="BG2058" s="206">
        <f t="shared" si="56"/>
        <v>0</v>
      </c>
      <c r="BH2058" s="206">
        <f t="shared" si="57"/>
        <v>0</v>
      </c>
      <c r="BI2058" s="206">
        <f t="shared" si="58"/>
        <v>0</v>
      </c>
      <c r="BJ2058" s="18" t="s">
        <v>83</v>
      </c>
      <c r="BK2058" s="206">
        <f t="shared" si="59"/>
        <v>0</v>
      </c>
      <c r="BL2058" s="18" t="s">
        <v>199</v>
      </c>
      <c r="BM2058" s="205" t="s">
        <v>2282</v>
      </c>
    </row>
    <row r="2059" spans="1:65" s="2" customFormat="1" ht="49.15" customHeight="1">
      <c r="A2059" s="35"/>
      <c r="B2059" s="36"/>
      <c r="C2059" s="251" t="s">
        <v>2283</v>
      </c>
      <c r="D2059" s="251" t="s">
        <v>990</v>
      </c>
      <c r="E2059" s="252" t="s">
        <v>2284</v>
      </c>
      <c r="F2059" s="253" t="s">
        <v>2285</v>
      </c>
      <c r="G2059" s="254" t="s">
        <v>583</v>
      </c>
      <c r="H2059" s="255">
        <v>1</v>
      </c>
      <c r="I2059" s="256"/>
      <c r="J2059" s="257">
        <f t="shared" si="50"/>
        <v>0</v>
      </c>
      <c r="K2059" s="258"/>
      <c r="L2059" s="259"/>
      <c r="M2059" s="260" t="s">
        <v>1</v>
      </c>
      <c r="N2059" s="261" t="s">
        <v>41</v>
      </c>
      <c r="O2059" s="72"/>
      <c r="P2059" s="203">
        <f t="shared" si="51"/>
        <v>0</v>
      </c>
      <c r="Q2059" s="203">
        <v>1.95E-2</v>
      </c>
      <c r="R2059" s="203">
        <f t="shared" si="52"/>
        <v>1.95E-2</v>
      </c>
      <c r="S2059" s="203">
        <v>0</v>
      </c>
      <c r="T2059" s="204">
        <f t="shared" si="53"/>
        <v>0</v>
      </c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R2059" s="205" t="s">
        <v>493</v>
      </c>
      <c r="AT2059" s="205" t="s">
        <v>990</v>
      </c>
      <c r="AU2059" s="205" t="s">
        <v>85</v>
      </c>
      <c r="AY2059" s="18" t="s">
        <v>282</v>
      </c>
      <c r="BE2059" s="206">
        <f t="shared" si="54"/>
        <v>0</v>
      </c>
      <c r="BF2059" s="206">
        <f t="shared" si="55"/>
        <v>0</v>
      </c>
      <c r="BG2059" s="206">
        <f t="shared" si="56"/>
        <v>0</v>
      </c>
      <c r="BH2059" s="206">
        <f t="shared" si="57"/>
        <v>0</v>
      </c>
      <c r="BI2059" s="206">
        <f t="shared" si="58"/>
        <v>0</v>
      </c>
      <c r="BJ2059" s="18" t="s">
        <v>83</v>
      </c>
      <c r="BK2059" s="206">
        <f t="shared" si="59"/>
        <v>0</v>
      </c>
      <c r="BL2059" s="18" t="s">
        <v>199</v>
      </c>
      <c r="BM2059" s="205" t="s">
        <v>2286</v>
      </c>
    </row>
    <row r="2060" spans="1:65" s="2" customFormat="1" ht="33" customHeight="1">
      <c r="A2060" s="35"/>
      <c r="B2060" s="36"/>
      <c r="C2060" s="251" t="s">
        <v>2287</v>
      </c>
      <c r="D2060" s="251" t="s">
        <v>990</v>
      </c>
      <c r="E2060" s="252" t="s">
        <v>2288</v>
      </c>
      <c r="F2060" s="253" t="s">
        <v>2289</v>
      </c>
      <c r="G2060" s="254" t="s">
        <v>583</v>
      </c>
      <c r="H2060" s="255">
        <v>1</v>
      </c>
      <c r="I2060" s="256"/>
      <c r="J2060" s="257">
        <f t="shared" si="50"/>
        <v>0</v>
      </c>
      <c r="K2060" s="258"/>
      <c r="L2060" s="259"/>
      <c r="M2060" s="260" t="s">
        <v>1</v>
      </c>
      <c r="N2060" s="261" t="s">
        <v>41</v>
      </c>
      <c r="O2060" s="72"/>
      <c r="P2060" s="203">
        <f t="shared" si="51"/>
        <v>0</v>
      </c>
      <c r="Q2060" s="203">
        <v>1.95E-2</v>
      </c>
      <c r="R2060" s="203">
        <f t="shared" si="52"/>
        <v>1.95E-2</v>
      </c>
      <c r="S2060" s="203">
        <v>0</v>
      </c>
      <c r="T2060" s="204">
        <f t="shared" si="53"/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493</v>
      </c>
      <c r="AT2060" s="205" t="s">
        <v>990</v>
      </c>
      <c r="AU2060" s="205" t="s">
        <v>85</v>
      </c>
      <c r="AY2060" s="18" t="s">
        <v>282</v>
      </c>
      <c r="BE2060" s="206">
        <f t="shared" si="54"/>
        <v>0</v>
      </c>
      <c r="BF2060" s="206">
        <f t="shared" si="55"/>
        <v>0</v>
      </c>
      <c r="BG2060" s="206">
        <f t="shared" si="56"/>
        <v>0</v>
      </c>
      <c r="BH2060" s="206">
        <f t="shared" si="57"/>
        <v>0</v>
      </c>
      <c r="BI2060" s="206">
        <f t="shared" si="58"/>
        <v>0</v>
      </c>
      <c r="BJ2060" s="18" t="s">
        <v>83</v>
      </c>
      <c r="BK2060" s="206">
        <f t="shared" si="59"/>
        <v>0</v>
      </c>
      <c r="BL2060" s="18" t="s">
        <v>199</v>
      </c>
      <c r="BM2060" s="205" t="s">
        <v>2290</v>
      </c>
    </row>
    <row r="2061" spans="1:65" s="2" customFormat="1" ht="33" customHeight="1">
      <c r="A2061" s="35"/>
      <c r="B2061" s="36"/>
      <c r="C2061" s="251" t="s">
        <v>2291</v>
      </c>
      <c r="D2061" s="251" t="s">
        <v>990</v>
      </c>
      <c r="E2061" s="252" t="s">
        <v>2292</v>
      </c>
      <c r="F2061" s="253" t="s">
        <v>2293</v>
      </c>
      <c r="G2061" s="254" t="s">
        <v>583</v>
      </c>
      <c r="H2061" s="255">
        <v>1</v>
      </c>
      <c r="I2061" s="256"/>
      <c r="J2061" s="257">
        <f t="shared" si="50"/>
        <v>0</v>
      </c>
      <c r="K2061" s="258"/>
      <c r="L2061" s="259"/>
      <c r="M2061" s="260" t="s">
        <v>1</v>
      </c>
      <c r="N2061" s="261" t="s">
        <v>41</v>
      </c>
      <c r="O2061" s="72"/>
      <c r="P2061" s="203">
        <f t="shared" si="51"/>
        <v>0</v>
      </c>
      <c r="Q2061" s="203">
        <v>1.95E-2</v>
      </c>
      <c r="R2061" s="203">
        <f t="shared" si="52"/>
        <v>1.95E-2</v>
      </c>
      <c r="S2061" s="203">
        <v>0</v>
      </c>
      <c r="T2061" s="204">
        <f t="shared" si="53"/>
        <v>0</v>
      </c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R2061" s="205" t="s">
        <v>493</v>
      </c>
      <c r="AT2061" s="205" t="s">
        <v>990</v>
      </c>
      <c r="AU2061" s="205" t="s">
        <v>85</v>
      </c>
      <c r="AY2061" s="18" t="s">
        <v>282</v>
      </c>
      <c r="BE2061" s="206">
        <f t="shared" si="54"/>
        <v>0</v>
      </c>
      <c r="BF2061" s="206">
        <f t="shared" si="55"/>
        <v>0</v>
      </c>
      <c r="BG2061" s="206">
        <f t="shared" si="56"/>
        <v>0</v>
      </c>
      <c r="BH2061" s="206">
        <f t="shared" si="57"/>
        <v>0</v>
      </c>
      <c r="BI2061" s="206">
        <f t="shared" si="58"/>
        <v>0</v>
      </c>
      <c r="BJ2061" s="18" t="s">
        <v>83</v>
      </c>
      <c r="BK2061" s="206">
        <f t="shared" si="59"/>
        <v>0</v>
      </c>
      <c r="BL2061" s="18" t="s">
        <v>199</v>
      </c>
      <c r="BM2061" s="205" t="s">
        <v>2294</v>
      </c>
    </row>
    <row r="2062" spans="1:65" s="2" customFormat="1" ht="44.25" customHeight="1">
      <c r="A2062" s="35"/>
      <c r="B2062" s="36"/>
      <c r="C2062" s="251" t="s">
        <v>2295</v>
      </c>
      <c r="D2062" s="251" t="s">
        <v>990</v>
      </c>
      <c r="E2062" s="252" t="s">
        <v>2296</v>
      </c>
      <c r="F2062" s="253" t="s">
        <v>2297</v>
      </c>
      <c r="G2062" s="254" t="s">
        <v>583</v>
      </c>
      <c r="H2062" s="255">
        <v>1</v>
      </c>
      <c r="I2062" s="256"/>
      <c r="J2062" s="257">
        <f t="shared" si="50"/>
        <v>0</v>
      </c>
      <c r="K2062" s="258"/>
      <c r="L2062" s="259"/>
      <c r="M2062" s="260" t="s">
        <v>1</v>
      </c>
      <c r="N2062" s="261" t="s">
        <v>41</v>
      </c>
      <c r="O2062" s="72"/>
      <c r="P2062" s="203">
        <f t="shared" si="51"/>
        <v>0</v>
      </c>
      <c r="Q2062" s="203">
        <v>1.95E-2</v>
      </c>
      <c r="R2062" s="203">
        <f t="shared" si="52"/>
        <v>1.95E-2</v>
      </c>
      <c r="S2062" s="203">
        <v>0</v>
      </c>
      <c r="T2062" s="204">
        <f t="shared" si="53"/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205" t="s">
        <v>493</v>
      </c>
      <c r="AT2062" s="205" t="s">
        <v>990</v>
      </c>
      <c r="AU2062" s="205" t="s">
        <v>85</v>
      </c>
      <c r="AY2062" s="18" t="s">
        <v>282</v>
      </c>
      <c r="BE2062" s="206">
        <f t="shared" si="54"/>
        <v>0</v>
      </c>
      <c r="BF2062" s="206">
        <f t="shared" si="55"/>
        <v>0</v>
      </c>
      <c r="BG2062" s="206">
        <f t="shared" si="56"/>
        <v>0</v>
      </c>
      <c r="BH2062" s="206">
        <f t="shared" si="57"/>
        <v>0</v>
      </c>
      <c r="BI2062" s="206">
        <f t="shared" si="58"/>
        <v>0</v>
      </c>
      <c r="BJ2062" s="18" t="s">
        <v>83</v>
      </c>
      <c r="BK2062" s="206">
        <f t="shared" si="59"/>
        <v>0</v>
      </c>
      <c r="BL2062" s="18" t="s">
        <v>199</v>
      </c>
      <c r="BM2062" s="205" t="s">
        <v>2298</v>
      </c>
    </row>
    <row r="2063" spans="1:65" s="2" customFormat="1" ht="55.5" customHeight="1">
      <c r="A2063" s="35"/>
      <c r="B2063" s="36"/>
      <c r="C2063" s="251" t="s">
        <v>2299</v>
      </c>
      <c r="D2063" s="251" t="s">
        <v>990</v>
      </c>
      <c r="E2063" s="252" t="s">
        <v>2300</v>
      </c>
      <c r="F2063" s="253" t="s">
        <v>2301</v>
      </c>
      <c r="G2063" s="254" t="s">
        <v>583</v>
      </c>
      <c r="H2063" s="255">
        <v>1</v>
      </c>
      <c r="I2063" s="256"/>
      <c r="J2063" s="257">
        <f t="shared" si="50"/>
        <v>0</v>
      </c>
      <c r="K2063" s="258"/>
      <c r="L2063" s="259"/>
      <c r="M2063" s="260" t="s">
        <v>1</v>
      </c>
      <c r="N2063" s="261" t="s">
        <v>41</v>
      </c>
      <c r="O2063" s="72"/>
      <c r="P2063" s="203">
        <f t="shared" si="51"/>
        <v>0</v>
      </c>
      <c r="Q2063" s="203">
        <v>1.95E-2</v>
      </c>
      <c r="R2063" s="203">
        <f t="shared" si="52"/>
        <v>1.95E-2</v>
      </c>
      <c r="S2063" s="203">
        <v>0</v>
      </c>
      <c r="T2063" s="204">
        <f t="shared" si="53"/>
        <v>0</v>
      </c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R2063" s="205" t="s">
        <v>493</v>
      </c>
      <c r="AT2063" s="205" t="s">
        <v>990</v>
      </c>
      <c r="AU2063" s="205" t="s">
        <v>85</v>
      </c>
      <c r="AY2063" s="18" t="s">
        <v>282</v>
      </c>
      <c r="BE2063" s="206">
        <f t="shared" si="54"/>
        <v>0</v>
      </c>
      <c r="BF2063" s="206">
        <f t="shared" si="55"/>
        <v>0</v>
      </c>
      <c r="BG2063" s="206">
        <f t="shared" si="56"/>
        <v>0</v>
      </c>
      <c r="BH2063" s="206">
        <f t="shared" si="57"/>
        <v>0</v>
      </c>
      <c r="BI2063" s="206">
        <f t="shared" si="58"/>
        <v>0</v>
      </c>
      <c r="BJ2063" s="18" t="s">
        <v>83</v>
      </c>
      <c r="BK2063" s="206">
        <f t="shared" si="59"/>
        <v>0</v>
      </c>
      <c r="BL2063" s="18" t="s">
        <v>199</v>
      </c>
      <c r="BM2063" s="205" t="s">
        <v>2302</v>
      </c>
    </row>
    <row r="2064" spans="1:65" s="2" customFormat="1" ht="44.25" customHeight="1">
      <c r="A2064" s="35"/>
      <c r="B2064" s="36"/>
      <c r="C2064" s="251" t="s">
        <v>2303</v>
      </c>
      <c r="D2064" s="251" t="s">
        <v>990</v>
      </c>
      <c r="E2064" s="252" t="s">
        <v>2304</v>
      </c>
      <c r="F2064" s="253" t="s">
        <v>2305</v>
      </c>
      <c r="G2064" s="254" t="s">
        <v>583</v>
      </c>
      <c r="H2064" s="255">
        <v>1</v>
      </c>
      <c r="I2064" s="256"/>
      <c r="J2064" s="257">
        <f t="shared" si="50"/>
        <v>0</v>
      </c>
      <c r="K2064" s="258"/>
      <c r="L2064" s="259"/>
      <c r="M2064" s="260" t="s">
        <v>1</v>
      </c>
      <c r="N2064" s="261" t="s">
        <v>41</v>
      </c>
      <c r="O2064" s="72"/>
      <c r="P2064" s="203">
        <f t="shared" si="51"/>
        <v>0</v>
      </c>
      <c r="Q2064" s="203">
        <v>1.95E-2</v>
      </c>
      <c r="R2064" s="203">
        <f t="shared" si="52"/>
        <v>1.95E-2</v>
      </c>
      <c r="S2064" s="203">
        <v>0</v>
      </c>
      <c r="T2064" s="204">
        <f t="shared" si="53"/>
        <v>0</v>
      </c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R2064" s="205" t="s">
        <v>493</v>
      </c>
      <c r="AT2064" s="205" t="s">
        <v>990</v>
      </c>
      <c r="AU2064" s="205" t="s">
        <v>85</v>
      </c>
      <c r="AY2064" s="18" t="s">
        <v>282</v>
      </c>
      <c r="BE2064" s="206">
        <f t="shared" si="54"/>
        <v>0</v>
      </c>
      <c r="BF2064" s="206">
        <f t="shared" si="55"/>
        <v>0</v>
      </c>
      <c r="BG2064" s="206">
        <f t="shared" si="56"/>
        <v>0</v>
      </c>
      <c r="BH2064" s="206">
        <f t="shared" si="57"/>
        <v>0</v>
      </c>
      <c r="BI2064" s="206">
        <f t="shared" si="58"/>
        <v>0</v>
      </c>
      <c r="BJ2064" s="18" t="s">
        <v>83</v>
      </c>
      <c r="BK2064" s="206">
        <f t="shared" si="59"/>
        <v>0</v>
      </c>
      <c r="BL2064" s="18" t="s">
        <v>199</v>
      </c>
      <c r="BM2064" s="205" t="s">
        <v>2306</v>
      </c>
    </row>
    <row r="2065" spans="1:65" s="2" customFormat="1" ht="44.25" customHeight="1">
      <c r="A2065" s="35"/>
      <c r="B2065" s="36"/>
      <c r="C2065" s="251" t="s">
        <v>2307</v>
      </c>
      <c r="D2065" s="251" t="s">
        <v>990</v>
      </c>
      <c r="E2065" s="252" t="s">
        <v>2308</v>
      </c>
      <c r="F2065" s="253" t="s">
        <v>2309</v>
      </c>
      <c r="G2065" s="254" t="s">
        <v>583</v>
      </c>
      <c r="H2065" s="255">
        <v>2</v>
      </c>
      <c r="I2065" s="256"/>
      <c r="J2065" s="257">
        <f t="shared" si="50"/>
        <v>0</v>
      </c>
      <c r="K2065" s="258"/>
      <c r="L2065" s="259"/>
      <c r="M2065" s="260" t="s">
        <v>1</v>
      </c>
      <c r="N2065" s="261" t="s">
        <v>41</v>
      </c>
      <c r="O2065" s="72"/>
      <c r="P2065" s="203">
        <f t="shared" si="51"/>
        <v>0</v>
      </c>
      <c r="Q2065" s="203">
        <v>1.95E-2</v>
      </c>
      <c r="R2065" s="203">
        <f t="shared" si="52"/>
        <v>3.9E-2</v>
      </c>
      <c r="S2065" s="203">
        <v>0</v>
      </c>
      <c r="T2065" s="204">
        <f t="shared" si="53"/>
        <v>0</v>
      </c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R2065" s="205" t="s">
        <v>493</v>
      </c>
      <c r="AT2065" s="205" t="s">
        <v>990</v>
      </c>
      <c r="AU2065" s="205" t="s">
        <v>85</v>
      </c>
      <c r="AY2065" s="18" t="s">
        <v>282</v>
      </c>
      <c r="BE2065" s="206">
        <f t="shared" si="54"/>
        <v>0</v>
      </c>
      <c r="BF2065" s="206">
        <f t="shared" si="55"/>
        <v>0</v>
      </c>
      <c r="BG2065" s="206">
        <f t="shared" si="56"/>
        <v>0</v>
      </c>
      <c r="BH2065" s="206">
        <f t="shared" si="57"/>
        <v>0</v>
      </c>
      <c r="BI2065" s="206">
        <f t="shared" si="58"/>
        <v>0</v>
      </c>
      <c r="BJ2065" s="18" t="s">
        <v>83</v>
      </c>
      <c r="BK2065" s="206">
        <f t="shared" si="59"/>
        <v>0</v>
      </c>
      <c r="BL2065" s="18" t="s">
        <v>199</v>
      </c>
      <c r="BM2065" s="205" t="s">
        <v>2310</v>
      </c>
    </row>
    <row r="2066" spans="1:65" s="2" customFormat="1" ht="44.25" customHeight="1">
      <c r="A2066" s="35"/>
      <c r="B2066" s="36"/>
      <c r="C2066" s="251" t="s">
        <v>2311</v>
      </c>
      <c r="D2066" s="251" t="s">
        <v>990</v>
      </c>
      <c r="E2066" s="252" t="s">
        <v>2312</v>
      </c>
      <c r="F2066" s="253" t="s">
        <v>2313</v>
      </c>
      <c r="G2066" s="254" t="s">
        <v>583</v>
      </c>
      <c r="H2066" s="255">
        <v>1</v>
      </c>
      <c r="I2066" s="256"/>
      <c r="J2066" s="257">
        <f t="shared" si="50"/>
        <v>0</v>
      </c>
      <c r="K2066" s="258"/>
      <c r="L2066" s="259"/>
      <c r="M2066" s="260" t="s">
        <v>1</v>
      </c>
      <c r="N2066" s="261" t="s">
        <v>41</v>
      </c>
      <c r="O2066" s="72"/>
      <c r="P2066" s="203">
        <f t="shared" si="51"/>
        <v>0</v>
      </c>
      <c r="Q2066" s="203">
        <v>1.95E-2</v>
      </c>
      <c r="R2066" s="203">
        <f t="shared" si="52"/>
        <v>1.95E-2</v>
      </c>
      <c r="S2066" s="203">
        <v>0</v>
      </c>
      <c r="T2066" s="204">
        <f t="shared" si="53"/>
        <v>0</v>
      </c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R2066" s="205" t="s">
        <v>493</v>
      </c>
      <c r="AT2066" s="205" t="s">
        <v>990</v>
      </c>
      <c r="AU2066" s="205" t="s">
        <v>85</v>
      </c>
      <c r="AY2066" s="18" t="s">
        <v>282</v>
      </c>
      <c r="BE2066" s="206">
        <f t="shared" si="54"/>
        <v>0</v>
      </c>
      <c r="BF2066" s="206">
        <f t="shared" si="55"/>
        <v>0</v>
      </c>
      <c r="BG2066" s="206">
        <f t="shared" si="56"/>
        <v>0</v>
      </c>
      <c r="BH2066" s="206">
        <f t="shared" si="57"/>
        <v>0</v>
      </c>
      <c r="BI2066" s="206">
        <f t="shared" si="58"/>
        <v>0</v>
      </c>
      <c r="BJ2066" s="18" t="s">
        <v>83</v>
      </c>
      <c r="BK2066" s="206">
        <f t="shared" si="59"/>
        <v>0</v>
      </c>
      <c r="BL2066" s="18" t="s">
        <v>199</v>
      </c>
      <c r="BM2066" s="205" t="s">
        <v>2314</v>
      </c>
    </row>
    <row r="2067" spans="1:65" s="2" customFormat="1" ht="49.15" customHeight="1">
      <c r="A2067" s="35"/>
      <c r="B2067" s="36"/>
      <c r="C2067" s="193" t="s">
        <v>2315</v>
      </c>
      <c r="D2067" s="193" t="s">
        <v>284</v>
      </c>
      <c r="E2067" s="194" t="s">
        <v>2316</v>
      </c>
      <c r="F2067" s="195" t="s">
        <v>2317</v>
      </c>
      <c r="G2067" s="196" t="s">
        <v>583</v>
      </c>
      <c r="H2067" s="197">
        <v>2</v>
      </c>
      <c r="I2067" s="198"/>
      <c r="J2067" s="199">
        <f t="shared" si="50"/>
        <v>0</v>
      </c>
      <c r="K2067" s="200"/>
      <c r="L2067" s="40"/>
      <c r="M2067" s="201" t="s">
        <v>1</v>
      </c>
      <c r="N2067" s="202" t="s">
        <v>41</v>
      </c>
      <c r="O2067" s="72"/>
      <c r="P2067" s="203">
        <f t="shared" si="51"/>
        <v>0</v>
      </c>
      <c r="Q2067" s="203">
        <v>0</v>
      </c>
      <c r="R2067" s="203">
        <f t="shared" si="52"/>
        <v>0</v>
      </c>
      <c r="S2067" s="203">
        <v>0</v>
      </c>
      <c r="T2067" s="204">
        <f t="shared" si="53"/>
        <v>0</v>
      </c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R2067" s="205" t="s">
        <v>199</v>
      </c>
      <c r="AT2067" s="205" t="s">
        <v>284</v>
      </c>
      <c r="AU2067" s="205" t="s">
        <v>85</v>
      </c>
      <c r="AY2067" s="18" t="s">
        <v>282</v>
      </c>
      <c r="BE2067" s="206">
        <f t="shared" si="54"/>
        <v>0</v>
      </c>
      <c r="BF2067" s="206">
        <f t="shared" si="55"/>
        <v>0</v>
      </c>
      <c r="BG2067" s="206">
        <f t="shared" si="56"/>
        <v>0</v>
      </c>
      <c r="BH2067" s="206">
        <f t="shared" si="57"/>
        <v>0</v>
      </c>
      <c r="BI2067" s="206">
        <f t="shared" si="58"/>
        <v>0</v>
      </c>
      <c r="BJ2067" s="18" t="s">
        <v>83</v>
      </c>
      <c r="BK2067" s="206">
        <f t="shared" si="59"/>
        <v>0</v>
      </c>
      <c r="BL2067" s="18" t="s">
        <v>199</v>
      </c>
      <c r="BM2067" s="205" t="s">
        <v>2318</v>
      </c>
    </row>
    <row r="2068" spans="1:65" s="2" customFormat="1" ht="37.9" customHeight="1">
      <c r="A2068" s="35"/>
      <c r="B2068" s="36"/>
      <c r="C2068" s="251" t="s">
        <v>2319</v>
      </c>
      <c r="D2068" s="251" t="s">
        <v>990</v>
      </c>
      <c r="E2068" s="252" t="s">
        <v>2320</v>
      </c>
      <c r="F2068" s="253" t="s">
        <v>2321</v>
      </c>
      <c r="G2068" s="254" t="s">
        <v>583</v>
      </c>
      <c r="H2068" s="255">
        <v>1</v>
      </c>
      <c r="I2068" s="256"/>
      <c r="J2068" s="257">
        <f t="shared" si="50"/>
        <v>0</v>
      </c>
      <c r="K2068" s="258"/>
      <c r="L2068" s="259"/>
      <c r="M2068" s="260" t="s">
        <v>1</v>
      </c>
      <c r="N2068" s="261" t="s">
        <v>41</v>
      </c>
      <c r="O2068" s="72"/>
      <c r="P2068" s="203">
        <f t="shared" si="51"/>
        <v>0</v>
      </c>
      <c r="Q2068" s="203">
        <v>2.9000000000000001E-2</v>
      </c>
      <c r="R2068" s="203">
        <f t="shared" si="52"/>
        <v>2.9000000000000001E-2</v>
      </c>
      <c r="S2068" s="203">
        <v>0</v>
      </c>
      <c r="T2068" s="204">
        <f t="shared" si="53"/>
        <v>0</v>
      </c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R2068" s="205" t="s">
        <v>493</v>
      </c>
      <c r="AT2068" s="205" t="s">
        <v>990</v>
      </c>
      <c r="AU2068" s="205" t="s">
        <v>85</v>
      </c>
      <c r="AY2068" s="18" t="s">
        <v>282</v>
      </c>
      <c r="BE2068" s="206">
        <f t="shared" si="54"/>
        <v>0</v>
      </c>
      <c r="BF2068" s="206">
        <f t="shared" si="55"/>
        <v>0</v>
      </c>
      <c r="BG2068" s="206">
        <f t="shared" si="56"/>
        <v>0</v>
      </c>
      <c r="BH2068" s="206">
        <f t="shared" si="57"/>
        <v>0</v>
      </c>
      <c r="BI2068" s="206">
        <f t="shared" si="58"/>
        <v>0</v>
      </c>
      <c r="BJ2068" s="18" t="s">
        <v>83</v>
      </c>
      <c r="BK2068" s="206">
        <f t="shared" si="59"/>
        <v>0</v>
      </c>
      <c r="BL2068" s="18" t="s">
        <v>199</v>
      </c>
      <c r="BM2068" s="205" t="s">
        <v>2322</v>
      </c>
    </row>
    <row r="2069" spans="1:65" s="2" customFormat="1" ht="44.25" customHeight="1">
      <c r="A2069" s="35"/>
      <c r="B2069" s="36"/>
      <c r="C2069" s="251" t="s">
        <v>2323</v>
      </c>
      <c r="D2069" s="251" t="s">
        <v>990</v>
      </c>
      <c r="E2069" s="252" t="s">
        <v>2324</v>
      </c>
      <c r="F2069" s="253" t="s">
        <v>2325</v>
      </c>
      <c r="G2069" s="254" t="s">
        <v>583</v>
      </c>
      <c r="H2069" s="255">
        <v>1</v>
      </c>
      <c r="I2069" s="256"/>
      <c r="J2069" s="257">
        <f t="shared" si="50"/>
        <v>0</v>
      </c>
      <c r="K2069" s="258"/>
      <c r="L2069" s="259"/>
      <c r="M2069" s="260" t="s">
        <v>1</v>
      </c>
      <c r="N2069" s="261" t="s">
        <v>41</v>
      </c>
      <c r="O2069" s="72"/>
      <c r="P2069" s="203">
        <f t="shared" si="51"/>
        <v>0</v>
      </c>
      <c r="Q2069" s="203">
        <v>2.9000000000000001E-2</v>
      </c>
      <c r="R2069" s="203">
        <f t="shared" si="52"/>
        <v>2.9000000000000001E-2</v>
      </c>
      <c r="S2069" s="203">
        <v>0</v>
      </c>
      <c r="T2069" s="204">
        <f t="shared" si="53"/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493</v>
      </c>
      <c r="AT2069" s="205" t="s">
        <v>990</v>
      </c>
      <c r="AU2069" s="205" t="s">
        <v>85</v>
      </c>
      <c r="AY2069" s="18" t="s">
        <v>282</v>
      </c>
      <c r="BE2069" s="206">
        <f t="shared" si="54"/>
        <v>0</v>
      </c>
      <c r="BF2069" s="206">
        <f t="shared" si="55"/>
        <v>0</v>
      </c>
      <c r="BG2069" s="206">
        <f t="shared" si="56"/>
        <v>0</v>
      </c>
      <c r="BH2069" s="206">
        <f t="shared" si="57"/>
        <v>0</v>
      </c>
      <c r="BI2069" s="206">
        <f t="shared" si="58"/>
        <v>0</v>
      </c>
      <c r="BJ2069" s="18" t="s">
        <v>83</v>
      </c>
      <c r="BK2069" s="206">
        <f t="shared" si="59"/>
        <v>0</v>
      </c>
      <c r="BL2069" s="18" t="s">
        <v>199</v>
      </c>
      <c r="BM2069" s="205" t="s">
        <v>2326</v>
      </c>
    </row>
    <row r="2070" spans="1:65" s="2" customFormat="1" ht="49.15" customHeight="1">
      <c r="A2070" s="35"/>
      <c r="B2070" s="36"/>
      <c r="C2070" s="193" t="s">
        <v>2327</v>
      </c>
      <c r="D2070" s="193" t="s">
        <v>284</v>
      </c>
      <c r="E2070" s="194" t="s">
        <v>2328</v>
      </c>
      <c r="F2070" s="195" t="s">
        <v>2329</v>
      </c>
      <c r="G2070" s="196" t="s">
        <v>583</v>
      </c>
      <c r="H2070" s="197">
        <v>2</v>
      </c>
      <c r="I2070" s="198"/>
      <c r="J2070" s="199">
        <f t="shared" si="50"/>
        <v>0</v>
      </c>
      <c r="K2070" s="200"/>
      <c r="L2070" s="40"/>
      <c r="M2070" s="201" t="s">
        <v>1</v>
      </c>
      <c r="N2070" s="202" t="s">
        <v>41</v>
      </c>
      <c r="O2070" s="72"/>
      <c r="P2070" s="203">
        <f t="shared" si="51"/>
        <v>0</v>
      </c>
      <c r="Q2070" s="203">
        <v>0</v>
      </c>
      <c r="R2070" s="203">
        <f t="shared" si="52"/>
        <v>0</v>
      </c>
      <c r="S2070" s="203">
        <v>0</v>
      </c>
      <c r="T2070" s="204">
        <f t="shared" si="53"/>
        <v>0</v>
      </c>
      <c r="U2070" s="35"/>
      <c r="V2070" s="35"/>
      <c r="W2070" s="35"/>
      <c r="X2070" s="35"/>
      <c r="Y2070" s="35"/>
      <c r="Z2070" s="35"/>
      <c r="AA2070" s="35"/>
      <c r="AB2070" s="35"/>
      <c r="AC2070" s="35"/>
      <c r="AD2070" s="35"/>
      <c r="AE2070" s="35"/>
      <c r="AR2070" s="205" t="s">
        <v>199</v>
      </c>
      <c r="AT2070" s="205" t="s">
        <v>284</v>
      </c>
      <c r="AU2070" s="205" t="s">
        <v>85</v>
      </c>
      <c r="AY2070" s="18" t="s">
        <v>282</v>
      </c>
      <c r="BE2070" s="206">
        <f t="shared" si="54"/>
        <v>0</v>
      </c>
      <c r="BF2070" s="206">
        <f t="shared" si="55"/>
        <v>0</v>
      </c>
      <c r="BG2070" s="206">
        <f t="shared" si="56"/>
        <v>0</v>
      </c>
      <c r="BH2070" s="206">
        <f t="shared" si="57"/>
        <v>0</v>
      </c>
      <c r="BI2070" s="206">
        <f t="shared" si="58"/>
        <v>0</v>
      </c>
      <c r="BJ2070" s="18" t="s">
        <v>83</v>
      </c>
      <c r="BK2070" s="206">
        <f t="shared" si="59"/>
        <v>0</v>
      </c>
      <c r="BL2070" s="18" t="s">
        <v>199</v>
      </c>
      <c r="BM2070" s="205" t="s">
        <v>2330</v>
      </c>
    </row>
    <row r="2071" spans="1:65" s="2" customFormat="1" ht="49.15" customHeight="1">
      <c r="A2071" s="35"/>
      <c r="B2071" s="36"/>
      <c r="C2071" s="251" t="s">
        <v>2331</v>
      </c>
      <c r="D2071" s="251" t="s">
        <v>990</v>
      </c>
      <c r="E2071" s="252" t="s">
        <v>2332</v>
      </c>
      <c r="F2071" s="253" t="s">
        <v>2333</v>
      </c>
      <c r="G2071" s="254" t="s">
        <v>583</v>
      </c>
      <c r="H2071" s="255">
        <v>1</v>
      </c>
      <c r="I2071" s="256"/>
      <c r="J2071" s="257">
        <f t="shared" si="50"/>
        <v>0</v>
      </c>
      <c r="K2071" s="258"/>
      <c r="L2071" s="259"/>
      <c r="M2071" s="260" t="s">
        <v>1</v>
      </c>
      <c r="N2071" s="261" t="s">
        <v>41</v>
      </c>
      <c r="O2071" s="72"/>
      <c r="P2071" s="203">
        <f t="shared" si="51"/>
        <v>0</v>
      </c>
      <c r="Q2071" s="203">
        <v>1.7500000000000002E-2</v>
      </c>
      <c r="R2071" s="203">
        <f t="shared" si="52"/>
        <v>1.7500000000000002E-2</v>
      </c>
      <c r="S2071" s="203">
        <v>0</v>
      </c>
      <c r="T2071" s="204">
        <f t="shared" si="53"/>
        <v>0</v>
      </c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R2071" s="205" t="s">
        <v>493</v>
      </c>
      <c r="AT2071" s="205" t="s">
        <v>990</v>
      </c>
      <c r="AU2071" s="205" t="s">
        <v>85</v>
      </c>
      <c r="AY2071" s="18" t="s">
        <v>282</v>
      </c>
      <c r="BE2071" s="206">
        <f t="shared" si="54"/>
        <v>0</v>
      </c>
      <c r="BF2071" s="206">
        <f t="shared" si="55"/>
        <v>0</v>
      </c>
      <c r="BG2071" s="206">
        <f t="shared" si="56"/>
        <v>0</v>
      </c>
      <c r="BH2071" s="206">
        <f t="shared" si="57"/>
        <v>0</v>
      </c>
      <c r="BI2071" s="206">
        <f t="shared" si="58"/>
        <v>0</v>
      </c>
      <c r="BJ2071" s="18" t="s">
        <v>83</v>
      </c>
      <c r="BK2071" s="206">
        <f t="shared" si="59"/>
        <v>0</v>
      </c>
      <c r="BL2071" s="18" t="s">
        <v>199</v>
      </c>
      <c r="BM2071" s="205" t="s">
        <v>2334</v>
      </c>
    </row>
    <row r="2072" spans="1:65" s="2" customFormat="1" ht="49.15" customHeight="1">
      <c r="A2072" s="35"/>
      <c r="B2072" s="36"/>
      <c r="C2072" s="251" t="s">
        <v>2335</v>
      </c>
      <c r="D2072" s="251" t="s">
        <v>990</v>
      </c>
      <c r="E2072" s="252" t="s">
        <v>2336</v>
      </c>
      <c r="F2072" s="253" t="s">
        <v>2337</v>
      </c>
      <c r="G2072" s="254" t="s">
        <v>583</v>
      </c>
      <c r="H2072" s="255">
        <v>1</v>
      </c>
      <c r="I2072" s="256"/>
      <c r="J2072" s="257">
        <f t="shared" si="50"/>
        <v>0</v>
      </c>
      <c r="K2072" s="258"/>
      <c r="L2072" s="259"/>
      <c r="M2072" s="260" t="s">
        <v>1</v>
      </c>
      <c r="N2072" s="261" t="s">
        <v>41</v>
      </c>
      <c r="O2072" s="72"/>
      <c r="P2072" s="203">
        <f t="shared" si="51"/>
        <v>0</v>
      </c>
      <c r="Q2072" s="203">
        <v>1.7500000000000002E-2</v>
      </c>
      <c r="R2072" s="203">
        <f t="shared" si="52"/>
        <v>1.7500000000000002E-2</v>
      </c>
      <c r="S2072" s="203">
        <v>0</v>
      </c>
      <c r="T2072" s="204">
        <f t="shared" si="53"/>
        <v>0</v>
      </c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R2072" s="205" t="s">
        <v>493</v>
      </c>
      <c r="AT2072" s="205" t="s">
        <v>990</v>
      </c>
      <c r="AU2072" s="205" t="s">
        <v>85</v>
      </c>
      <c r="AY2072" s="18" t="s">
        <v>282</v>
      </c>
      <c r="BE2072" s="206">
        <f t="shared" si="54"/>
        <v>0</v>
      </c>
      <c r="BF2072" s="206">
        <f t="shared" si="55"/>
        <v>0</v>
      </c>
      <c r="BG2072" s="206">
        <f t="shared" si="56"/>
        <v>0</v>
      </c>
      <c r="BH2072" s="206">
        <f t="shared" si="57"/>
        <v>0</v>
      </c>
      <c r="BI2072" s="206">
        <f t="shared" si="58"/>
        <v>0</v>
      </c>
      <c r="BJ2072" s="18" t="s">
        <v>83</v>
      </c>
      <c r="BK2072" s="206">
        <f t="shared" si="59"/>
        <v>0</v>
      </c>
      <c r="BL2072" s="18" t="s">
        <v>199</v>
      </c>
      <c r="BM2072" s="205" t="s">
        <v>2338</v>
      </c>
    </row>
    <row r="2073" spans="1:65" s="2" customFormat="1" ht="49.15" customHeight="1">
      <c r="A2073" s="35"/>
      <c r="B2073" s="36"/>
      <c r="C2073" s="193" t="s">
        <v>2339</v>
      </c>
      <c r="D2073" s="193" t="s">
        <v>284</v>
      </c>
      <c r="E2073" s="194" t="s">
        <v>2340</v>
      </c>
      <c r="F2073" s="195" t="s">
        <v>2341</v>
      </c>
      <c r="G2073" s="196" t="s">
        <v>583</v>
      </c>
      <c r="H2073" s="197">
        <v>2</v>
      </c>
      <c r="I2073" s="198"/>
      <c r="J2073" s="199">
        <f t="shared" si="50"/>
        <v>0</v>
      </c>
      <c r="K2073" s="200"/>
      <c r="L2073" s="40"/>
      <c r="M2073" s="201" t="s">
        <v>1</v>
      </c>
      <c r="N2073" s="202" t="s">
        <v>41</v>
      </c>
      <c r="O2073" s="72"/>
      <c r="P2073" s="203">
        <f t="shared" si="51"/>
        <v>0</v>
      </c>
      <c r="Q2073" s="203">
        <v>0</v>
      </c>
      <c r="R2073" s="203">
        <f t="shared" si="52"/>
        <v>0</v>
      </c>
      <c r="S2073" s="203">
        <v>0</v>
      </c>
      <c r="T2073" s="204">
        <f t="shared" si="53"/>
        <v>0</v>
      </c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R2073" s="205" t="s">
        <v>199</v>
      </c>
      <c r="AT2073" s="205" t="s">
        <v>284</v>
      </c>
      <c r="AU2073" s="205" t="s">
        <v>85</v>
      </c>
      <c r="AY2073" s="18" t="s">
        <v>282</v>
      </c>
      <c r="BE2073" s="206">
        <f t="shared" si="54"/>
        <v>0</v>
      </c>
      <c r="BF2073" s="206">
        <f t="shared" si="55"/>
        <v>0</v>
      </c>
      <c r="BG2073" s="206">
        <f t="shared" si="56"/>
        <v>0</v>
      </c>
      <c r="BH2073" s="206">
        <f t="shared" si="57"/>
        <v>0</v>
      </c>
      <c r="BI2073" s="206">
        <f t="shared" si="58"/>
        <v>0</v>
      </c>
      <c r="BJ2073" s="18" t="s">
        <v>83</v>
      </c>
      <c r="BK2073" s="206">
        <f t="shared" si="59"/>
        <v>0</v>
      </c>
      <c r="BL2073" s="18" t="s">
        <v>199</v>
      </c>
      <c r="BM2073" s="205" t="s">
        <v>2342</v>
      </c>
    </row>
    <row r="2074" spans="1:65" s="2" customFormat="1" ht="44.25" customHeight="1">
      <c r="A2074" s="35"/>
      <c r="B2074" s="36"/>
      <c r="C2074" s="251" t="s">
        <v>2343</v>
      </c>
      <c r="D2074" s="251" t="s">
        <v>990</v>
      </c>
      <c r="E2074" s="252" t="s">
        <v>2344</v>
      </c>
      <c r="F2074" s="253" t="s">
        <v>2345</v>
      </c>
      <c r="G2074" s="254" t="s">
        <v>583</v>
      </c>
      <c r="H2074" s="255">
        <v>1</v>
      </c>
      <c r="I2074" s="256"/>
      <c r="J2074" s="257">
        <f t="shared" si="50"/>
        <v>0</v>
      </c>
      <c r="K2074" s="258"/>
      <c r="L2074" s="259"/>
      <c r="M2074" s="260" t="s">
        <v>1</v>
      </c>
      <c r="N2074" s="261" t="s">
        <v>41</v>
      </c>
      <c r="O2074" s="72"/>
      <c r="P2074" s="203">
        <f t="shared" si="51"/>
        <v>0</v>
      </c>
      <c r="Q2074" s="203">
        <v>4.1000000000000002E-2</v>
      </c>
      <c r="R2074" s="203">
        <f t="shared" si="52"/>
        <v>4.1000000000000002E-2</v>
      </c>
      <c r="S2074" s="203">
        <v>0</v>
      </c>
      <c r="T2074" s="204">
        <f t="shared" si="53"/>
        <v>0</v>
      </c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R2074" s="205" t="s">
        <v>493</v>
      </c>
      <c r="AT2074" s="205" t="s">
        <v>990</v>
      </c>
      <c r="AU2074" s="205" t="s">
        <v>85</v>
      </c>
      <c r="AY2074" s="18" t="s">
        <v>282</v>
      </c>
      <c r="BE2074" s="206">
        <f t="shared" si="54"/>
        <v>0</v>
      </c>
      <c r="BF2074" s="206">
        <f t="shared" si="55"/>
        <v>0</v>
      </c>
      <c r="BG2074" s="206">
        <f t="shared" si="56"/>
        <v>0</v>
      </c>
      <c r="BH2074" s="206">
        <f t="shared" si="57"/>
        <v>0</v>
      </c>
      <c r="BI2074" s="206">
        <f t="shared" si="58"/>
        <v>0</v>
      </c>
      <c r="BJ2074" s="18" t="s">
        <v>83</v>
      </c>
      <c r="BK2074" s="206">
        <f t="shared" si="59"/>
        <v>0</v>
      </c>
      <c r="BL2074" s="18" t="s">
        <v>199</v>
      </c>
      <c r="BM2074" s="205" t="s">
        <v>2346</v>
      </c>
    </row>
    <row r="2075" spans="1:65" s="2" customFormat="1" ht="55.5" customHeight="1">
      <c r="A2075" s="35"/>
      <c r="B2075" s="36"/>
      <c r="C2075" s="251" t="s">
        <v>2347</v>
      </c>
      <c r="D2075" s="251" t="s">
        <v>990</v>
      </c>
      <c r="E2075" s="252" t="s">
        <v>2348</v>
      </c>
      <c r="F2075" s="253" t="s">
        <v>2349</v>
      </c>
      <c r="G2075" s="254" t="s">
        <v>583</v>
      </c>
      <c r="H2075" s="255">
        <v>1</v>
      </c>
      <c r="I2075" s="256"/>
      <c r="J2075" s="257">
        <f t="shared" si="50"/>
        <v>0</v>
      </c>
      <c r="K2075" s="258"/>
      <c r="L2075" s="259"/>
      <c r="M2075" s="260" t="s">
        <v>1</v>
      </c>
      <c r="N2075" s="261" t="s">
        <v>41</v>
      </c>
      <c r="O2075" s="72"/>
      <c r="P2075" s="203">
        <f t="shared" si="51"/>
        <v>0</v>
      </c>
      <c r="Q2075" s="203">
        <v>4.1000000000000002E-2</v>
      </c>
      <c r="R2075" s="203">
        <f t="shared" si="52"/>
        <v>4.1000000000000002E-2</v>
      </c>
      <c r="S2075" s="203">
        <v>0</v>
      </c>
      <c r="T2075" s="204">
        <f t="shared" si="53"/>
        <v>0</v>
      </c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R2075" s="205" t="s">
        <v>493</v>
      </c>
      <c r="AT2075" s="205" t="s">
        <v>990</v>
      </c>
      <c r="AU2075" s="205" t="s">
        <v>85</v>
      </c>
      <c r="AY2075" s="18" t="s">
        <v>282</v>
      </c>
      <c r="BE2075" s="206">
        <f t="shared" si="54"/>
        <v>0</v>
      </c>
      <c r="BF2075" s="206">
        <f t="shared" si="55"/>
        <v>0</v>
      </c>
      <c r="BG2075" s="206">
        <f t="shared" si="56"/>
        <v>0</v>
      </c>
      <c r="BH2075" s="206">
        <f t="shared" si="57"/>
        <v>0</v>
      </c>
      <c r="BI2075" s="206">
        <f t="shared" si="58"/>
        <v>0</v>
      </c>
      <c r="BJ2075" s="18" t="s">
        <v>83</v>
      </c>
      <c r="BK2075" s="206">
        <f t="shared" si="59"/>
        <v>0</v>
      </c>
      <c r="BL2075" s="18" t="s">
        <v>199</v>
      </c>
      <c r="BM2075" s="205" t="s">
        <v>2350</v>
      </c>
    </row>
    <row r="2076" spans="1:65" s="2" customFormat="1" ht="49.15" customHeight="1">
      <c r="A2076" s="35"/>
      <c r="B2076" s="36"/>
      <c r="C2076" s="193" t="s">
        <v>2351</v>
      </c>
      <c r="D2076" s="193" t="s">
        <v>284</v>
      </c>
      <c r="E2076" s="194" t="s">
        <v>2352</v>
      </c>
      <c r="F2076" s="195" t="s">
        <v>2353</v>
      </c>
      <c r="G2076" s="196" t="s">
        <v>583</v>
      </c>
      <c r="H2076" s="197">
        <v>7</v>
      </c>
      <c r="I2076" s="198"/>
      <c r="J2076" s="199">
        <f t="shared" si="50"/>
        <v>0</v>
      </c>
      <c r="K2076" s="200"/>
      <c r="L2076" s="40"/>
      <c r="M2076" s="201" t="s">
        <v>1</v>
      </c>
      <c r="N2076" s="202" t="s">
        <v>41</v>
      </c>
      <c r="O2076" s="72"/>
      <c r="P2076" s="203">
        <f t="shared" si="51"/>
        <v>0</v>
      </c>
      <c r="Q2076" s="203">
        <v>0</v>
      </c>
      <c r="R2076" s="203">
        <f t="shared" si="52"/>
        <v>0</v>
      </c>
      <c r="S2076" s="203">
        <v>0</v>
      </c>
      <c r="T2076" s="204">
        <f t="shared" si="53"/>
        <v>0</v>
      </c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R2076" s="205" t="s">
        <v>199</v>
      </c>
      <c r="AT2076" s="205" t="s">
        <v>284</v>
      </c>
      <c r="AU2076" s="205" t="s">
        <v>85</v>
      </c>
      <c r="AY2076" s="18" t="s">
        <v>282</v>
      </c>
      <c r="BE2076" s="206">
        <f t="shared" si="54"/>
        <v>0</v>
      </c>
      <c r="BF2076" s="206">
        <f t="shared" si="55"/>
        <v>0</v>
      </c>
      <c r="BG2076" s="206">
        <f t="shared" si="56"/>
        <v>0</v>
      </c>
      <c r="BH2076" s="206">
        <f t="shared" si="57"/>
        <v>0</v>
      </c>
      <c r="BI2076" s="206">
        <f t="shared" si="58"/>
        <v>0</v>
      </c>
      <c r="BJ2076" s="18" t="s">
        <v>83</v>
      </c>
      <c r="BK2076" s="206">
        <f t="shared" si="59"/>
        <v>0</v>
      </c>
      <c r="BL2076" s="18" t="s">
        <v>199</v>
      </c>
      <c r="BM2076" s="205" t="s">
        <v>2354</v>
      </c>
    </row>
    <row r="2077" spans="1:65" s="2" customFormat="1" ht="44.25" customHeight="1">
      <c r="A2077" s="35"/>
      <c r="B2077" s="36"/>
      <c r="C2077" s="251" t="s">
        <v>2355</v>
      </c>
      <c r="D2077" s="251" t="s">
        <v>990</v>
      </c>
      <c r="E2077" s="252" t="s">
        <v>2356</v>
      </c>
      <c r="F2077" s="253" t="s">
        <v>2357</v>
      </c>
      <c r="G2077" s="254" t="s">
        <v>583</v>
      </c>
      <c r="H2077" s="255">
        <v>1</v>
      </c>
      <c r="I2077" s="256"/>
      <c r="J2077" s="257">
        <f t="shared" si="50"/>
        <v>0</v>
      </c>
      <c r="K2077" s="258"/>
      <c r="L2077" s="259"/>
      <c r="M2077" s="260" t="s">
        <v>1</v>
      </c>
      <c r="N2077" s="261" t="s">
        <v>41</v>
      </c>
      <c r="O2077" s="72"/>
      <c r="P2077" s="203">
        <f t="shared" si="51"/>
        <v>0</v>
      </c>
      <c r="Q2077" s="203">
        <v>4.1000000000000002E-2</v>
      </c>
      <c r="R2077" s="203">
        <f t="shared" si="52"/>
        <v>4.1000000000000002E-2</v>
      </c>
      <c r="S2077" s="203">
        <v>0</v>
      </c>
      <c r="T2077" s="204">
        <f t="shared" si="53"/>
        <v>0</v>
      </c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R2077" s="205" t="s">
        <v>493</v>
      </c>
      <c r="AT2077" s="205" t="s">
        <v>990</v>
      </c>
      <c r="AU2077" s="205" t="s">
        <v>85</v>
      </c>
      <c r="AY2077" s="18" t="s">
        <v>282</v>
      </c>
      <c r="BE2077" s="206">
        <f t="shared" si="54"/>
        <v>0</v>
      </c>
      <c r="BF2077" s="206">
        <f t="shared" si="55"/>
        <v>0</v>
      </c>
      <c r="BG2077" s="206">
        <f t="shared" si="56"/>
        <v>0</v>
      </c>
      <c r="BH2077" s="206">
        <f t="shared" si="57"/>
        <v>0</v>
      </c>
      <c r="BI2077" s="206">
        <f t="shared" si="58"/>
        <v>0</v>
      </c>
      <c r="BJ2077" s="18" t="s">
        <v>83</v>
      </c>
      <c r="BK2077" s="206">
        <f t="shared" si="59"/>
        <v>0</v>
      </c>
      <c r="BL2077" s="18" t="s">
        <v>199</v>
      </c>
      <c r="BM2077" s="205" t="s">
        <v>2358</v>
      </c>
    </row>
    <row r="2078" spans="1:65" s="2" customFormat="1" ht="49.15" customHeight="1">
      <c r="A2078" s="35"/>
      <c r="B2078" s="36"/>
      <c r="C2078" s="251" t="s">
        <v>2359</v>
      </c>
      <c r="D2078" s="251" t="s">
        <v>990</v>
      </c>
      <c r="E2078" s="252" t="s">
        <v>2360</v>
      </c>
      <c r="F2078" s="253" t="s">
        <v>2361</v>
      </c>
      <c r="G2078" s="254" t="s">
        <v>583</v>
      </c>
      <c r="H2078" s="255">
        <v>1</v>
      </c>
      <c r="I2078" s="256"/>
      <c r="J2078" s="257">
        <f t="shared" si="50"/>
        <v>0</v>
      </c>
      <c r="K2078" s="258"/>
      <c r="L2078" s="259"/>
      <c r="M2078" s="260" t="s">
        <v>1</v>
      </c>
      <c r="N2078" s="261" t="s">
        <v>41</v>
      </c>
      <c r="O2078" s="72"/>
      <c r="P2078" s="203">
        <f t="shared" si="51"/>
        <v>0</v>
      </c>
      <c r="Q2078" s="203">
        <v>4.1000000000000002E-2</v>
      </c>
      <c r="R2078" s="203">
        <f t="shared" si="52"/>
        <v>4.1000000000000002E-2</v>
      </c>
      <c r="S2078" s="203">
        <v>0</v>
      </c>
      <c r="T2078" s="204">
        <f t="shared" si="53"/>
        <v>0</v>
      </c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R2078" s="205" t="s">
        <v>493</v>
      </c>
      <c r="AT2078" s="205" t="s">
        <v>990</v>
      </c>
      <c r="AU2078" s="205" t="s">
        <v>85</v>
      </c>
      <c r="AY2078" s="18" t="s">
        <v>282</v>
      </c>
      <c r="BE2078" s="206">
        <f t="shared" si="54"/>
        <v>0</v>
      </c>
      <c r="BF2078" s="206">
        <f t="shared" si="55"/>
        <v>0</v>
      </c>
      <c r="BG2078" s="206">
        <f t="shared" si="56"/>
        <v>0</v>
      </c>
      <c r="BH2078" s="206">
        <f t="shared" si="57"/>
        <v>0</v>
      </c>
      <c r="BI2078" s="206">
        <f t="shared" si="58"/>
        <v>0</v>
      </c>
      <c r="BJ2078" s="18" t="s">
        <v>83</v>
      </c>
      <c r="BK2078" s="206">
        <f t="shared" si="59"/>
        <v>0</v>
      </c>
      <c r="BL2078" s="18" t="s">
        <v>199</v>
      </c>
      <c r="BM2078" s="205" t="s">
        <v>2362</v>
      </c>
    </row>
    <row r="2079" spans="1:65" s="2" customFormat="1" ht="37.9" customHeight="1">
      <c r="A2079" s="35"/>
      <c r="B2079" s="36"/>
      <c r="C2079" s="251" t="s">
        <v>2363</v>
      </c>
      <c r="D2079" s="251" t="s">
        <v>990</v>
      </c>
      <c r="E2079" s="252" t="s">
        <v>2364</v>
      </c>
      <c r="F2079" s="253" t="s">
        <v>2365</v>
      </c>
      <c r="G2079" s="254" t="s">
        <v>583</v>
      </c>
      <c r="H2079" s="255">
        <v>1</v>
      </c>
      <c r="I2079" s="256"/>
      <c r="J2079" s="257">
        <f t="shared" si="50"/>
        <v>0</v>
      </c>
      <c r="K2079" s="258"/>
      <c r="L2079" s="259"/>
      <c r="M2079" s="260" t="s">
        <v>1</v>
      </c>
      <c r="N2079" s="261" t="s">
        <v>41</v>
      </c>
      <c r="O2079" s="72"/>
      <c r="P2079" s="203">
        <f t="shared" si="51"/>
        <v>0</v>
      </c>
      <c r="Q2079" s="203">
        <v>4.1000000000000002E-2</v>
      </c>
      <c r="R2079" s="203">
        <f t="shared" si="52"/>
        <v>4.1000000000000002E-2</v>
      </c>
      <c r="S2079" s="203">
        <v>0</v>
      </c>
      <c r="T2079" s="204">
        <f t="shared" si="53"/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493</v>
      </c>
      <c r="AT2079" s="205" t="s">
        <v>990</v>
      </c>
      <c r="AU2079" s="205" t="s">
        <v>85</v>
      </c>
      <c r="AY2079" s="18" t="s">
        <v>282</v>
      </c>
      <c r="BE2079" s="206">
        <f t="shared" si="54"/>
        <v>0</v>
      </c>
      <c r="BF2079" s="206">
        <f t="shared" si="55"/>
        <v>0</v>
      </c>
      <c r="BG2079" s="206">
        <f t="shared" si="56"/>
        <v>0</v>
      </c>
      <c r="BH2079" s="206">
        <f t="shared" si="57"/>
        <v>0</v>
      </c>
      <c r="BI2079" s="206">
        <f t="shared" si="58"/>
        <v>0</v>
      </c>
      <c r="BJ2079" s="18" t="s">
        <v>83</v>
      </c>
      <c r="BK2079" s="206">
        <f t="shared" si="59"/>
        <v>0</v>
      </c>
      <c r="BL2079" s="18" t="s">
        <v>199</v>
      </c>
      <c r="BM2079" s="205" t="s">
        <v>2366</v>
      </c>
    </row>
    <row r="2080" spans="1:65" s="2" customFormat="1" ht="37.9" customHeight="1">
      <c r="A2080" s="35"/>
      <c r="B2080" s="36"/>
      <c r="C2080" s="251" t="s">
        <v>2367</v>
      </c>
      <c r="D2080" s="251" t="s">
        <v>990</v>
      </c>
      <c r="E2080" s="252" t="s">
        <v>2368</v>
      </c>
      <c r="F2080" s="253" t="s">
        <v>2369</v>
      </c>
      <c r="G2080" s="254" t="s">
        <v>583</v>
      </c>
      <c r="H2080" s="255">
        <v>1</v>
      </c>
      <c r="I2080" s="256"/>
      <c r="J2080" s="257">
        <f t="shared" si="50"/>
        <v>0</v>
      </c>
      <c r="K2080" s="258"/>
      <c r="L2080" s="259"/>
      <c r="M2080" s="260" t="s">
        <v>1</v>
      </c>
      <c r="N2080" s="261" t="s">
        <v>41</v>
      </c>
      <c r="O2080" s="72"/>
      <c r="P2080" s="203">
        <f t="shared" si="51"/>
        <v>0</v>
      </c>
      <c r="Q2080" s="203">
        <v>4.1000000000000002E-2</v>
      </c>
      <c r="R2080" s="203">
        <f t="shared" si="52"/>
        <v>4.1000000000000002E-2</v>
      </c>
      <c r="S2080" s="203">
        <v>0</v>
      </c>
      <c r="T2080" s="204">
        <f t="shared" si="53"/>
        <v>0</v>
      </c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R2080" s="205" t="s">
        <v>493</v>
      </c>
      <c r="AT2080" s="205" t="s">
        <v>990</v>
      </c>
      <c r="AU2080" s="205" t="s">
        <v>85</v>
      </c>
      <c r="AY2080" s="18" t="s">
        <v>282</v>
      </c>
      <c r="BE2080" s="206">
        <f t="shared" si="54"/>
        <v>0</v>
      </c>
      <c r="BF2080" s="206">
        <f t="shared" si="55"/>
        <v>0</v>
      </c>
      <c r="BG2080" s="206">
        <f t="shared" si="56"/>
        <v>0</v>
      </c>
      <c r="BH2080" s="206">
        <f t="shared" si="57"/>
        <v>0</v>
      </c>
      <c r="BI2080" s="206">
        <f t="shared" si="58"/>
        <v>0</v>
      </c>
      <c r="BJ2080" s="18" t="s">
        <v>83</v>
      </c>
      <c r="BK2080" s="206">
        <f t="shared" si="59"/>
        <v>0</v>
      </c>
      <c r="BL2080" s="18" t="s">
        <v>199</v>
      </c>
      <c r="BM2080" s="205" t="s">
        <v>2370</v>
      </c>
    </row>
    <row r="2081" spans="1:65" s="2" customFormat="1" ht="37.9" customHeight="1">
      <c r="A2081" s="35"/>
      <c r="B2081" s="36"/>
      <c r="C2081" s="251" t="s">
        <v>2371</v>
      </c>
      <c r="D2081" s="251" t="s">
        <v>990</v>
      </c>
      <c r="E2081" s="252" t="s">
        <v>2372</v>
      </c>
      <c r="F2081" s="253" t="s">
        <v>2373</v>
      </c>
      <c r="G2081" s="254" t="s">
        <v>583</v>
      </c>
      <c r="H2081" s="255">
        <v>1</v>
      </c>
      <c r="I2081" s="256"/>
      <c r="J2081" s="257">
        <f t="shared" si="50"/>
        <v>0</v>
      </c>
      <c r="K2081" s="258"/>
      <c r="L2081" s="259"/>
      <c r="M2081" s="260" t="s">
        <v>1</v>
      </c>
      <c r="N2081" s="261" t="s">
        <v>41</v>
      </c>
      <c r="O2081" s="72"/>
      <c r="P2081" s="203">
        <f t="shared" si="51"/>
        <v>0</v>
      </c>
      <c r="Q2081" s="203">
        <v>4.1000000000000002E-2</v>
      </c>
      <c r="R2081" s="203">
        <f t="shared" si="52"/>
        <v>4.1000000000000002E-2</v>
      </c>
      <c r="S2081" s="203">
        <v>0</v>
      </c>
      <c r="T2081" s="204">
        <f t="shared" si="53"/>
        <v>0</v>
      </c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R2081" s="205" t="s">
        <v>493</v>
      </c>
      <c r="AT2081" s="205" t="s">
        <v>990</v>
      </c>
      <c r="AU2081" s="205" t="s">
        <v>85</v>
      </c>
      <c r="AY2081" s="18" t="s">
        <v>282</v>
      </c>
      <c r="BE2081" s="206">
        <f t="shared" si="54"/>
        <v>0</v>
      </c>
      <c r="BF2081" s="206">
        <f t="shared" si="55"/>
        <v>0</v>
      </c>
      <c r="BG2081" s="206">
        <f t="shared" si="56"/>
        <v>0</v>
      </c>
      <c r="BH2081" s="206">
        <f t="shared" si="57"/>
        <v>0</v>
      </c>
      <c r="BI2081" s="206">
        <f t="shared" si="58"/>
        <v>0</v>
      </c>
      <c r="BJ2081" s="18" t="s">
        <v>83</v>
      </c>
      <c r="BK2081" s="206">
        <f t="shared" si="59"/>
        <v>0</v>
      </c>
      <c r="BL2081" s="18" t="s">
        <v>199</v>
      </c>
      <c r="BM2081" s="205" t="s">
        <v>2374</v>
      </c>
    </row>
    <row r="2082" spans="1:65" s="2" customFormat="1" ht="37.9" customHeight="1">
      <c r="A2082" s="35"/>
      <c r="B2082" s="36"/>
      <c r="C2082" s="251" t="s">
        <v>2375</v>
      </c>
      <c r="D2082" s="251" t="s">
        <v>990</v>
      </c>
      <c r="E2082" s="252" t="s">
        <v>2376</v>
      </c>
      <c r="F2082" s="253" t="s">
        <v>2377</v>
      </c>
      <c r="G2082" s="254" t="s">
        <v>583</v>
      </c>
      <c r="H2082" s="255">
        <v>1</v>
      </c>
      <c r="I2082" s="256"/>
      <c r="J2082" s="257">
        <f t="shared" si="50"/>
        <v>0</v>
      </c>
      <c r="K2082" s="258"/>
      <c r="L2082" s="259"/>
      <c r="M2082" s="260" t="s">
        <v>1</v>
      </c>
      <c r="N2082" s="261" t="s">
        <v>41</v>
      </c>
      <c r="O2082" s="72"/>
      <c r="P2082" s="203">
        <f t="shared" si="51"/>
        <v>0</v>
      </c>
      <c r="Q2082" s="203">
        <v>4.1000000000000002E-2</v>
      </c>
      <c r="R2082" s="203">
        <f t="shared" si="52"/>
        <v>4.1000000000000002E-2</v>
      </c>
      <c r="S2082" s="203">
        <v>0</v>
      </c>
      <c r="T2082" s="204">
        <f t="shared" si="53"/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205" t="s">
        <v>493</v>
      </c>
      <c r="AT2082" s="205" t="s">
        <v>990</v>
      </c>
      <c r="AU2082" s="205" t="s">
        <v>85</v>
      </c>
      <c r="AY2082" s="18" t="s">
        <v>282</v>
      </c>
      <c r="BE2082" s="206">
        <f t="shared" si="54"/>
        <v>0</v>
      </c>
      <c r="BF2082" s="206">
        <f t="shared" si="55"/>
        <v>0</v>
      </c>
      <c r="BG2082" s="206">
        <f t="shared" si="56"/>
        <v>0</v>
      </c>
      <c r="BH2082" s="206">
        <f t="shared" si="57"/>
        <v>0</v>
      </c>
      <c r="BI2082" s="206">
        <f t="shared" si="58"/>
        <v>0</v>
      </c>
      <c r="BJ2082" s="18" t="s">
        <v>83</v>
      </c>
      <c r="BK2082" s="206">
        <f t="shared" si="59"/>
        <v>0</v>
      </c>
      <c r="BL2082" s="18" t="s">
        <v>199</v>
      </c>
      <c r="BM2082" s="205" t="s">
        <v>2378</v>
      </c>
    </row>
    <row r="2083" spans="1:65" s="2" customFormat="1" ht="55.5" customHeight="1">
      <c r="A2083" s="35"/>
      <c r="B2083" s="36"/>
      <c r="C2083" s="251" t="s">
        <v>2379</v>
      </c>
      <c r="D2083" s="251" t="s">
        <v>990</v>
      </c>
      <c r="E2083" s="252" t="s">
        <v>2380</v>
      </c>
      <c r="F2083" s="253" t="s">
        <v>2381</v>
      </c>
      <c r="G2083" s="254" t="s">
        <v>583</v>
      </c>
      <c r="H2083" s="255">
        <v>1</v>
      </c>
      <c r="I2083" s="256"/>
      <c r="J2083" s="257">
        <f t="shared" si="50"/>
        <v>0</v>
      </c>
      <c r="K2083" s="258"/>
      <c r="L2083" s="259"/>
      <c r="M2083" s="260" t="s">
        <v>1</v>
      </c>
      <c r="N2083" s="261" t="s">
        <v>41</v>
      </c>
      <c r="O2083" s="72"/>
      <c r="P2083" s="203">
        <f t="shared" si="51"/>
        <v>0</v>
      </c>
      <c r="Q2083" s="203">
        <v>4.1000000000000002E-2</v>
      </c>
      <c r="R2083" s="203">
        <f t="shared" si="52"/>
        <v>4.1000000000000002E-2</v>
      </c>
      <c r="S2083" s="203">
        <v>0</v>
      </c>
      <c r="T2083" s="204">
        <f t="shared" si="53"/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493</v>
      </c>
      <c r="AT2083" s="205" t="s">
        <v>990</v>
      </c>
      <c r="AU2083" s="205" t="s">
        <v>85</v>
      </c>
      <c r="AY2083" s="18" t="s">
        <v>282</v>
      </c>
      <c r="BE2083" s="206">
        <f t="shared" si="54"/>
        <v>0</v>
      </c>
      <c r="BF2083" s="206">
        <f t="shared" si="55"/>
        <v>0</v>
      </c>
      <c r="BG2083" s="206">
        <f t="shared" si="56"/>
        <v>0</v>
      </c>
      <c r="BH2083" s="206">
        <f t="shared" si="57"/>
        <v>0</v>
      </c>
      <c r="BI2083" s="206">
        <f t="shared" si="58"/>
        <v>0</v>
      </c>
      <c r="BJ2083" s="18" t="s">
        <v>83</v>
      </c>
      <c r="BK2083" s="206">
        <f t="shared" si="59"/>
        <v>0</v>
      </c>
      <c r="BL2083" s="18" t="s">
        <v>199</v>
      </c>
      <c r="BM2083" s="205" t="s">
        <v>2382</v>
      </c>
    </row>
    <row r="2084" spans="1:65" s="2" customFormat="1" ht="49.15" customHeight="1">
      <c r="A2084" s="35"/>
      <c r="B2084" s="36"/>
      <c r="C2084" s="193" t="s">
        <v>2383</v>
      </c>
      <c r="D2084" s="193" t="s">
        <v>284</v>
      </c>
      <c r="E2084" s="194" t="s">
        <v>2384</v>
      </c>
      <c r="F2084" s="195" t="s">
        <v>2385</v>
      </c>
      <c r="G2084" s="196" t="s">
        <v>583</v>
      </c>
      <c r="H2084" s="197">
        <v>5</v>
      </c>
      <c r="I2084" s="198"/>
      <c r="J2084" s="199">
        <f t="shared" si="50"/>
        <v>0</v>
      </c>
      <c r="K2084" s="200"/>
      <c r="L2084" s="40"/>
      <c r="M2084" s="201" t="s">
        <v>1</v>
      </c>
      <c r="N2084" s="202" t="s">
        <v>41</v>
      </c>
      <c r="O2084" s="72"/>
      <c r="P2084" s="203">
        <f t="shared" si="51"/>
        <v>0</v>
      </c>
      <c r="Q2084" s="203">
        <v>0</v>
      </c>
      <c r="R2084" s="203">
        <f t="shared" si="52"/>
        <v>0</v>
      </c>
      <c r="S2084" s="203">
        <v>0</v>
      </c>
      <c r="T2084" s="204">
        <f t="shared" si="53"/>
        <v>0</v>
      </c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R2084" s="205" t="s">
        <v>199</v>
      </c>
      <c r="AT2084" s="205" t="s">
        <v>284</v>
      </c>
      <c r="AU2084" s="205" t="s">
        <v>85</v>
      </c>
      <c r="AY2084" s="18" t="s">
        <v>282</v>
      </c>
      <c r="BE2084" s="206">
        <f t="shared" si="54"/>
        <v>0</v>
      </c>
      <c r="BF2084" s="206">
        <f t="shared" si="55"/>
        <v>0</v>
      </c>
      <c r="BG2084" s="206">
        <f t="shared" si="56"/>
        <v>0</v>
      </c>
      <c r="BH2084" s="206">
        <f t="shared" si="57"/>
        <v>0</v>
      </c>
      <c r="BI2084" s="206">
        <f t="shared" si="58"/>
        <v>0</v>
      </c>
      <c r="BJ2084" s="18" t="s">
        <v>83</v>
      </c>
      <c r="BK2084" s="206">
        <f t="shared" si="59"/>
        <v>0</v>
      </c>
      <c r="BL2084" s="18" t="s">
        <v>199</v>
      </c>
      <c r="BM2084" s="205" t="s">
        <v>2386</v>
      </c>
    </row>
    <row r="2085" spans="1:65" s="2" customFormat="1" ht="44.25" customHeight="1">
      <c r="A2085" s="35"/>
      <c r="B2085" s="36"/>
      <c r="C2085" s="251" t="s">
        <v>2387</v>
      </c>
      <c r="D2085" s="251" t="s">
        <v>990</v>
      </c>
      <c r="E2085" s="252" t="s">
        <v>2388</v>
      </c>
      <c r="F2085" s="253" t="s">
        <v>2389</v>
      </c>
      <c r="G2085" s="254" t="s">
        <v>583</v>
      </c>
      <c r="H2085" s="255">
        <v>1</v>
      </c>
      <c r="I2085" s="256"/>
      <c r="J2085" s="257">
        <f t="shared" si="50"/>
        <v>0</v>
      </c>
      <c r="K2085" s="258"/>
      <c r="L2085" s="259"/>
      <c r="M2085" s="260" t="s">
        <v>1</v>
      </c>
      <c r="N2085" s="261" t="s">
        <v>41</v>
      </c>
      <c r="O2085" s="72"/>
      <c r="P2085" s="203">
        <f t="shared" si="51"/>
        <v>0</v>
      </c>
      <c r="Q2085" s="203">
        <v>4.1000000000000002E-2</v>
      </c>
      <c r="R2085" s="203">
        <f t="shared" si="52"/>
        <v>4.1000000000000002E-2</v>
      </c>
      <c r="S2085" s="203">
        <v>0</v>
      </c>
      <c r="T2085" s="204">
        <f t="shared" si="53"/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493</v>
      </c>
      <c r="AT2085" s="205" t="s">
        <v>990</v>
      </c>
      <c r="AU2085" s="205" t="s">
        <v>85</v>
      </c>
      <c r="AY2085" s="18" t="s">
        <v>282</v>
      </c>
      <c r="BE2085" s="206">
        <f t="shared" si="54"/>
        <v>0</v>
      </c>
      <c r="BF2085" s="206">
        <f t="shared" si="55"/>
        <v>0</v>
      </c>
      <c r="BG2085" s="206">
        <f t="shared" si="56"/>
        <v>0</v>
      </c>
      <c r="BH2085" s="206">
        <f t="shared" si="57"/>
        <v>0</v>
      </c>
      <c r="BI2085" s="206">
        <f t="shared" si="58"/>
        <v>0</v>
      </c>
      <c r="BJ2085" s="18" t="s">
        <v>83</v>
      </c>
      <c r="BK2085" s="206">
        <f t="shared" si="59"/>
        <v>0</v>
      </c>
      <c r="BL2085" s="18" t="s">
        <v>199</v>
      </c>
      <c r="BM2085" s="205" t="s">
        <v>2390</v>
      </c>
    </row>
    <row r="2086" spans="1:65" s="2" customFormat="1" ht="44.25" customHeight="1">
      <c r="A2086" s="35"/>
      <c r="B2086" s="36"/>
      <c r="C2086" s="251" t="s">
        <v>2391</v>
      </c>
      <c r="D2086" s="251" t="s">
        <v>990</v>
      </c>
      <c r="E2086" s="252" t="s">
        <v>2392</v>
      </c>
      <c r="F2086" s="253" t="s">
        <v>2393</v>
      </c>
      <c r="G2086" s="254" t="s">
        <v>583</v>
      </c>
      <c r="H2086" s="255">
        <v>3</v>
      </c>
      <c r="I2086" s="256"/>
      <c r="J2086" s="257">
        <f t="shared" si="50"/>
        <v>0</v>
      </c>
      <c r="K2086" s="258"/>
      <c r="L2086" s="259"/>
      <c r="M2086" s="260" t="s">
        <v>1</v>
      </c>
      <c r="N2086" s="261" t="s">
        <v>41</v>
      </c>
      <c r="O2086" s="72"/>
      <c r="P2086" s="203">
        <f t="shared" si="51"/>
        <v>0</v>
      </c>
      <c r="Q2086" s="203">
        <v>4.1000000000000002E-2</v>
      </c>
      <c r="R2086" s="203">
        <f t="shared" si="52"/>
        <v>0.123</v>
      </c>
      <c r="S2086" s="203">
        <v>0</v>
      </c>
      <c r="T2086" s="204">
        <f t="shared" si="53"/>
        <v>0</v>
      </c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R2086" s="205" t="s">
        <v>493</v>
      </c>
      <c r="AT2086" s="205" t="s">
        <v>990</v>
      </c>
      <c r="AU2086" s="205" t="s">
        <v>85</v>
      </c>
      <c r="AY2086" s="18" t="s">
        <v>282</v>
      </c>
      <c r="BE2086" s="206">
        <f t="shared" si="54"/>
        <v>0</v>
      </c>
      <c r="BF2086" s="206">
        <f t="shared" si="55"/>
        <v>0</v>
      </c>
      <c r="BG2086" s="206">
        <f t="shared" si="56"/>
        <v>0</v>
      </c>
      <c r="BH2086" s="206">
        <f t="shared" si="57"/>
        <v>0</v>
      </c>
      <c r="BI2086" s="206">
        <f t="shared" si="58"/>
        <v>0</v>
      </c>
      <c r="BJ2086" s="18" t="s">
        <v>83</v>
      </c>
      <c r="BK2086" s="206">
        <f t="shared" si="59"/>
        <v>0</v>
      </c>
      <c r="BL2086" s="18" t="s">
        <v>199</v>
      </c>
      <c r="BM2086" s="205" t="s">
        <v>2394</v>
      </c>
    </row>
    <row r="2087" spans="1:65" s="2" customFormat="1" ht="44.25" customHeight="1">
      <c r="A2087" s="35"/>
      <c r="B2087" s="36"/>
      <c r="C2087" s="251" t="s">
        <v>2395</v>
      </c>
      <c r="D2087" s="251" t="s">
        <v>990</v>
      </c>
      <c r="E2087" s="252" t="s">
        <v>2396</v>
      </c>
      <c r="F2087" s="253" t="s">
        <v>2397</v>
      </c>
      <c r="G2087" s="254" t="s">
        <v>583</v>
      </c>
      <c r="H2087" s="255">
        <v>1</v>
      </c>
      <c r="I2087" s="256"/>
      <c r="J2087" s="257">
        <f t="shared" ref="J2087:J2118" si="60">ROUND(I2087*H2087,2)</f>
        <v>0</v>
      </c>
      <c r="K2087" s="258"/>
      <c r="L2087" s="259"/>
      <c r="M2087" s="260" t="s">
        <v>1</v>
      </c>
      <c r="N2087" s="261" t="s">
        <v>41</v>
      </c>
      <c r="O2087" s="72"/>
      <c r="P2087" s="203">
        <f t="shared" ref="P2087:P2118" si="61">O2087*H2087</f>
        <v>0</v>
      </c>
      <c r="Q2087" s="203">
        <v>4.1000000000000002E-2</v>
      </c>
      <c r="R2087" s="203">
        <f t="shared" ref="R2087:R2118" si="62">Q2087*H2087</f>
        <v>4.1000000000000002E-2</v>
      </c>
      <c r="S2087" s="203">
        <v>0</v>
      </c>
      <c r="T2087" s="204">
        <f t="shared" ref="T2087:T2118" si="63">S2087*H2087</f>
        <v>0</v>
      </c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R2087" s="205" t="s">
        <v>493</v>
      </c>
      <c r="AT2087" s="205" t="s">
        <v>990</v>
      </c>
      <c r="AU2087" s="205" t="s">
        <v>85</v>
      </c>
      <c r="AY2087" s="18" t="s">
        <v>282</v>
      </c>
      <c r="BE2087" s="206">
        <f t="shared" ref="BE2087:BE2106" si="64">IF(N2087="základní",J2087,0)</f>
        <v>0</v>
      </c>
      <c r="BF2087" s="206">
        <f t="shared" ref="BF2087:BF2106" si="65">IF(N2087="snížená",J2087,0)</f>
        <v>0</v>
      </c>
      <c r="BG2087" s="206">
        <f t="shared" ref="BG2087:BG2106" si="66">IF(N2087="zákl. přenesená",J2087,0)</f>
        <v>0</v>
      </c>
      <c r="BH2087" s="206">
        <f t="shared" ref="BH2087:BH2106" si="67">IF(N2087="sníž. přenesená",J2087,0)</f>
        <v>0</v>
      </c>
      <c r="BI2087" s="206">
        <f t="shared" ref="BI2087:BI2106" si="68">IF(N2087="nulová",J2087,0)</f>
        <v>0</v>
      </c>
      <c r="BJ2087" s="18" t="s">
        <v>83</v>
      </c>
      <c r="BK2087" s="206">
        <f t="shared" ref="BK2087:BK2106" si="69">ROUND(I2087*H2087,2)</f>
        <v>0</v>
      </c>
      <c r="BL2087" s="18" t="s">
        <v>199</v>
      </c>
      <c r="BM2087" s="205" t="s">
        <v>2398</v>
      </c>
    </row>
    <row r="2088" spans="1:65" s="2" customFormat="1" ht="49.15" customHeight="1">
      <c r="A2088" s="35"/>
      <c r="B2088" s="36"/>
      <c r="C2088" s="193" t="s">
        <v>2399</v>
      </c>
      <c r="D2088" s="193" t="s">
        <v>284</v>
      </c>
      <c r="E2088" s="194" t="s">
        <v>2400</v>
      </c>
      <c r="F2088" s="195" t="s">
        <v>2401</v>
      </c>
      <c r="G2088" s="196" t="s">
        <v>583</v>
      </c>
      <c r="H2088" s="197">
        <v>10</v>
      </c>
      <c r="I2088" s="198"/>
      <c r="J2088" s="199">
        <f t="shared" si="60"/>
        <v>0</v>
      </c>
      <c r="K2088" s="200"/>
      <c r="L2088" s="40"/>
      <c r="M2088" s="201" t="s">
        <v>1</v>
      </c>
      <c r="N2088" s="202" t="s">
        <v>41</v>
      </c>
      <c r="O2088" s="72"/>
      <c r="P2088" s="203">
        <f t="shared" si="61"/>
        <v>0</v>
      </c>
      <c r="Q2088" s="203">
        <v>0</v>
      </c>
      <c r="R2088" s="203">
        <f t="shared" si="62"/>
        <v>0</v>
      </c>
      <c r="S2088" s="203">
        <v>0</v>
      </c>
      <c r="T2088" s="204">
        <f t="shared" si="63"/>
        <v>0</v>
      </c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R2088" s="205" t="s">
        <v>199</v>
      </c>
      <c r="AT2088" s="205" t="s">
        <v>284</v>
      </c>
      <c r="AU2088" s="205" t="s">
        <v>85</v>
      </c>
      <c r="AY2088" s="18" t="s">
        <v>282</v>
      </c>
      <c r="BE2088" s="206">
        <f t="shared" si="64"/>
        <v>0</v>
      </c>
      <c r="BF2088" s="206">
        <f t="shared" si="65"/>
        <v>0</v>
      </c>
      <c r="BG2088" s="206">
        <f t="shared" si="66"/>
        <v>0</v>
      </c>
      <c r="BH2088" s="206">
        <f t="shared" si="67"/>
        <v>0</v>
      </c>
      <c r="BI2088" s="206">
        <f t="shared" si="68"/>
        <v>0</v>
      </c>
      <c r="BJ2088" s="18" t="s">
        <v>83</v>
      </c>
      <c r="BK2088" s="206">
        <f t="shared" si="69"/>
        <v>0</v>
      </c>
      <c r="BL2088" s="18" t="s">
        <v>199</v>
      </c>
      <c r="BM2088" s="205" t="s">
        <v>2402</v>
      </c>
    </row>
    <row r="2089" spans="1:65" s="2" customFormat="1" ht="44.25" customHeight="1">
      <c r="A2089" s="35"/>
      <c r="B2089" s="36"/>
      <c r="C2089" s="251" t="s">
        <v>2403</v>
      </c>
      <c r="D2089" s="251" t="s">
        <v>990</v>
      </c>
      <c r="E2089" s="252" t="s">
        <v>2404</v>
      </c>
      <c r="F2089" s="253" t="s">
        <v>2405</v>
      </c>
      <c r="G2089" s="254" t="s">
        <v>583</v>
      </c>
      <c r="H2089" s="255">
        <v>1</v>
      </c>
      <c r="I2089" s="256"/>
      <c r="J2089" s="257">
        <f t="shared" si="60"/>
        <v>0</v>
      </c>
      <c r="K2089" s="258"/>
      <c r="L2089" s="259"/>
      <c r="M2089" s="260" t="s">
        <v>1</v>
      </c>
      <c r="N2089" s="261" t="s">
        <v>41</v>
      </c>
      <c r="O2089" s="72"/>
      <c r="P2089" s="203">
        <f t="shared" si="61"/>
        <v>0</v>
      </c>
      <c r="Q2089" s="203">
        <v>1.6E-2</v>
      </c>
      <c r="R2089" s="203">
        <f t="shared" si="62"/>
        <v>1.6E-2</v>
      </c>
      <c r="S2089" s="203">
        <v>0</v>
      </c>
      <c r="T2089" s="204">
        <f t="shared" si="63"/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493</v>
      </c>
      <c r="AT2089" s="205" t="s">
        <v>990</v>
      </c>
      <c r="AU2089" s="205" t="s">
        <v>85</v>
      </c>
      <c r="AY2089" s="18" t="s">
        <v>282</v>
      </c>
      <c r="BE2089" s="206">
        <f t="shared" si="64"/>
        <v>0</v>
      </c>
      <c r="BF2089" s="206">
        <f t="shared" si="65"/>
        <v>0</v>
      </c>
      <c r="BG2089" s="206">
        <f t="shared" si="66"/>
        <v>0</v>
      </c>
      <c r="BH2089" s="206">
        <f t="shared" si="67"/>
        <v>0</v>
      </c>
      <c r="BI2089" s="206">
        <f t="shared" si="68"/>
        <v>0</v>
      </c>
      <c r="BJ2089" s="18" t="s">
        <v>83</v>
      </c>
      <c r="BK2089" s="206">
        <f t="shared" si="69"/>
        <v>0</v>
      </c>
      <c r="BL2089" s="18" t="s">
        <v>199</v>
      </c>
      <c r="BM2089" s="205" t="s">
        <v>2406</v>
      </c>
    </row>
    <row r="2090" spans="1:65" s="2" customFormat="1" ht="44.25" customHeight="1">
      <c r="A2090" s="35"/>
      <c r="B2090" s="36"/>
      <c r="C2090" s="251" t="s">
        <v>2407</v>
      </c>
      <c r="D2090" s="251" t="s">
        <v>990</v>
      </c>
      <c r="E2090" s="252" t="s">
        <v>2408</v>
      </c>
      <c r="F2090" s="253" t="s">
        <v>2409</v>
      </c>
      <c r="G2090" s="254" t="s">
        <v>583</v>
      </c>
      <c r="H2090" s="255">
        <v>3</v>
      </c>
      <c r="I2090" s="256"/>
      <c r="J2090" s="257">
        <f t="shared" si="60"/>
        <v>0</v>
      </c>
      <c r="K2090" s="258"/>
      <c r="L2090" s="259"/>
      <c r="M2090" s="260" t="s">
        <v>1</v>
      </c>
      <c r="N2090" s="261" t="s">
        <v>41</v>
      </c>
      <c r="O2090" s="72"/>
      <c r="P2090" s="203">
        <f t="shared" si="61"/>
        <v>0</v>
      </c>
      <c r="Q2090" s="203">
        <v>1.6E-2</v>
      </c>
      <c r="R2090" s="203">
        <f t="shared" si="62"/>
        <v>4.8000000000000001E-2</v>
      </c>
      <c r="S2090" s="203">
        <v>0</v>
      </c>
      <c r="T2090" s="204">
        <f t="shared" si="63"/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205" t="s">
        <v>493</v>
      </c>
      <c r="AT2090" s="205" t="s">
        <v>990</v>
      </c>
      <c r="AU2090" s="205" t="s">
        <v>85</v>
      </c>
      <c r="AY2090" s="18" t="s">
        <v>282</v>
      </c>
      <c r="BE2090" s="206">
        <f t="shared" si="64"/>
        <v>0</v>
      </c>
      <c r="BF2090" s="206">
        <f t="shared" si="65"/>
        <v>0</v>
      </c>
      <c r="BG2090" s="206">
        <f t="shared" si="66"/>
        <v>0</v>
      </c>
      <c r="BH2090" s="206">
        <f t="shared" si="67"/>
        <v>0</v>
      </c>
      <c r="BI2090" s="206">
        <f t="shared" si="68"/>
        <v>0</v>
      </c>
      <c r="BJ2090" s="18" t="s">
        <v>83</v>
      </c>
      <c r="BK2090" s="206">
        <f t="shared" si="69"/>
        <v>0</v>
      </c>
      <c r="BL2090" s="18" t="s">
        <v>199</v>
      </c>
      <c r="BM2090" s="205" t="s">
        <v>2410</v>
      </c>
    </row>
    <row r="2091" spans="1:65" s="2" customFormat="1" ht="49.15" customHeight="1">
      <c r="A2091" s="35"/>
      <c r="B2091" s="36"/>
      <c r="C2091" s="251" t="s">
        <v>2411</v>
      </c>
      <c r="D2091" s="251" t="s">
        <v>990</v>
      </c>
      <c r="E2091" s="252" t="s">
        <v>2412</v>
      </c>
      <c r="F2091" s="253" t="s">
        <v>2413</v>
      </c>
      <c r="G2091" s="254" t="s">
        <v>583</v>
      </c>
      <c r="H2091" s="255">
        <v>1</v>
      </c>
      <c r="I2091" s="256"/>
      <c r="J2091" s="257">
        <f t="shared" si="60"/>
        <v>0</v>
      </c>
      <c r="K2091" s="258"/>
      <c r="L2091" s="259"/>
      <c r="M2091" s="260" t="s">
        <v>1</v>
      </c>
      <c r="N2091" s="261" t="s">
        <v>41</v>
      </c>
      <c r="O2091" s="72"/>
      <c r="P2091" s="203">
        <f t="shared" si="61"/>
        <v>0</v>
      </c>
      <c r="Q2091" s="203">
        <v>1.6E-2</v>
      </c>
      <c r="R2091" s="203">
        <f t="shared" si="62"/>
        <v>1.6E-2</v>
      </c>
      <c r="S2091" s="203">
        <v>0</v>
      </c>
      <c r="T2091" s="204">
        <f t="shared" si="63"/>
        <v>0</v>
      </c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R2091" s="205" t="s">
        <v>493</v>
      </c>
      <c r="AT2091" s="205" t="s">
        <v>990</v>
      </c>
      <c r="AU2091" s="205" t="s">
        <v>85</v>
      </c>
      <c r="AY2091" s="18" t="s">
        <v>282</v>
      </c>
      <c r="BE2091" s="206">
        <f t="shared" si="64"/>
        <v>0</v>
      </c>
      <c r="BF2091" s="206">
        <f t="shared" si="65"/>
        <v>0</v>
      </c>
      <c r="BG2091" s="206">
        <f t="shared" si="66"/>
        <v>0</v>
      </c>
      <c r="BH2091" s="206">
        <f t="shared" si="67"/>
        <v>0</v>
      </c>
      <c r="BI2091" s="206">
        <f t="shared" si="68"/>
        <v>0</v>
      </c>
      <c r="BJ2091" s="18" t="s">
        <v>83</v>
      </c>
      <c r="BK2091" s="206">
        <f t="shared" si="69"/>
        <v>0</v>
      </c>
      <c r="BL2091" s="18" t="s">
        <v>199</v>
      </c>
      <c r="BM2091" s="205" t="s">
        <v>2414</v>
      </c>
    </row>
    <row r="2092" spans="1:65" s="2" customFormat="1" ht="49.15" customHeight="1">
      <c r="A2092" s="35"/>
      <c r="B2092" s="36"/>
      <c r="C2092" s="251" t="s">
        <v>2415</v>
      </c>
      <c r="D2092" s="251" t="s">
        <v>990</v>
      </c>
      <c r="E2092" s="252" t="s">
        <v>2416</v>
      </c>
      <c r="F2092" s="253" t="s">
        <v>2417</v>
      </c>
      <c r="G2092" s="254" t="s">
        <v>583</v>
      </c>
      <c r="H2092" s="255">
        <v>2</v>
      </c>
      <c r="I2092" s="256"/>
      <c r="J2092" s="257">
        <f t="shared" si="60"/>
        <v>0</v>
      </c>
      <c r="K2092" s="258"/>
      <c r="L2092" s="259"/>
      <c r="M2092" s="260" t="s">
        <v>1</v>
      </c>
      <c r="N2092" s="261" t="s">
        <v>41</v>
      </c>
      <c r="O2092" s="72"/>
      <c r="P2092" s="203">
        <f t="shared" si="61"/>
        <v>0</v>
      </c>
      <c r="Q2092" s="203">
        <v>1.6E-2</v>
      </c>
      <c r="R2092" s="203">
        <f t="shared" si="62"/>
        <v>3.2000000000000001E-2</v>
      </c>
      <c r="S2092" s="203">
        <v>0</v>
      </c>
      <c r="T2092" s="204">
        <f t="shared" si="63"/>
        <v>0</v>
      </c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R2092" s="205" t="s">
        <v>493</v>
      </c>
      <c r="AT2092" s="205" t="s">
        <v>990</v>
      </c>
      <c r="AU2092" s="205" t="s">
        <v>85</v>
      </c>
      <c r="AY2092" s="18" t="s">
        <v>282</v>
      </c>
      <c r="BE2092" s="206">
        <f t="shared" si="64"/>
        <v>0</v>
      </c>
      <c r="BF2092" s="206">
        <f t="shared" si="65"/>
        <v>0</v>
      </c>
      <c r="BG2092" s="206">
        <f t="shared" si="66"/>
        <v>0</v>
      </c>
      <c r="BH2092" s="206">
        <f t="shared" si="67"/>
        <v>0</v>
      </c>
      <c r="BI2092" s="206">
        <f t="shared" si="68"/>
        <v>0</v>
      </c>
      <c r="BJ2092" s="18" t="s">
        <v>83</v>
      </c>
      <c r="BK2092" s="206">
        <f t="shared" si="69"/>
        <v>0</v>
      </c>
      <c r="BL2092" s="18" t="s">
        <v>199</v>
      </c>
      <c r="BM2092" s="205" t="s">
        <v>2418</v>
      </c>
    </row>
    <row r="2093" spans="1:65" s="2" customFormat="1" ht="49.15" customHeight="1">
      <c r="A2093" s="35"/>
      <c r="B2093" s="36"/>
      <c r="C2093" s="251" t="s">
        <v>2419</v>
      </c>
      <c r="D2093" s="251" t="s">
        <v>990</v>
      </c>
      <c r="E2093" s="252" t="s">
        <v>2420</v>
      </c>
      <c r="F2093" s="253" t="s">
        <v>2421</v>
      </c>
      <c r="G2093" s="254" t="s">
        <v>583</v>
      </c>
      <c r="H2093" s="255">
        <v>2</v>
      </c>
      <c r="I2093" s="256"/>
      <c r="J2093" s="257">
        <f t="shared" si="60"/>
        <v>0</v>
      </c>
      <c r="K2093" s="258"/>
      <c r="L2093" s="259"/>
      <c r="M2093" s="260" t="s">
        <v>1</v>
      </c>
      <c r="N2093" s="261" t="s">
        <v>41</v>
      </c>
      <c r="O2093" s="72"/>
      <c r="P2093" s="203">
        <f t="shared" si="61"/>
        <v>0</v>
      </c>
      <c r="Q2093" s="203">
        <v>1.6E-2</v>
      </c>
      <c r="R2093" s="203">
        <f t="shared" si="62"/>
        <v>3.2000000000000001E-2</v>
      </c>
      <c r="S2093" s="203">
        <v>0</v>
      </c>
      <c r="T2093" s="204">
        <f t="shared" si="63"/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493</v>
      </c>
      <c r="AT2093" s="205" t="s">
        <v>990</v>
      </c>
      <c r="AU2093" s="205" t="s">
        <v>85</v>
      </c>
      <c r="AY2093" s="18" t="s">
        <v>282</v>
      </c>
      <c r="BE2093" s="206">
        <f t="shared" si="64"/>
        <v>0</v>
      </c>
      <c r="BF2093" s="206">
        <f t="shared" si="65"/>
        <v>0</v>
      </c>
      <c r="BG2093" s="206">
        <f t="shared" si="66"/>
        <v>0</v>
      </c>
      <c r="BH2093" s="206">
        <f t="shared" si="67"/>
        <v>0</v>
      </c>
      <c r="BI2093" s="206">
        <f t="shared" si="68"/>
        <v>0</v>
      </c>
      <c r="BJ2093" s="18" t="s">
        <v>83</v>
      </c>
      <c r="BK2093" s="206">
        <f t="shared" si="69"/>
        <v>0</v>
      </c>
      <c r="BL2093" s="18" t="s">
        <v>199</v>
      </c>
      <c r="BM2093" s="205" t="s">
        <v>2422</v>
      </c>
    </row>
    <row r="2094" spans="1:65" s="2" customFormat="1" ht="37.9" customHeight="1">
      <c r="A2094" s="35"/>
      <c r="B2094" s="36"/>
      <c r="C2094" s="251" t="s">
        <v>2423</v>
      </c>
      <c r="D2094" s="251" t="s">
        <v>990</v>
      </c>
      <c r="E2094" s="252" t="s">
        <v>2424</v>
      </c>
      <c r="F2094" s="253" t="s">
        <v>2425</v>
      </c>
      <c r="G2094" s="254" t="s">
        <v>583</v>
      </c>
      <c r="H2094" s="255">
        <v>1</v>
      </c>
      <c r="I2094" s="256"/>
      <c r="J2094" s="257">
        <f t="shared" si="6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61"/>
        <v>0</v>
      </c>
      <c r="Q2094" s="203">
        <v>1.6E-2</v>
      </c>
      <c r="R2094" s="203">
        <f t="shared" si="62"/>
        <v>1.6E-2</v>
      </c>
      <c r="S2094" s="203">
        <v>0</v>
      </c>
      <c r="T2094" s="204">
        <f t="shared" si="6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493</v>
      </c>
      <c r="AT2094" s="205" t="s">
        <v>990</v>
      </c>
      <c r="AU2094" s="205" t="s">
        <v>85</v>
      </c>
      <c r="AY2094" s="18" t="s">
        <v>282</v>
      </c>
      <c r="BE2094" s="206">
        <f t="shared" si="64"/>
        <v>0</v>
      </c>
      <c r="BF2094" s="206">
        <f t="shared" si="65"/>
        <v>0</v>
      </c>
      <c r="BG2094" s="206">
        <f t="shared" si="66"/>
        <v>0</v>
      </c>
      <c r="BH2094" s="206">
        <f t="shared" si="67"/>
        <v>0</v>
      </c>
      <c r="BI2094" s="206">
        <f t="shared" si="68"/>
        <v>0</v>
      </c>
      <c r="BJ2094" s="18" t="s">
        <v>83</v>
      </c>
      <c r="BK2094" s="206">
        <f t="shared" si="69"/>
        <v>0</v>
      </c>
      <c r="BL2094" s="18" t="s">
        <v>199</v>
      </c>
      <c r="BM2094" s="205" t="s">
        <v>2426</v>
      </c>
    </row>
    <row r="2095" spans="1:65" s="2" customFormat="1" ht="49.15" customHeight="1">
      <c r="A2095" s="35"/>
      <c r="B2095" s="36"/>
      <c r="C2095" s="193" t="s">
        <v>2427</v>
      </c>
      <c r="D2095" s="193" t="s">
        <v>284</v>
      </c>
      <c r="E2095" s="194" t="s">
        <v>2428</v>
      </c>
      <c r="F2095" s="195" t="s">
        <v>2429</v>
      </c>
      <c r="G2095" s="196" t="s">
        <v>583</v>
      </c>
      <c r="H2095" s="197">
        <v>4</v>
      </c>
      <c r="I2095" s="198"/>
      <c r="J2095" s="199">
        <f t="shared" si="60"/>
        <v>0</v>
      </c>
      <c r="K2095" s="200"/>
      <c r="L2095" s="40"/>
      <c r="M2095" s="201" t="s">
        <v>1</v>
      </c>
      <c r="N2095" s="202" t="s">
        <v>41</v>
      </c>
      <c r="O2095" s="72"/>
      <c r="P2095" s="203">
        <f t="shared" si="61"/>
        <v>0</v>
      </c>
      <c r="Q2095" s="203">
        <v>0</v>
      </c>
      <c r="R2095" s="203">
        <f t="shared" si="62"/>
        <v>0</v>
      </c>
      <c r="S2095" s="203">
        <v>0</v>
      </c>
      <c r="T2095" s="204">
        <f t="shared" si="6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199</v>
      </c>
      <c r="AT2095" s="205" t="s">
        <v>284</v>
      </c>
      <c r="AU2095" s="205" t="s">
        <v>85</v>
      </c>
      <c r="AY2095" s="18" t="s">
        <v>282</v>
      </c>
      <c r="BE2095" s="206">
        <f t="shared" si="64"/>
        <v>0</v>
      </c>
      <c r="BF2095" s="206">
        <f t="shared" si="65"/>
        <v>0</v>
      </c>
      <c r="BG2095" s="206">
        <f t="shared" si="66"/>
        <v>0</v>
      </c>
      <c r="BH2095" s="206">
        <f t="shared" si="67"/>
        <v>0</v>
      </c>
      <c r="BI2095" s="206">
        <f t="shared" si="68"/>
        <v>0</v>
      </c>
      <c r="BJ2095" s="18" t="s">
        <v>83</v>
      </c>
      <c r="BK2095" s="206">
        <f t="shared" si="69"/>
        <v>0</v>
      </c>
      <c r="BL2095" s="18" t="s">
        <v>199</v>
      </c>
      <c r="BM2095" s="205" t="s">
        <v>2430</v>
      </c>
    </row>
    <row r="2096" spans="1:65" s="2" customFormat="1" ht="24.2" customHeight="1">
      <c r="A2096" s="35"/>
      <c r="B2096" s="36"/>
      <c r="C2096" s="251" t="s">
        <v>2431</v>
      </c>
      <c r="D2096" s="251" t="s">
        <v>990</v>
      </c>
      <c r="E2096" s="252" t="s">
        <v>2432</v>
      </c>
      <c r="F2096" s="253" t="s">
        <v>2433</v>
      </c>
      <c r="G2096" s="254" t="s">
        <v>583</v>
      </c>
      <c r="H2096" s="255">
        <v>4</v>
      </c>
      <c r="I2096" s="256"/>
      <c r="J2096" s="257">
        <f t="shared" si="6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61"/>
        <v>0</v>
      </c>
      <c r="Q2096" s="203">
        <v>1.6000000000000001E-3</v>
      </c>
      <c r="R2096" s="203">
        <f t="shared" si="62"/>
        <v>6.4000000000000003E-3</v>
      </c>
      <c r="S2096" s="203">
        <v>0</v>
      </c>
      <c r="T2096" s="204">
        <f t="shared" si="6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493</v>
      </c>
      <c r="AT2096" s="205" t="s">
        <v>990</v>
      </c>
      <c r="AU2096" s="205" t="s">
        <v>85</v>
      </c>
      <c r="AY2096" s="18" t="s">
        <v>282</v>
      </c>
      <c r="BE2096" s="206">
        <f t="shared" si="64"/>
        <v>0</v>
      </c>
      <c r="BF2096" s="206">
        <f t="shared" si="65"/>
        <v>0</v>
      </c>
      <c r="BG2096" s="206">
        <f t="shared" si="66"/>
        <v>0</v>
      </c>
      <c r="BH2096" s="206">
        <f t="shared" si="67"/>
        <v>0</v>
      </c>
      <c r="BI2096" s="206">
        <f t="shared" si="68"/>
        <v>0</v>
      </c>
      <c r="BJ2096" s="18" t="s">
        <v>83</v>
      </c>
      <c r="BK2096" s="206">
        <f t="shared" si="69"/>
        <v>0</v>
      </c>
      <c r="BL2096" s="18" t="s">
        <v>199</v>
      </c>
      <c r="BM2096" s="205" t="s">
        <v>2434</v>
      </c>
    </row>
    <row r="2097" spans="1:65" s="2" customFormat="1" ht="44.25" customHeight="1">
      <c r="A2097" s="35"/>
      <c r="B2097" s="36"/>
      <c r="C2097" s="251" t="s">
        <v>2435</v>
      </c>
      <c r="D2097" s="251" t="s">
        <v>990</v>
      </c>
      <c r="E2097" s="252" t="s">
        <v>2436</v>
      </c>
      <c r="F2097" s="253" t="s">
        <v>2437</v>
      </c>
      <c r="G2097" s="254" t="s">
        <v>583</v>
      </c>
      <c r="H2097" s="255">
        <v>1</v>
      </c>
      <c r="I2097" s="256"/>
      <c r="J2097" s="257">
        <f t="shared" si="6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61"/>
        <v>0</v>
      </c>
      <c r="Q2097" s="203">
        <v>2.1000000000000001E-2</v>
      </c>
      <c r="R2097" s="203">
        <f t="shared" si="62"/>
        <v>2.1000000000000001E-2</v>
      </c>
      <c r="S2097" s="203">
        <v>0</v>
      </c>
      <c r="T2097" s="204">
        <f t="shared" si="6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493</v>
      </c>
      <c r="AT2097" s="205" t="s">
        <v>990</v>
      </c>
      <c r="AU2097" s="205" t="s">
        <v>85</v>
      </c>
      <c r="AY2097" s="18" t="s">
        <v>282</v>
      </c>
      <c r="BE2097" s="206">
        <f t="shared" si="64"/>
        <v>0</v>
      </c>
      <c r="BF2097" s="206">
        <f t="shared" si="65"/>
        <v>0</v>
      </c>
      <c r="BG2097" s="206">
        <f t="shared" si="66"/>
        <v>0</v>
      </c>
      <c r="BH2097" s="206">
        <f t="shared" si="67"/>
        <v>0</v>
      </c>
      <c r="BI2097" s="206">
        <f t="shared" si="68"/>
        <v>0</v>
      </c>
      <c r="BJ2097" s="18" t="s">
        <v>83</v>
      </c>
      <c r="BK2097" s="206">
        <f t="shared" si="69"/>
        <v>0</v>
      </c>
      <c r="BL2097" s="18" t="s">
        <v>199</v>
      </c>
      <c r="BM2097" s="205" t="s">
        <v>2438</v>
      </c>
    </row>
    <row r="2098" spans="1:65" s="2" customFormat="1" ht="44.25" customHeight="1">
      <c r="A2098" s="35"/>
      <c r="B2098" s="36"/>
      <c r="C2098" s="251" t="s">
        <v>2439</v>
      </c>
      <c r="D2098" s="251" t="s">
        <v>990</v>
      </c>
      <c r="E2098" s="252" t="s">
        <v>2440</v>
      </c>
      <c r="F2098" s="253" t="s">
        <v>2441</v>
      </c>
      <c r="G2098" s="254" t="s">
        <v>583</v>
      </c>
      <c r="H2098" s="255">
        <v>3</v>
      </c>
      <c r="I2098" s="256"/>
      <c r="J2098" s="257">
        <f t="shared" si="6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61"/>
        <v>0</v>
      </c>
      <c r="Q2098" s="203">
        <v>2.1000000000000001E-2</v>
      </c>
      <c r="R2098" s="203">
        <f t="shared" si="62"/>
        <v>6.3E-2</v>
      </c>
      <c r="S2098" s="203">
        <v>0</v>
      </c>
      <c r="T2098" s="204">
        <f t="shared" si="6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493</v>
      </c>
      <c r="AT2098" s="205" t="s">
        <v>990</v>
      </c>
      <c r="AU2098" s="205" t="s">
        <v>85</v>
      </c>
      <c r="AY2098" s="18" t="s">
        <v>282</v>
      </c>
      <c r="BE2098" s="206">
        <f t="shared" si="64"/>
        <v>0</v>
      </c>
      <c r="BF2098" s="206">
        <f t="shared" si="65"/>
        <v>0</v>
      </c>
      <c r="BG2098" s="206">
        <f t="shared" si="66"/>
        <v>0</v>
      </c>
      <c r="BH2098" s="206">
        <f t="shared" si="67"/>
        <v>0</v>
      </c>
      <c r="BI2098" s="206">
        <f t="shared" si="68"/>
        <v>0</v>
      </c>
      <c r="BJ2098" s="18" t="s">
        <v>83</v>
      </c>
      <c r="BK2098" s="206">
        <f t="shared" si="69"/>
        <v>0</v>
      </c>
      <c r="BL2098" s="18" t="s">
        <v>199</v>
      </c>
      <c r="BM2098" s="205" t="s">
        <v>2442</v>
      </c>
    </row>
    <row r="2099" spans="1:65" s="2" customFormat="1" ht="24.2" customHeight="1">
      <c r="A2099" s="35"/>
      <c r="B2099" s="36"/>
      <c r="C2099" s="193" t="s">
        <v>2443</v>
      </c>
      <c r="D2099" s="193" t="s">
        <v>284</v>
      </c>
      <c r="E2099" s="194" t="s">
        <v>2444</v>
      </c>
      <c r="F2099" s="195" t="s">
        <v>2445</v>
      </c>
      <c r="G2099" s="196" t="s">
        <v>583</v>
      </c>
      <c r="H2099" s="197">
        <v>5</v>
      </c>
      <c r="I2099" s="198"/>
      <c r="J2099" s="199">
        <f t="shared" si="60"/>
        <v>0</v>
      </c>
      <c r="K2099" s="200"/>
      <c r="L2099" s="40"/>
      <c r="M2099" s="201" t="s">
        <v>1</v>
      </c>
      <c r="N2099" s="202" t="s">
        <v>41</v>
      </c>
      <c r="O2099" s="72"/>
      <c r="P2099" s="203">
        <f t="shared" si="61"/>
        <v>0</v>
      </c>
      <c r="Q2099" s="203">
        <v>0</v>
      </c>
      <c r="R2099" s="203">
        <f t="shared" si="62"/>
        <v>0</v>
      </c>
      <c r="S2099" s="203">
        <v>0</v>
      </c>
      <c r="T2099" s="204">
        <f t="shared" si="6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199</v>
      </c>
      <c r="AT2099" s="205" t="s">
        <v>284</v>
      </c>
      <c r="AU2099" s="205" t="s">
        <v>85</v>
      </c>
      <c r="AY2099" s="18" t="s">
        <v>282</v>
      </c>
      <c r="BE2099" s="206">
        <f t="shared" si="64"/>
        <v>0</v>
      </c>
      <c r="BF2099" s="206">
        <f t="shared" si="65"/>
        <v>0</v>
      </c>
      <c r="BG2099" s="206">
        <f t="shared" si="66"/>
        <v>0</v>
      </c>
      <c r="BH2099" s="206">
        <f t="shared" si="67"/>
        <v>0</v>
      </c>
      <c r="BI2099" s="206">
        <f t="shared" si="68"/>
        <v>0</v>
      </c>
      <c r="BJ2099" s="18" t="s">
        <v>83</v>
      </c>
      <c r="BK2099" s="206">
        <f t="shared" si="69"/>
        <v>0</v>
      </c>
      <c r="BL2099" s="18" t="s">
        <v>199</v>
      </c>
      <c r="BM2099" s="205" t="s">
        <v>2446</v>
      </c>
    </row>
    <row r="2100" spans="1:65" s="2" customFormat="1" ht="16.5" customHeight="1">
      <c r="A2100" s="35"/>
      <c r="B2100" s="36"/>
      <c r="C2100" s="251" t="s">
        <v>2447</v>
      </c>
      <c r="D2100" s="251" t="s">
        <v>990</v>
      </c>
      <c r="E2100" s="252" t="s">
        <v>2448</v>
      </c>
      <c r="F2100" s="253" t="s">
        <v>2449</v>
      </c>
      <c r="G2100" s="254" t="s">
        <v>583</v>
      </c>
      <c r="H2100" s="255">
        <v>5</v>
      </c>
      <c r="I2100" s="256"/>
      <c r="J2100" s="257">
        <f t="shared" si="6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61"/>
        <v>0</v>
      </c>
      <c r="Q2100" s="203">
        <v>2.3999999999999998E-3</v>
      </c>
      <c r="R2100" s="203">
        <f t="shared" si="62"/>
        <v>1.1999999999999999E-2</v>
      </c>
      <c r="S2100" s="203">
        <v>0</v>
      </c>
      <c r="T2100" s="204">
        <f t="shared" si="6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493</v>
      </c>
      <c r="AT2100" s="205" t="s">
        <v>990</v>
      </c>
      <c r="AU2100" s="205" t="s">
        <v>85</v>
      </c>
      <c r="AY2100" s="18" t="s">
        <v>282</v>
      </c>
      <c r="BE2100" s="206">
        <f t="shared" si="64"/>
        <v>0</v>
      </c>
      <c r="BF2100" s="206">
        <f t="shared" si="65"/>
        <v>0</v>
      </c>
      <c r="BG2100" s="206">
        <f t="shared" si="66"/>
        <v>0</v>
      </c>
      <c r="BH2100" s="206">
        <f t="shared" si="67"/>
        <v>0</v>
      </c>
      <c r="BI2100" s="206">
        <f t="shared" si="68"/>
        <v>0</v>
      </c>
      <c r="BJ2100" s="18" t="s">
        <v>83</v>
      </c>
      <c r="BK2100" s="206">
        <f t="shared" si="69"/>
        <v>0</v>
      </c>
      <c r="BL2100" s="18" t="s">
        <v>199</v>
      </c>
      <c r="BM2100" s="205" t="s">
        <v>2450</v>
      </c>
    </row>
    <row r="2101" spans="1:65" s="2" customFormat="1" ht="24.2" customHeight="1">
      <c r="A2101" s="35"/>
      <c r="B2101" s="36"/>
      <c r="C2101" s="193" t="s">
        <v>2451</v>
      </c>
      <c r="D2101" s="193" t="s">
        <v>284</v>
      </c>
      <c r="E2101" s="194" t="s">
        <v>2452</v>
      </c>
      <c r="F2101" s="195" t="s">
        <v>2453</v>
      </c>
      <c r="G2101" s="196" t="s">
        <v>583</v>
      </c>
      <c r="H2101" s="197">
        <v>4</v>
      </c>
      <c r="I2101" s="198"/>
      <c r="J2101" s="199">
        <f t="shared" si="60"/>
        <v>0</v>
      </c>
      <c r="K2101" s="200"/>
      <c r="L2101" s="40"/>
      <c r="M2101" s="201" t="s">
        <v>1</v>
      </c>
      <c r="N2101" s="202" t="s">
        <v>41</v>
      </c>
      <c r="O2101" s="72"/>
      <c r="P2101" s="203">
        <f t="shared" si="61"/>
        <v>0</v>
      </c>
      <c r="Q2101" s="203">
        <v>0</v>
      </c>
      <c r="R2101" s="203">
        <f t="shared" si="62"/>
        <v>0</v>
      </c>
      <c r="S2101" s="203">
        <v>0</v>
      </c>
      <c r="T2101" s="204">
        <f t="shared" si="6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199</v>
      </c>
      <c r="AT2101" s="205" t="s">
        <v>284</v>
      </c>
      <c r="AU2101" s="205" t="s">
        <v>85</v>
      </c>
      <c r="AY2101" s="18" t="s">
        <v>282</v>
      </c>
      <c r="BE2101" s="206">
        <f t="shared" si="64"/>
        <v>0</v>
      </c>
      <c r="BF2101" s="206">
        <f t="shared" si="65"/>
        <v>0</v>
      </c>
      <c r="BG2101" s="206">
        <f t="shared" si="66"/>
        <v>0</v>
      </c>
      <c r="BH2101" s="206">
        <f t="shared" si="67"/>
        <v>0</v>
      </c>
      <c r="BI2101" s="206">
        <f t="shared" si="68"/>
        <v>0</v>
      </c>
      <c r="BJ2101" s="18" t="s">
        <v>83</v>
      </c>
      <c r="BK2101" s="206">
        <f t="shared" si="69"/>
        <v>0</v>
      </c>
      <c r="BL2101" s="18" t="s">
        <v>199</v>
      </c>
      <c r="BM2101" s="205" t="s">
        <v>2454</v>
      </c>
    </row>
    <row r="2102" spans="1:65" s="2" customFormat="1" ht="16.5" customHeight="1">
      <c r="A2102" s="35"/>
      <c r="B2102" s="36"/>
      <c r="C2102" s="251" t="s">
        <v>2455</v>
      </c>
      <c r="D2102" s="251" t="s">
        <v>990</v>
      </c>
      <c r="E2102" s="252" t="s">
        <v>2456</v>
      </c>
      <c r="F2102" s="253" t="s">
        <v>2449</v>
      </c>
      <c r="G2102" s="254" t="s">
        <v>583</v>
      </c>
      <c r="H2102" s="255">
        <v>4</v>
      </c>
      <c r="I2102" s="256"/>
      <c r="J2102" s="257">
        <f t="shared" si="6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61"/>
        <v>0</v>
      </c>
      <c r="Q2102" s="203">
        <v>2.3999999999999998E-3</v>
      </c>
      <c r="R2102" s="203">
        <f t="shared" si="62"/>
        <v>9.5999999999999992E-3</v>
      </c>
      <c r="S2102" s="203">
        <v>0</v>
      </c>
      <c r="T2102" s="204">
        <f t="shared" si="6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493</v>
      </c>
      <c r="AT2102" s="205" t="s">
        <v>990</v>
      </c>
      <c r="AU2102" s="205" t="s">
        <v>85</v>
      </c>
      <c r="AY2102" s="18" t="s">
        <v>282</v>
      </c>
      <c r="BE2102" s="206">
        <f t="shared" si="64"/>
        <v>0</v>
      </c>
      <c r="BF2102" s="206">
        <f t="shared" si="65"/>
        <v>0</v>
      </c>
      <c r="BG2102" s="206">
        <f t="shared" si="66"/>
        <v>0</v>
      </c>
      <c r="BH2102" s="206">
        <f t="shared" si="67"/>
        <v>0</v>
      </c>
      <c r="BI2102" s="206">
        <f t="shared" si="68"/>
        <v>0</v>
      </c>
      <c r="BJ2102" s="18" t="s">
        <v>83</v>
      </c>
      <c r="BK2102" s="206">
        <f t="shared" si="69"/>
        <v>0</v>
      </c>
      <c r="BL2102" s="18" t="s">
        <v>199</v>
      </c>
      <c r="BM2102" s="205" t="s">
        <v>2457</v>
      </c>
    </row>
    <row r="2103" spans="1:65" s="2" customFormat="1" ht="16.5" customHeight="1">
      <c r="A2103" s="35"/>
      <c r="B2103" s="36"/>
      <c r="C2103" s="193" t="s">
        <v>2458</v>
      </c>
      <c r="D2103" s="193" t="s">
        <v>284</v>
      </c>
      <c r="E2103" s="194" t="s">
        <v>2459</v>
      </c>
      <c r="F2103" s="195" t="s">
        <v>2460</v>
      </c>
      <c r="G2103" s="196" t="s">
        <v>2461</v>
      </c>
      <c r="H2103" s="197">
        <v>1</v>
      </c>
      <c r="I2103" s="198"/>
      <c r="J2103" s="199">
        <f t="shared" si="60"/>
        <v>0</v>
      </c>
      <c r="K2103" s="200"/>
      <c r="L2103" s="40"/>
      <c r="M2103" s="201" t="s">
        <v>1</v>
      </c>
      <c r="N2103" s="202" t="s">
        <v>41</v>
      </c>
      <c r="O2103" s="72"/>
      <c r="P2103" s="203">
        <f t="shared" si="61"/>
        <v>0</v>
      </c>
      <c r="Q2103" s="203">
        <v>0</v>
      </c>
      <c r="R2103" s="203">
        <f t="shared" si="62"/>
        <v>0</v>
      </c>
      <c r="S2103" s="203">
        <v>0</v>
      </c>
      <c r="T2103" s="204">
        <f t="shared" si="6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199</v>
      </c>
      <c r="AT2103" s="205" t="s">
        <v>284</v>
      </c>
      <c r="AU2103" s="205" t="s">
        <v>85</v>
      </c>
      <c r="AY2103" s="18" t="s">
        <v>282</v>
      </c>
      <c r="BE2103" s="206">
        <f t="shared" si="64"/>
        <v>0</v>
      </c>
      <c r="BF2103" s="206">
        <f t="shared" si="65"/>
        <v>0</v>
      </c>
      <c r="BG2103" s="206">
        <f t="shared" si="66"/>
        <v>0</v>
      </c>
      <c r="BH2103" s="206">
        <f t="shared" si="67"/>
        <v>0</v>
      </c>
      <c r="BI2103" s="206">
        <f t="shared" si="68"/>
        <v>0</v>
      </c>
      <c r="BJ2103" s="18" t="s">
        <v>83</v>
      </c>
      <c r="BK2103" s="206">
        <f t="shared" si="69"/>
        <v>0</v>
      </c>
      <c r="BL2103" s="18" t="s">
        <v>199</v>
      </c>
      <c r="BM2103" s="205" t="s">
        <v>2462</v>
      </c>
    </row>
    <row r="2104" spans="1:65" s="2" customFormat="1" ht="21.75" customHeight="1">
      <c r="A2104" s="35"/>
      <c r="B2104" s="36"/>
      <c r="C2104" s="193" t="s">
        <v>2463</v>
      </c>
      <c r="D2104" s="193" t="s">
        <v>284</v>
      </c>
      <c r="E2104" s="194" t="s">
        <v>2464</v>
      </c>
      <c r="F2104" s="195" t="s">
        <v>2465</v>
      </c>
      <c r="G2104" s="196" t="s">
        <v>583</v>
      </c>
      <c r="H2104" s="197">
        <v>1</v>
      </c>
      <c r="I2104" s="198"/>
      <c r="J2104" s="199">
        <f t="shared" si="60"/>
        <v>0</v>
      </c>
      <c r="K2104" s="200"/>
      <c r="L2104" s="40"/>
      <c r="M2104" s="201" t="s">
        <v>1</v>
      </c>
      <c r="N2104" s="202" t="s">
        <v>41</v>
      </c>
      <c r="O2104" s="72"/>
      <c r="P2104" s="203">
        <f t="shared" si="61"/>
        <v>0</v>
      </c>
      <c r="Q2104" s="203">
        <v>2.5999999999999998E-4</v>
      </c>
      <c r="R2104" s="203">
        <f t="shared" si="62"/>
        <v>2.5999999999999998E-4</v>
      </c>
      <c r="S2104" s="203">
        <v>0</v>
      </c>
      <c r="T2104" s="204">
        <f t="shared" si="6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199</v>
      </c>
      <c r="AT2104" s="205" t="s">
        <v>284</v>
      </c>
      <c r="AU2104" s="205" t="s">
        <v>85</v>
      </c>
      <c r="AY2104" s="18" t="s">
        <v>282</v>
      </c>
      <c r="BE2104" s="206">
        <f t="shared" si="64"/>
        <v>0</v>
      </c>
      <c r="BF2104" s="206">
        <f t="shared" si="65"/>
        <v>0</v>
      </c>
      <c r="BG2104" s="206">
        <f t="shared" si="66"/>
        <v>0</v>
      </c>
      <c r="BH2104" s="206">
        <f t="shared" si="67"/>
        <v>0</v>
      </c>
      <c r="BI2104" s="206">
        <f t="shared" si="68"/>
        <v>0</v>
      </c>
      <c r="BJ2104" s="18" t="s">
        <v>83</v>
      </c>
      <c r="BK2104" s="206">
        <f t="shared" si="69"/>
        <v>0</v>
      </c>
      <c r="BL2104" s="18" t="s">
        <v>199</v>
      </c>
      <c r="BM2104" s="205" t="s">
        <v>2466</v>
      </c>
    </row>
    <row r="2105" spans="1:65" s="2" customFormat="1" ht="37.9" customHeight="1">
      <c r="A2105" s="35"/>
      <c r="B2105" s="36"/>
      <c r="C2105" s="251" t="s">
        <v>2467</v>
      </c>
      <c r="D2105" s="251" t="s">
        <v>990</v>
      </c>
      <c r="E2105" s="252" t="s">
        <v>2468</v>
      </c>
      <c r="F2105" s="253" t="s">
        <v>2469</v>
      </c>
      <c r="G2105" s="254" t="s">
        <v>583</v>
      </c>
      <c r="H2105" s="255">
        <v>1</v>
      </c>
      <c r="I2105" s="256"/>
      <c r="J2105" s="257">
        <f t="shared" si="60"/>
        <v>0</v>
      </c>
      <c r="K2105" s="258"/>
      <c r="L2105" s="259"/>
      <c r="M2105" s="260" t="s">
        <v>1</v>
      </c>
      <c r="N2105" s="261" t="s">
        <v>41</v>
      </c>
      <c r="O2105" s="72"/>
      <c r="P2105" s="203">
        <f t="shared" si="61"/>
        <v>0</v>
      </c>
      <c r="Q2105" s="203">
        <v>3.5000000000000003E-2</v>
      </c>
      <c r="R2105" s="203">
        <f t="shared" si="62"/>
        <v>3.5000000000000003E-2</v>
      </c>
      <c r="S2105" s="203">
        <v>0</v>
      </c>
      <c r="T2105" s="204">
        <f t="shared" si="6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493</v>
      </c>
      <c r="AT2105" s="205" t="s">
        <v>990</v>
      </c>
      <c r="AU2105" s="205" t="s">
        <v>85</v>
      </c>
      <c r="AY2105" s="18" t="s">
        <v>282</v>
      </c>
      <c r="BE2105" s="206">
        <f t="shared" si="64"/>
        <v>0</v>
      </c>
      <c r="BF2105" s="206">
        <f t="shared" si="65"/>
        <v>0</v>
      </c>
      <c r="BG2105" s="206">
        <f t="shared" si="66"/>
        <v>0</v>
      </c>
      <c r="BH2105" s="206">
        <f t="shared" si="67"/>
        <v>0</v>
      </c>
      <c r="BI2105" s="206">
        <f t="shared" si="68"/>
        <v>0</v>
      </c>
      <c r="BJ2105" s="18" t="s">
        <v>83</v>
      </c>
      <c r="BK2105" s="206">
        <f t="shared" si="69"/>
        <v>0</v>
      </c>
      <c r="BL2105" s="18" t="s">
        <v>199</v>
      </c>
      <c r="BM2105" s="205" t="s">
        <v>2470</v>
      </c>
    </row>
    <row r="2106" spans="1:65" s="2" customFormat="1" ht="37.9" customHeight="1">
      <c r="A2106" s="35"/>
      <c r="B2106" s="36"/>
      <c r="C2106" s="193" t="s">
        <v>2471</v>
      </c>
      <c r="D2106" s="193" t="s">
        <v>284</v>
      </c>
      <c r="E2106" s="194" t="s">
        <v>2472</v>
      </c>
      <c r="F2106" s="195" t="s">
        <v>2473</v>
      </c>
      <c r="G2106" s="196" t="s">
        <v>583</v>
      </c>
      <c r="H2106" s="197">
        <v>30</v>
      </c>
      <c r="I2106" s="198"/>
      <c r="J2106" s="199">
        <f t="shared" si="60"/>
        <v>0</v>
      </c>
      <c r="K2106" s="200"/>
      <c r="L2106" s="40"/>
      <c r="M2106" s="201" t="s">
        <v>1</v>
      </c>
      <c r="N2106" s="202" t="s">
        <v>41</v>
      </c>
      <c r="O2106" s="72"/>
      <c r="P2106" s="203">
        <f t="shared" si="61"/>
        <v>0</v>
      </c>
      <c r="Q2106" s="203">
        <v>2.5999999999999998E-4</v>
      </c>
      <c r="R2106" s="203">
        <f t="shared" si="62"/>
        <v>7.7999999999999996E-3</v>
      </c>
      <c r="S2106" s="203">
        <v>0</v>
      </c>
      <c r="T2106" s="204">
        <f t="shared" si="6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199</v>
      </c>
      <c r="AT2106" s="205" t="s">
        <v>284</v>
      </c>
      <c r="AU2106" s="205" t="s">
        <v>85</v>
      </c>
      <c r="AY2106" s="18" t="s">
        <v>282</v>
      </c>
      <c r="BE2106" s="206">
        <f t="shared" si="64"/>
        <v>0</v>
      </c>
      <c r="BF2106" s="206">
        <f t="shared" si="65"/>
        <v>0</v>
      </c>
      <c r="BG2106" s="206">
        <f t="shared" si="66"/>
        <v>0</v>
      </c>
      <c r="BH2106" s="206">
        <f t="shared" si="67"/>
        <v>0</v>
      </c>
      <c r="BI2106" s="206">
        <f t="shared" si="68"/>
        <v>0</v>
      </c>
      <c r="BJ2106" s="18" t="s">
        <v>83</v>
      </c>
      <c r="BK2106" s="206">
        <f t="shared" si="69"/>
        <v>0</v>
      </c>
      <c r="BL2106" s="18" t="s">
        <v>199</v>
      </c>
      <c r="BM2106" s="205" t="s">
        <v>2474</v>
      </c>
    </row>
    <row r="2107" spans="1:65" s="13" customFormat="1" ht="11.25">
      <c r="B2107" s="207"/>
      <c r="C2107" s="208"/>
      <c r="D2107" s="209" t="s">
        <v>290</v>
      </c>
      <c r="E2107" s="210" t="s">
        <v>1</v>
      </c>
      <c r="F2107" s="211" t="s">
        <v>2475</v>
      </c>
      <c r="G2107" s="208"/>
      <c r="H2107" s="212">
        <v>30</v>
      </c>
      <c r="I2107" s="213"/>
      <c r="J2107" s="208"/>
      <c r="K2107" s="208"/>
      <c r="L2107" s="214"/>
      <c r="M2107" s="215"/>
      <c r="N2107" s="216"/>
      <c r="O2107" s="216"/>
      <c r="P2107" s="216"/>
      <c r="Q2107" s="216"/>
      <c r="R2107" s="216"/>
      <c r="S2107" s="216"/>
      <c r="T2107" s="217"/>
      <c r="AT2107" s="218" t="s">
        <v>290</v>
      </c>
      <c r="AU2107" s="218" t="s">
        <v>85</v>
      </c>
      <c r="AV2107" s="13" t="s">
        <v>85</v>
      </c>
      <c r="AW2107" s="13" t="s">
        <v>32</v>
      </c>
      <c r="AX2107" s="13" t="s">
        <v>76</v>
      </c>
      <c r="AY2107" s="218" t="s">
        <v>282</v>
      </c>
    </row>
    <row r="2108" spans="1:65" s="14" customFormat="1" ht="11.25">
      <c r="B2108" s="219"/>
      <c r="C2108" s="220"/>
      <c r="D2108" s="209" t="s">
        <v>290</v>
      </c>
      <c r="E2108" s="221" t="s">
        <v>1</v>
      </c>
      <c r="F2108" s="222" t="s">
        <v>292</v>
      </c>
      <c r="G2108" s="220"/>
      <c r="H2108" s="223">
        <v>30</v>
      </c>
      <c r="I2108" s="224"/>
      <c r="J2108" s="220"/>
      <c r="K2108" s="220"/>
      <c r="L2108" s="225"/>
      <c r="M2108" s="226"/>
      <c r="N2108" s="227"/>
      <c r="O2108" s="227"/>
      <c r="P2108" s="227"/>
      <c r="Q2108" s="227"/>
      <c r="R2108" s="227"/>
      <c r="S2108" s="227"/>
      <c r="T2108" s="228"/>
      <c r="AT2108" s="229" t="s">
        <v>290</v>
      </c>
      <c r="AU2108" s="229" t="s">
        <v>85</v>
      </c>
      <c r="AV2108" s="14" t="s">
        <v>288</v>
      </c>
      <c r="AW2108" s="14" t="s">
        <v>32</v>
      </c>
      <c r="AX2108" s="14" t="s">
        <v>83</v>
      </c>
      <c r="AY2108" s="229" t="s">
        <v>282</v>
      </c>
    </row>
    <row r="2109" spans="1:65" s="2" customFormat="1" ht="66.75" customHeight="1">
      <c r="A2109" s="35"/>
      <c r="B2109" s="36"/>
      <c r="C2109" s="251" t="s">
        <v>2476</v>
      </c>
      <c r="D2109" s="251" t="s">
        <v>990</v>
      </c>
      <c r="E2109" s="252" t="s">
        <v>2477</v>
      </c>
      <c r="F2109" s="253" t="s">
        <v>2478</v>
      </c>
      <c r="G2109" s="254" t="s">
        <v>583</v>
      </c>
      <c r="H2109" s="255">
        <v>10</v>
      </c>
      <c r="I2109" s="256"/>
      <c r="J2109" s="257">
        <f>ROUND(I2109*H2109,2)</f>
        <v>0</v>
      </c>
      <c r="K2109" s="258"/>
      <c r="L2109" s="259"/>
      <c r="M2109" s="260" t="s">
        <v>1</v>
      </c>
      <c r="N2109" s="261" t="s">
        <v>41</v>
      </c>
      <c r="O2109" s="72"/>
      <c r="P2109" s="203">
        <f>O2109*H2109</f>
        <v>0</v>
      </c>
      <c r="Q2109" s="203">
        <v>5.0999999999999997E-2</v>
      </c>
      <c r="R2109" s="203">
        <f>Q2109*H2109</f>
        <v>0.51</v>
      </c>
      <c r="S2109" s="203">
        <v>0</v>
      </c>
      <c r="T2109" s="204">
        <f>S2109*H2109</f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493</v>
      </c>
      <c r="AT2109" s="205" t="s">
        <v>990</v>
      </c>
      <c r="AU2109" s="205" t="s">
        <v>85</v>
      </c>
      <c r="AY2109" s="18" t="s">
        <v>282</v>
      </c>
      <c r="BE2109" s="206">
        <f>IF(N2109="základní",J2109,0)</f>
        <v>0</v>
      </c>
      <c r="BF2109" s="206">
        <f>IF(N2109="snížená",J2109,0)</f>
        <v>0</v>
      </c>
      <c r="BG2109" s="206">
        <f>IF(N2109="zákl. přenesená",J2109,0)</f>
        <v>0</v>
      </c>
      <c r="BH2109" s="206">
        <f>IF(N2109="sníž. přenesená",J2109,0)</f>
        <v>0</v>
      </c>
      <c r="BI2109" s="206">
        <f>IF(N2109="nulová",J2109,0)</f>
        <v>0</v>
      </c>
      <c r="BJ2109" s="18" t="s">
        <v>83</v>
      </c>
      <c r="BK2109" s="206">
        <f>ROUND(I2109*H2109,2)</f>
        <v>0</v>
      </c>
      <c r="BL2109" s="18" t="s">
        <v>199</v>
      </c>
      <c r="BM2109" s="205" t="s">
        <v>2479</v>
      </c>
    </row>
    <row r="2110" spans="1:65" s="2" customFormat="1" ht="62.65" customHeight="1">
      <c r="A2110" s="35"/>
      <c r="B2110" s="36"/>
      <c r="C2110" s="251" t="s">
        <v>2480</v>
      </c>
      <c r="D2110" s="251" t="s">
        <v>990</v>
      </c>
      <c r="E2110" s="252" t="s">
        <v>2481</v>
      </c>
      <c r="F2110" s="253" t="s">
        <v>2482</v>
      </c>
      <c r="G2110" s="254" t="s">
        <v>583</v>
      </c>
      <c r="H2110" s="255">
        <v>20</v>
      </c>
      <c r="I2110" s="256"/>
      <c r="J2110" s="257">
        <f>ROUND(I2110*H2110,2)</f>
        <v>0</v>
      </c>
      <c r="K2110" s="258"/>
      <c r="L2110" s="259"/>
      <c r="M2110" s="260" t="s">
        <v>1</v>
      </c>
      <c r="N2110" s="261" t="s">
        <v>41</v>
      </c>
      <c r="O2110" s="72"/>
      <c r="P2110" s="203">
        <f>O2110*H2110</f>
        <v>0</v>
      </c>
      <c r="Q2110" s="203">
        <v>4.9000000000000002E-2</v>
      </c>
      <c r="R2110" s="203">
        <f>Q2110*H2110</f>
        <v>0.98</v>
      </c>
      <c r="S2110" s="203">
        <v>0</v>
      </c>
      <c r="T2110" s="204">
        <f>S2110*H2110</f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493</v>
      </c>
      <c r="AT2110" s="205" t="s">
        <v>990</v>
      </c>
      <c r="AU2110" s="205" t="s">
        <v>85</v>
      </c>
      <c r="AY2110" s="18" t="s">
        <v>282</v>
      </c>
      <c r="BE2110" s="206">
        <f>IF(N2110="základní",J2110,0)</f>
        <v>0</v>
      </c>
      <c r="BF2110" s="206">
        <f>IF(N2110="snížená",J2110,0)</f>
        <v>0</v>
      </c>
      <c r="BG2110" s="206">
        <f>IF(N2110="zákl. přenesená",J2110,0)</f>
        <v>0</v>
      </c>
      <c r="BH2110" s="206">
        <f>IF(N2110="sníž. přenesená",J2110,0)</f>
        <v>0</v>
      </c>
      <c r="BI2110" s="206">
        <f>IF(N2110="nulová",J2110,0)</f>
        <v>0</v>
      </c>
      <c r="BJ2110" s="18" t="s">
        <v>83</v>
      </c>
      <c r="BK2110" s="206">
        <f>ROUND(I2110*H2110,2)</f>
        <v>0</v>
      </c>
      <c r="BL2110" s="18" t="s">
        <v>199</v>
      </c>
      <c r="BM2110" s="205" t="s">
        <v>2483</v>
      </c>
    </row>
    <row r="2111" spans="1:65" s="2" customFormat="1" ht="37.9" customHeight="1">
      <c r="A2111" s="35"/>
      <c r="B2111" s="36"/>
      <c r="C2111" s="193" t="s">
        <v>2484</v>
      </c>
      <c r="D2111" s="193" t="s">
        <v>284</v>
      </c>
      <c r="E2111" s="194" t="s">
        <v>2485</v>
      </c>
      <c r="F2111" s="195" t="s">
        <v>2486</v>
      </c>
      <c r="G2111" s="196" t="s">
        <v>583</v>
      </c>
      <c r="H2111" s="197">
        <v>12</v>
      </c>
      <c r="I2111" s="198"/>
      <c r="J2111" s="199">
        <f>ROUND(I2111*H2111,2)</f>
        <v>0</v>
      </c>
      <c r="K2111" s="200"/>
      <c r="L2111" s="40"/>
      <c r="M2111" s="201" t="s">
        <v>1</v>
      </c>
      <c r="N2111" s="202" t="s">
        <v>41</v>
      </c>
      <c r="O2111" s="72"/>
      <c r="P2111" s="203">
        <f>O2111*H2111</f>
        <v>0</v>
      </c>
      <c r="Q2111" s="203">
        <v>4.8000000000000001E-4</v>
      </c>
      <c r="R2111" s="203">
        <f>Q2111*H2111</f>
        <v>5.7600000000000004E-3</v>
      </c>
      <c r="S2111" s="203">
        <v>0</v>
      </c>
      <c r="T2111" s="204">
        <f>S2111*H2111</f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199</v>
      </c>
      <c r="AT2111" s="205" t="s">
        <v>284</v>
      </c>
      <c r="AU2111" s="205" t="s">
        <v>85</v>
      </c>
      <c r="AY2111" s="18" t="s">
        <v>282</v>
      </c>
      <c r="BE2111" s="206">
        <f>IF(N2111="základní",J2111,0)</f>
        <v>0</v>
      </c>
      <c r="BF2111" s="206">
        <f>IF(N2111="snížená",J2111,0)</f>
        <v>0</v>
      </c>
      <c r="BG2111" s="206">
        <f>IF(N2111="zákl. přenesená",J2111,0)</f>
        <v>0</v>
      </c>
      <c r="BH2111" s="206">
        <f>IF(N2111="sníž. přenesená",J2111,0)</f>
        <v>0</v>
      </c>
      <c r="BI2111" s="206">
        <f>IF(N2111="nulová",J2111,0)</f>
        <v>0</v>
      </c>
      <c r="BJ2111" s="18" t="s">
        <v>83</v>
      </c>
      <c r="BK2111" s="206">
        <f>ROUND(I2111*H2111,2)</f>
        <v>0</v>
      </c>
      <c r="BL2111" s="18" t="s">
        <v>199</v>
      </c>
      <c r="BM2111" s="205" t="s">
        <v>2487</v>
      </c>
    </row>
    <row r="2112" spans="1:65" s="2" customFormat="1" ht="37.9" customHeight="1">
      <c r="A2112" s="35"/>
      <c r="B2112" s="36"/>
      <c r="C2112" s="251" t="s">
        <v>2488</v>
      </c>
      <c r="D2112" s="251" t="s">
        <v>990</v>
      </c>
      <c r="E2112" s="252" t="s">
        <v>2489</v>
      </c>
      <c r="F2112" s="253" t="s">
        <v>2490</v>
      </c>
      <c r="G2112" s="254" t="s">
        <v>583</v>
      </c>
      <c r="H2112" s="255">
        <v>5</v>
      </c>
      <c r="I2112" s="256"/>
      <c r="J2112" s="257">
        <f>ROUND(I2112*H2112,2)</f>
        <v>0</v>
      </c>
      <c r="K2112" s="258"/>
      <c r="L2112" s="259"/>
      <c r="M2112" s="260" t="s">
        <v>1</v>
      </c>
      <c r="N2112" s="261" t="s">
        <v>41</v>
      </c>
      <c r="O2112" s="72"/>
      <c r="P2112" s="203">
        <f>O2112*H2112</f>
        <v>0</v>
      </c>
      <c r="Q2112" s="203">
        <v>1.2500000000000001E-2</v>
      </c>
      <c r="R2112" s="203">
        <f>Q2112*H2112</f>
        <v>6.25E-2</v>
      </c>
      <c r="S2112" s="203">
        <v>0</v>
      </c>
      <c r="T2112" s="204">
        <f>S2112*H2112</f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493</v>
      </c>
      <c r="AT2112" s="205" t="s">
        <v>990</v>
      </c>
      <c r="AU2112" s="205" t="s">
        <v>85</v>
      </c>
      <c r="AY2112" s="18" t="s">
        <v>282</v>
      </c>
      <c r="BE2112" s="206">
        <f>IF(N2112="základní",J2112,0)</f>
        <v>0</v>
      </c>
      <c r="BF2112" s="206">
        <f>IF(N2112="snížená",J2112,0)</f>
        <v>0</v>
      </c>
      <c r="BG2112" s="206">
        <f>IF(N2112="zákl. přenesená",J2112,0)</f>
        <v>0</v>
      </c>
      <c r="BH2112" s="206">
        <f>IF(N2112="sníž. přenesená",J2112,0)</f>
        <v>0</v>
      </c>
      <c r="BI2112" s="206">
        <f>IF(N2112="nulová",J2112,0)</f>
        <v>0</v>
      </c>
      <c r="BJ2112" s="18" t="s">
        <v>83</v>
      </c>
      <c r="BK2112" s="206">
        <f>ROUND(I2112*H2112,2)</f>
        <v>0</v>
      </c>
      <c r="BL2112" s="18" t="s">
        <v>199</v>
      </c>
      <c r="BM2112" s="205" t="s">
        <v>2491</v>
      </c>
    </row>
    <row r="2113" spans="1:65" s="16" customFormat="1" ht="11.25">
      <c r="B2113" s="241"/>
      <c r="C2113" s="242"/>
      <c r="D2113" s="209" t="s">
        <v>290</v>
      </c>
      <c r="E2113" s="243" t="s">
        <v>1</v>
      </c>
      <c r="F2113" s="244" t="s">
        <v>2492</v>
      </c>
      <c r="G2113" s="242"/>
      <c r="H2113" s="243" t="s">
        <v>1</v>
      </c>
      <c r="I2113" s="245"/>
      <c r="J2113" s="242"/>
      <c r="K2113" s="242"/>
      <c r="L2113" s="246"/>
      <c r="M2113" s="247"/>
      <c r="N2113" s="248"/>
      <c r="O2113" s="248"/>
      <c r="P2113" s="248"/>
      <c r="Q2113" s="248"/>
      <c r="R2113" s="248"/>
      <c r="S2113" s="248"/>
      <c r="T2113" s="249"/>
      <c r="AT2113" s="250" t="s">
        <v>290</v>
      </c>
      <c r="AU2113" s="250" t="s">
        <v>85</v>
      </c>
      <c r="AV2113" s="16" t="s">
        <v>83</v>
      </c>
      <c r="AW2113" s="16" t="s">
        <v>32</v>
      </c>
      <c r="AX2113" s="16" t="s">
        <v>76</v>
      </c>
      <c r="AY2113" s="250" t="s">
        <v>282</v>
      </c>
    </row>
    <row r="2114" spans="1:65" s="13" customFormat="1" ht="11.25">
      <c r="B2114" s="207"/>
      <c r="C2114" s="208"/>
      <c r="D2114" s="209" t="s">
        <v>290</v>
      </c>
      <c r="E2114" s="210" t="s">
        <v>1</v>
      </c>
      <c r="F2114" s="211" t="s">
        <v>2493</v>
      </c>
      <c r="G2114" s="208"/>
      <c r="H2114" s="212">
        <v>5</v>
      </c>
      <c r="I2114" s="213"/>
      <c r="J2114" s="208"/>
      <c r="K2114" s="208"/>
      <c r="L2114" s="214"/>
      <c r="M2114" s="215"/>
      <c r="N2114" s="216"/>
      <c r="O2114" s="216"/>
      <c r="P2114" s="216"/>
      <c r="Q2114" s="216"/>
      <c r="R2114" s="216"/>
      <c r="S2114" s="216"/>
      <c r="T2114" s="217"/>
      <c r="AT2114" s="218" t="s">
        <v>290</v>
      </c>
      <c r="AU2114" s="218" t="s">
        <v>85</v>
      </c>
      <c r="AV2114" s="13" t="s">
        <v>85</v>
      </c>
      <c r="AW2114" s="13" t="s">
        <v>32</v>
      </c>
      <c r="AX2114" s="13" t="s">
        <v>76</v>
      </c>
      <c r="AY2114" s="218" t="s">
        <v>282</v>
      </c>
    </row>
    <row r="2115" spans="1:65" s="15" customFormat="1" ht="11.25">
      <c r="B2115" s="230"/>
      <c r="C2115" s="231"/>
      <c r="D2115" s="209" t="s">
        <v>290</v>
      </c>
      <c r="E2115" s="232" t="s">
        <v>1</v>
      </c>
      <c r="F2115" s="233" t="s">
        <v>306</v>
      </c>
      <c r="G2115" s="231"/>
      <c r="H2115" s="234">
        <v>5</v>
      </c>
      <c r="I2115" s="235"/>
      <c r="J2115" s="231"/>
      <c r="K2115" s="231"/>
      <c r="L2115" s="236"/>
      <c r="M2115" s="237"/>
      <c r="N2115" s="238"/>
      <c r="O2115" s="238"/>
      <c r="P2115" s="238"/>
      <c r="Q2115" s="238"/>
      <c r="R2115" s="238"/>
      <c r="S2115" s="238"/>
      <c r="T2115" s="239"/>
      <c r="AT2115" s="240" t="s">
        <v>290</v>
      </c>
      <c r="AU2115" s="240" t="s">
        <v>85</v>
      </c>
      <c r="AV2115" s="15" t="s">
        <v>105</v>
      </c>
      <c r="AW2115" s="15" t="s">
        <v>32</v>
      </c>
      <c r="AX2115" s="15" t="s">
        <v>76</v>
      </c>
      <c r="AY2115" s="240" t="s">
        <v>282</v>
      </c>
    </row>
    <row r="2116" spans="1:65" s="14" customFormat="1" ht="11.25">
      <c r="B2116" s="219"/>
      <c r="C2116" s="220"/>
      <c r="D2116" s="209" t="s">
        <v>290</v>
      </c>
      <c r="E2116" s="221" t="s">
        <v>1</v>
      </c>
      <c r="F2116" s="222" t="s">
        <v>292</v>
      </c>
      <c r="G2116" s="220"/>
      <c r="H2116" s="223">
        <v>5</v>
      </c>
      <c r="I2116" s="224"/>
      <c r="J2116" s="220"/>
      <c r="K2116" s="220"/>
      <c r="L2116" s="225"/>
      <c r="M2116" s="226"/>
      <c r="N2116" s="227"/>
      <c r="O2116" s="227"/>
      <c r="P2116" s="227"/>
      <c r="Q2116" s="227"/>
      <c r="R2116" s="227"/>
      <c r="S2116" s="227"/>
      <c r="T2116" s="228"/>
      <c r="AT2116" s="229" t="s">
        <v>290</v>
      </c>
      <c r="AU2116" s="229" t="s">
        <v>85</v>
      </c>
      <c r="AV2116" s="14" t="s">
        <v>288</v>
      </c>
      <c r="AW2116" s="14" t="s">
        <v>32</v>
      </c>
      <c r="AX2116" s="14" t="s">
        <v>83</v>
      </c>
      <c r="AY2116" s="229" t="s">
        <v>282</v>
      </c>
    </row>
    <row r="2117" spans="1:65" s="2" customFormat="1" ht="33" customHeight="1">
      <c r="A2117" s="35"/>
      <c r="B2117" s="36"/>
      <c r="C2117" s="251" t="s">
        <v>2494</v>
      </c>
      <c r="D2117" s="251" t="s">
        <v>990</v>
      </c>
      <c r="E2117" s="252" t="s">
        <v>2495</v>
      </c>
      <c r="F2117" s="253" t="s">
        <v>2496</v>
      </c>
      <c r="G2117" s="254" t="s">
        <v>583</v>
      </c>
      <c r="H2117" s="255">
        <v>5</v>
      </c>
      <c r="I2117" s="256"/>
      <c r="J2117" s="257">
        <f>ROUND(I2117*H2117,2)</f>
        <v>0</v>
      </c>
      <c r="K2117" s="258"/>
      <c r="L2117" s="259"/>
      <c r="M2117" s="260" t="s">
        <v>1</v>
      </c>
      <c r="N2117" s="261" t="s">
        <v>41</v>
      </c>
      <c r="O2117" s="72"/>
      <c r="P2117" s="203">
        <f>O2117*H2117</f>
        <v>0</v>
      </c>
      <c r="Q2117" s="203">
        <v>1.2500000000000001E-2</v>
      </c>
      <c r="R2117" s="203">
        <f>Q2117*H2117</f>
        <v>6.25E-2</v>
      </c>
      <c r="S2117" s="203">
        <v>0</v>
      </c>
      <c r="T2117" s="204">
        <f>S2117*H2117</f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493</v>
      </c>
      <c r="AT2117" s="205" t="s">
        <v>990</v>
      </c>
      <c r="AU2117" s="205" t="s">
        <v>85</v>
      </c>
      <c r="AY2117" s="18" t="s">
        <v>282</v>
      </c>
      <c r="BE2117" s="206">
        <f>IF(N2117="základní",J2117,0)</f>
        <v>0</v>
      </c>
      <c r="BF2117" s="206">
        <f>IF(N2117="snížená",J2117,0)</f>
        <v>0</v>
      </c>
      <c r="BG2117" s="206">
        <f>IF(N2117="zákl. přenesená",J2117,0)</f>
        <v>0</v>
      </c>
      <c r="BH2117" s="206">
        <f>IF(N2117="sníž. přenesená",J2117,0)</f>
        <v>0</v>
      </c>
      <c r="BI2117" s="206">
        <f>IF(N2117="nulová",J2117,0)</f>
        <v>0</v>
      </c>
      <c r="BJ2117" s="18" t="s">
        <v>83</v>
      </c>
      <c r="BK2117" s="206">
        <f>ROUND(I2117*H2117,2)</f>
        <v>0</v>
      </c>
      <c r="BL2117" s="18" t="s">
        <v>199</v>
      </c>
      <c r="BM2117" s="205" t="s">
        <v>2497</v>
      </c>
    </row>
    <row r="2118" spans="1:65" s="16" customFormat="1" ht="11.25">
      <c r="B2118" s="241"/>
      <c r="C2118" s="242"/>
      <c r="D2118" s="209" t="s">
        <v>290</v>
      </c>
      <c r="E2118" s="243" t="s">
        <v>1</v>
      </c>
      <c r="F2118" s="244" t="s">
        <v>2498</v>
      </c>
      <c r="G2118" s="242"/>
      <c r="H2118" s="243" t="s">
        <v>1</v>
      </c>
      <c r="I2118" s="245"/>
      <c r="J2118" s="242"/>
      <c r="K2118" s="242"/>
      <c r="L2118" s="246"/>
      <c r="M2118" s="247"/>
      <c r="N2118" s="248"/>
      <c r="O2118" s="248"/>
      <c r="P2118" s="248"/>
      <c r="Q2118" s="248"/>
      <c r="R2118" s="248"/>
      <c r="S2118" s="248"/>
      <c r="T2118" s="249"/>
      <c r="AT2118" s="250" t="s">
        <v>290</v>
      </c>
      <c r="AU2118" s="250" t="s">
        <v>85</v>
      </c>
      <c r="AV2118" s="16" t="s">
        <v>83</v>
      </c>
      <c r="AW2118" s="16" t="s">
        <v>32</v>
      </c>
      <c r="AX2118" s="16" t="s">
        <v>76</v>
      </c>
      <c r="AY2118" s="250" t="s">
        <v>282</v>
      </c>
    </row>
    <row r="2119" spans="1:65" s="13" customFormat="1" ht="11.25">
      <c r="B2119" s="207"/>
      <c r="C2119" s="208"/>
      <c r="D2119" s="209" t="s">
        <v>290</v>
      </c>
      <c r="E2119" s="210" t="s">
        <v>1</v>
      </c>
      <c r="F2119" s="211" t="s">
        <v>2499</v>
      </c>
      <c r="G2119" s="208"/>
      <c r="H2119" s="212">
        <v>5</v>
      </c>
      <c r="I2119" s="213"/>
      <c r="J2119" s="208"/>
      <c r="K2119" s="208"/>
      <c r="L2119" s="214"/>
      <c r="M2119" s="215"/>
      <c r="N2119" s="216"/>
      <c r="O2119" s="216"/>
      <c r="P2119" s="216"/>
      <c r="Q2119" s="216"/>
      <c r="R2119" s="216"/>
      <c r="S2119" s="216"/>
      <c r="T2119" s="217"/>
      <c r="AT2119" s="218" t="s">
        <v>290</v>
      </c>
      <c r="AU2119" s="218" t="s">
        <v>85</v>
      </c>
      <c r="AV2119" s="13" t="s">
        <v>85</v>
      </c>
      <c r="AW2119" s="13" t="s">
        <v>32</v>
      </c>
      <c r="AX2119" s="13" t="s">
        <v>76</v>
      </c>
      <c r="AY2119" s="218" t="s">
        <v>282</v>
      </c>
    </row>
    <row r="2120" spans="1:65" s="15" customFormat="1" ht="11.25">
      <c r="B2120" s="230"/>
      <c r="C2120" s="231"/>
      <c r="D2120" s="209" t="s">
        <v>290</v>
      </c>
      <c r="E2120" s="232" t="s">
        <v>1</v>
      </c>
      <c r="F2120" s="233" t="s">
        <v>306</v>
      </c>
      <c r="G2120" s="231"/>
      <c r="H2120" s="234">
        <v>5</v>
      </c>
      <c r="I2120" s="235"/>
      <c r="J2120" s="231"/>
      <c r="K2120" s="231"/>
      <c r="L2120" s="236"/>
      <c r="M2120" s="237"/>
      <c r="N2120" s="238"/>
      <c r="O2120" s="238"/>
      <c r="P2120" s="238"/>
      <c r="Q2120" s="238"/>
      <c r="R2120" s="238"/>
      <c r="S2120" s="238"/>
      <c r="T2120" s="239"/>
      <c r="AT2120" s="240" t="s">
        <v>290</v>
      </c>
      <c r="AU2120" s="240" t="s">
        <v>85</v>
      </c>
      <c r="AV2120" s="15" t="s">
        <v>105</v>
      </c>
      <c r="AW2120" s="15" t="s">
        <v>32</v>
      </c>
      <c r="AX2120" s="15" t="s">
        <v>76</v>
      </c>
      <c r="AY2120" s="240" t="s">
        <v>282</v>
      </c>
    </row>
    <row r="2121" spans="1:65" s="14" customFormat="1" ht="11.25">
      <c r="B2121" s="219"/>
      <c r="C2121" s="220"/>
      <c r="D2121" s="209" t="s">
        <v>290</v>
      </c>
      <c r="E2121" s="221" t="s">
        <v>1</v>
      </c>
      <c r="F2121" s="222" t="s">
        <v>292</v>
      </c>
      <c r="G2121" s="220"/>
      <c r="H2121" s="223">
        <v>5</v>
      </c>
      <c r="I2121" s="224"/>
      <c r="J2121" s="220"/>
      <c r="K2121" s="220"/>
      <c r="L2121" s="225"/>
      <c r="M2121" s="226"/>
      <c r="N2121" s="227"/>
      <c r="O2121" s="227"/>
      <c r="P2121" s="227"/>
      <c r="Q2121" s="227"/>
      <c r="R2121" s="227"/>
      <c r="S2121" s="227"/>
      <c r="T2121" s="228"/>
      <c r="AT2121" s="229" t="s">
        <v>290</v>
      </c>
      <c r="AU2121" s="229" t="s">
        <v>85</v>
      </c>
      <c r="AV2121" s="14" t="s">
        <v>288</v>
      </c>
      <c r="AW2121" s="14" t="s">
        <v>32</v>
      </c>
      <c r="AX2121" s="14" t="s">
        <v>83</v>
      </c>
      <c r="AY2121" s="229" t="s">
        <v>282</v>
      </c>
    </row>
    <row r="2122" spans="1:65" s="2" customFormat="1" ht="33" customHeight="1">
      <c r="A2122" s="35"/>
      <c r="B2122" s="36"/>
      <c r="C2122" s="251" t="s">
        <v>2500</v>
      </c>
      <c r="D2122" s="251" t="s">
        <v>990</v>
      </c>
      <c r="E2122" s="252" t="s">
        <v>2501</v>
      </c>
      <c r="F2122" s="253" t="s">
        <v>2502</v>
      </c>
      <c r="G2122" s="254" t="s">
        <v>583</v>
      </c>
      <c r="H2122" s="255">
        <v>1</v>
      </c>
      <c r="I2122" s="256"/>
      <c r="J2122" s="257">
        <f>ROUND(I2122*H2122,2)</f>
        <v>0</v>
      </c>
      <c r="K2122" s="258"/>
      <c r="L2122" s="259"/>
      <c r="M2122" s="260" t="s">
        <v>1</v>
      </c>
      <c r="N2122" s="261" t="s">
        <v>41</v>
      </c>
      <c r="O2122" s="72"/>
      <c r="P2122" s="203">
        <f>O2122*H2122</f>
        <v>0</v>
      </c>
      <c r="Q2122" s="203">
        <v>1.2500000000000001E-2</v>
      </c>
      <c r="R2122" s="203">
        <f>Q2122*H2122</f>
        <v>1.2500000000000001E-2</v>
      </c>
      <c r="S2122" s="203">
        <v>0</v>
      </c>
      <c r="T2122" s="204">
        <f>S2122*H2122</f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493</v>
      </c>
      <c r="AT2122" s="205" t="s">
        <v>990</v>
      </c>
      <c r="AU2122" s="205" t="s">
        <v>85</v>
      </c>
      <c r="AY2122" s="18" t="s">
        <v>282</v>
      </c>
      <c r="BE2122" s="206">
        <f>IF(N2122="základní",J2122,0)</f>
        <v>0</v>
      </c>
      <c r="BF2122" s="206">
        <f>IF(N2122="snížená",J2122,0)</f>
        <v>0</v>
      </c>
      <c r="BG2122" s="206">
        <f>IF(N2122="zákl. přenesená",J2122,0)</f>
        <v>0</v>
      </c>
      <c r="BH2122" s="206">
        <f>IF(N2122="sníž. přenesená",J2122,0)</f>
        <v>0</v>
      </c>
      <c r="BI2122" s="206">
        <f>IF(N2122="nulová",J2122,0)</f>
        <v>0</v>
      </c>
      <c r="BJ2122" s="18" t="s">
        <v>83</v>
      </c>
      <c r="BK2122" s="206">
        <f>ROUND(I2122*H2122,2)</f>
        <v>0</v>
      </c>
      <c r="BL2122" s="18" t="s">
        <v>199</v>
      </c>
      <c r="BM2122" s="205" t="s">
        <v>2503</v>
      </c>
    </row>
    <row r="2123" spans="1:65" s="16" customFormat="1" ht="11.25">
      <c r="B2123" s="241"/>
      <c r="C2123" s="242"/>
      <c r="D2123" s="209" t="s">
        <v>290</v>
      </c>
      <c r="E2123" s="243" t="s">
        <v>1</v>
      </c>
      <c r="F2123" s="244" t="s">
        <v>2504</v>
      </c>
      <c r="G2123" s="242"/>
      <c r="H2123" s="243" t="s">
        <v>1</v>
      </c>
      <c r="I2123" s="245"/>
      <c r="J2123" s="242"/>
      <c r="K2123" s="242"/>
      <c r="L2123" s="246"/>
      <c r="M2123" s="247"/>
      <c r="N2123" s="248"/>
      <c r="O2123" s="248"/>
      <c r="P2123" s="248"/>
      <c r="Q2123" s="248"/>
      <c r="R2123" s="248"/>
      <c r="S2123" s="248"/>
      <c r="T2123" s="249"/>
      <c r="AT2123" s="250" t="s">
        <v>290</v>
      </c>
      <c r="AU2123" s="250" t="s">
        <v>85</v>
      </c>
      <c r="AV2123" s="16" t="s">
        <v>83</v>
      </c>
      <c r="AW2123" s="16" t="s">
        <v>32</v>
      </c>
      <c r="AX2123" s="16" t="s">
        <v>76</v>
      </c>
      <c r="AY2123" s="250" t="s">
        <v>282</v>
      </c>
    </row>
    <row r="2124" spans="1:65" s="13" customFormat="1" ht="11.25">
      <c r="B2124" s="207"/>
      <c r="C2124" s="208"/>
      <c r="D2124" s="209" t="s">
        <v>290</v>
      </c>
      <c r="E2124" s="210" t="s">
        <v>1</v>
      </c>
      <c r="F2124" s="211" t="s">
        <v>83</v>
      </c>
      <c r="G2124" s="208"/>
      <c r="H2124" s="212">
        <v>1</v>
      </c>
      <c r="I2124" s="213"/>
      <c r="J2124" s="208"/>
      <c r="K2124" s="208"/>
      <c r="L2124" s="214"/>
      <c r="M2124" s="215"/>
      <c r="N2124" s="216"/>
      <c r="O2124" s="216"/>
      <c r="P2124" s="216"/>
      <c r="Q2124" s="216"/>
      <c r="R2124" s="216"/>
      <c r="S2124" s="216"/>
      <c r="T2124" s="217"/>
      <c r="AT2124" s="218" t="s">
        <v>290</v>
      </c>
      <c r="AU2124" s="218" t="s">
        <v>85</v>
      </c>
      <c r="AV2124" s="13" t="s">
        <v>85</v>
      </c>
      <c r="AW2124" s="13" t="s">
        <v>32</v>
      </c>
      <c r="AX2124" s="13" t="s">
        <v>76</v>
      </c>
      <c r="AY2124" s="218" t="s">
        <v>282</v>
      </c>
    </row>
    <row r="2125" spans="1:65" s="15" customFormat="1" ht="11.25">
      <c r="B2125" s="230"/>
      <c r="C2125" s="231"/>
      <c r="D2125" s="209" t="s">
        <v>290</v>
      </c>
      <c r="E2125" s="232" t="s">
        <v>1</v>
      </c>
      <c r="F2125" s="233" t="s">
        <v>306</v>
      </c>
      <c r="G2125" s="231"/>
      <c r="H2125" s="234">
        <v>1</v>
      </c>
      <c r="I2125" s="235"/>
      <c r="J2125" s="231"/>
      <c r="K2125" s="231"/>
      <c r="L2125" s="236"/>
      <c r="M2125" s="237"/>
      <c r="N2125" s="238"/>
      <c r="O2125" s="238"/>
      <c r="P2125" s="238"/>
      <c r="Q2125" s="238"/>
      <c r="R2125" s="238"/>
      <c r="S2125" s="238"/>
      <c r="T2125" s="239"/>
      <c r="AT2125" s="240" t="s">
        <v>290</v>
      </c>
      <c r="AU2125" s="240" t="s">
        <v>85</v>
      </c>
      <c r="AV2125" s="15" t="s">
        <v>105</v>
      </c>
      <c r="AW2125" s="15" t="s">
        <v>32</v>
      </c>
      <c r="AX2125" s="15" t="s">
        <v>76</v>
      </c>
      <c r="AY2125" s="240" t="s">
        <v>282</v>
      </c>
    </row>
    <row r="2126" spans="1:65" s="14" customFormat="1" ht="11.25">
      <c r="B2126" s="219"/>
      <c r="C2126" s="220"/>
      <c r="D2126" s="209" t="s">
        <v>290</v>
      </c>
      <c r="E2126" s="221" t="s">
        <v>1</v>
      </c>
      <c r="F2126" s="222" t="s">
        <v>292</v>
      </c>
      <c r="G2126" s="220"/>
      <c r="H2126" s="223">
        <v>1</v>
      </c>
      <c r="I2126" s="224"/>
      <c r="J2126" s="220"/>
      <c r="K2126" s="220"/>
      <c r="L2126" s="225"/>
      <c r="M2126" s="226"/>
      <c r="N2126" s="227"/>
      <c r="O2126" s="227"/>
      <c r="P2126" s="227"/>
      <c r="Q2126" s="227"/>
      <c r="R2126" s="227"/>
      <c r="S2126" s="227"/>
      <c r="T2126" s="228"/>
      <c r="AT2126" s="229" t="s">
        <v>290</v>
      </c>
      <c r="AU2126" s="229" t="s">
        <v>85</v>
      </c>
      <c r="AV2126" s="14" t="s">
        <v>288</v>
      </c>
      <c r="AW2126" s="14" t="s">
        <v>32</v>
      </c>
      <c r="AX2126" s="14" t="s">
        <v>83</v>
      </c>
      <c r="AY2126" s="229" t="s">
        <v>282</v>
      </c>
    </row>
    <row r="2127" spans="1:65" s="2" customFormat="1" ht="33" customHeight="1">
      <c r="A2127" s="35"/>
      <c r="B2127" s="36"/>
      <c r="C2127" s="251" t="s">
        <v>2505</v>
      </c>
      <c r="D2127" s="251" t="s">
        <v>990</v>
      </c>
      <c r="E2127" s="252" t="s">
        <v>2506</v>
      </c>
      <c r="F2127" s="253" t="s">
        <v>2507</v>
      </c>
      <c r="G2127" s="254" t="s">
        <v>583</v>
      </c>
      <c r="H2127" s="255">
        <v>1</v>
      </c>
      <c r="I2127" s="256"/>
      <c r="J2127" s="257">
        <f>ROUND(I2127*H2127,2)</f>
        <v>0</v>
      </c>
      <c r="K2127" s="258"/>
      <c r="L2127" s="259"/>
      <c r="M2127" s="260" t="s">
        <v>1</v>
      </c>
      <c r="N2127" s="261" t="s">
        <v>41</v>
      </c>
      <c r="O2127" s="72"/>
      <c r="P2127" s="203">
        <f>O2127*H2127</f>
        <v>0</v>
      </c>
      <c r="Q2127" s="203">
        <v>1.2500000000000001E-2</v>
      </c>
      <c r="R2127" s="203">
        <f>Q2127*H2127</f>
        <v>1.2500000000000001E-2</v>
      </c>
      <c r="S2127" s="203">
        <v>0</v>
      </c>
      <c r="T2127" s="204">
        <f>S2127*H2127</f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493</v>
      </c>
      <c r="AT2127" s="205" t="s">
        <v>990</v>
      </c>
      <c r="AU2127" s="205" t="s">
        <v>85</v>
      </c>
      <c r="AY2127" s="18" t="s">
        <v>282</v>
      </c>
      <c r="BE2127" s="206">
        <f>IF(N2127="základní",J2127,0)</f>
        <v>0</v>
      </c>
      <c r="BF2127" s="206">
        <f>IF(N2127="snížená",J2127,0)</f>
        <v>0</v>
      </c>
      <c r="BG2127" s="206">
        <f>IF(N2127="zákl. přenesená",J2127,0)</f>
        <v>0</v>
      </c>
      <c r="BH2127" s="206">
        <f>IF(N2127="sníž. přenesená",J2127,0)</f>
        <v>0</v>
      </c>
      <c r="BI2127" s="206">
        <f>IF(N2127="nulová",J2127,0)</f>
        <v>0</v>
      </c>
      <c r="BJ2127" s="18" t="s">
        <v>83</v>
      </c>
      <c r="BK2127" s="206">
        <f>ROUND(I2127*H2127,2)</f>
        <v>0</v>
      </c>
      <c r="BL2127" s="18" t="s">
        <v>199</v>
      </c>
      <c r="BM2127" s="205" t="s">
        <v>2508</v>
      </c>
    </row>
    <row r="2128" spans="1:65" s="16" customFormat="1" ht="11.25">
      <c r="B2128" s="241"/>
      <c r="C2128" s="242"/>
      <c r="D2128" s="209" t="s">
        <v>290</v>
      </c>
      <c r="E2128" s="243" t="s">
        <v>1</v>
      </c>
      <c r="F2128" s="244" t="s">
        <v>2509</v>
      </c>
      <c r="G2128" s="242"/>
      <c r="H2128" s="243" t="s">
        <v>1</v>
      </c>
      <c r="I2128" s="245"/>
      <c r="J2128" s="242"/>
      <c r="K2128" s="242"/>
      <c r="L2128" s="246"/>
      <c r="M2128" s="247"/>
      <c r="N2128" s="248"/>
      <c r="O2128" s="248"/>
      <c r="P2128" s="248"/>
      <c r="Q2128" s="248"/>
      <c r="R2128" s="248"/>
      <c r="S2128" s="248"/>
      <c r="T2128" s="249"/>
      <c r="AT2128" s="250" t="s">
        <v>290</v>
      </c>
      <c r="AU2128" s="250" t="s">
        <v>85</v>
      </c>
      <c r="AV2128" s="16" t="s">
        <v>83</v>
      </c>
      <c r="AW2128" s="16" t="s">
        <v>32</v>
      </c>
      <c r="AX2128" s="16" t="s">
        <v>76</v>
      </c>
      <c r="AY2128" s="250" t="s">
        <v>282</v>
      </c>
    </row>
    <row r="2129" spans="1:65" s="13" customFormat="1" ht="11.25">
      <c r="B2129" s="207"/>
      <c r="C2129" s="208"/>
      <c r="D2129" s="209" t="s">
        <v>290</v>
      </c>
      <c r="E2129" s="210" t="s">
        <v>1</v>
      </c>
      <c r="F2129" s="211" t="s">
        <v>83</v>
      </c>
      <c r="G2129" s="208"/>
      <c r="H2129" s="212">
        <v>1</v>
      </c>
      <c r="I2129" s="213"/>
      <c r="J2129" s="208"/>
      <c r="K2129" s="208"/>
      <c r="L2129" s="214"/>
      <c r="M2129" s="215"/>
      <c r="N2129" s="216"/>
      <c r="O2129" s="216"/>
      <c r="P2129" s="216"/>
      <c r="Q2129" s="216"/>
      <c r="R2129" s="216"/>
      <c r="S2129" s="216"/>
      <c r="T2129" s="217"/>
      <c r="AT2129" s="218" t="s">
        <v>290</v>
      </c>
      <c r="AU2129" s="218" t="s">
        <v>85</v>
      </c>
      <c r="AV2129" s="13" t="s">
        <v>85</v>
      </c>
      <c r="AW2129" s="13" t="s">
        <v>32</v>
      </c>
      <c r="AX2129" s="13" t="s">
        <v>76</v>
      </c>
      <c r="AY2129" s="218" t="s">
        <v>282</v>
      </c>
    </row>
    <row r="2130" spans="1:65" s="15" customFormat="1" ht="11.25">
      <c r="B2130" s="230"/>
      <c r="C2130" s="231"/>
      <c r="D2130" s="209" t="s">
        <v>290</v>
      </c>
      <c r="E2130" s="232" t="s">
        <v>1</v>
      </c>
      <c r="F2130" s="233" t="s">
        <v>306</v>
      </c>
      <c r="G2130" s="231"/>
      <c r="H2130" s="234">
        <v>1</v>
      </c>
      <c r="I2130" s="235"/>
      <c r="J2130" s="231"/>
      <c r="K2130" s="231"/>
      <c r="L2130" s="236"/>
      <c r="M2130" s="237"/>
      <c r="N2130" s="238"/>
      <c r="O2130" s="238"/>
      <c r="P2130" s="238"/>
      <c r="Q2130" s="238"/>
      <c r="R2130" s="238"/>
      <c r="S2130" s="238"/>
      <c r="T2130" s="239"/>
      <c r="AT2130" s="240" t="s">
        <v>290</v>
      </c>
      <c r="AU2130" s="240" t="s">
        <v>85</v>
      </c>
      <c r="AV2130" s="15" t="s">
        <v>105</v>
      </c>
      <c r="AW2130" s="15" t="s">
        <v>32</v>
      </c>
      <c r="AX2130" s="15" t="s">
        <v>76</v>
      </c>
      <c r="AY2130" s="240" t="s">
        <v>282</v>
      </c>
    </row>
    <row r="2131" spans="1:65" s="14" customFormat="1" ht="11.25">
      <c r="B2131" s="219"/>
      <c r="C2131" s="220"/>
      <c r="D2131" s="209" t="s">
        <v>290</v>
      </c>
      <c r="E2131" s="221" t="s">
        <v>1</v>
      </c>
      <c r="F2131" s="222" t="s">
        <v>292</v>
      </c>
      <c r="G2131" s="220"/>
      <c r="H2131" s="223">
        <v>1</v>
      </c>
      <c r="I2131" s="224"/>
      <c r="J2131" s="220"/>
      <c r="K2131" s="220"/>
      <c r="L2131" s="225"/>
      <c r="M2131" s="226"/>
      <c r="N2131" s="227"/>
      <c r="O2131" s="227"/>
      <c r="P2131" s="227"/>
      <c r="Q2131" s="227"/>
      <c r="R2131" s="227"/>
      <c r="S2131" s="227"/>
      <c r="T2131" s="228"/>
      <c r="AT2131" s="229" t="s">
        <v>290</v>
      </c>
      <c r="AU2131" s="229" t="s">
        <v>85</v>
      </c>
      <c r="AV2131" s="14" t="s">
        <v>288</v>
      </c>
      <c r="AW2131" s="14" t="s">
        <v>32</v>
      </c>
      <c r="AX2131" s="14" t="s">
        <v>83</v>
      </c>
      <c r="AY2131" s="229" t="s">
        <v>282</v>
      </c>
    </row>
    <row r="2132" spans="1:65" s="2" customFormat="1" ht="24.2" customHeight="1">
      <c r="A2132" s="35"/>
      <c r="B2132" s="36"/>
      <c r="C2132" s="193" t="s">
        <v>2510</v>
      </c>
      <c r="D2132" s="193" t="s">
        <v>284</v>
      </c>
      <c r="E2132" s="194" t="s">
        <v>2511</v>
      </c>
      <c r="F2132" s="195" t="s">
        <v>2512</v>
      </c>
      <c r="G2132" s="196" t="s">
        <v>583</v>
      </c>
      <c r="H2132" s="197">
        <v>12</v>
      </c>
      <c r="I2132" s="198"/>
      <c r="J2132" s="199">
        <f>ROUND(I2132*H2132,2)</f>
        <v>0</v>
      </c>
      <c r="K2132" s="200"/>
      <c r="L2132" s="40"/>
      <c r="M2132" s="201" t="s">
        <v>1</v>
      </c>
      <c r="N2132" s="202" t="s">
        <v>41</v>
      </c>
      <c r="O2132" s="72"/>
      <c r="P2132" s="203">
        <f>O2132*H2132</f>
        <v>0</v>
      </c>
      <c r="Q2132" s="203">
        <v>0</v>
      </c>
      <c r="R2132" s="203">
        <f>Q2132*H2132</f>
        <v>0</v>
      </c>
      <c r="S2132" s="203">
        <v>0</v>
      </c>
      <c r="T2132" s="204">
        <f>S2132*H2132</f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199</v>
      </c>
      <c r="AT2132" s="205" t="s">
        <v>284</v>
      </c>
      <c r="AU2132" s="205" t="s">
        <v>85</v>
      </c>
      <c r="AY2132" s="18" t="s">
        <v>282</v>
      </c>
      <c r="BE2132" s="206">
        <f>IF(N2132="základní",J2132,0)</f>
        <v>0</v>
      </c>
      <c r="BF2132" s="206">
        <f>IF(N2132="snížená",J2132,0)</f>
        <v>0</v>
      </c>
      <c r="BG2132" s="206">
        <f>IF(N2132="zákl. přenesená",J2132,0)</f>
        <v>0</v>
      </c>
      <c r="BH2132" s="206">
        <f>IF(N2132="sníž. přenesená",J2132,0)</f>
        <v>0</v>
      </c>
      <c r="BI2132" s="206">
        <f>IF(N2132="nulová",J2132,0)</f>
        <v>0</v>
      </c>
      <c r="BJ2132" s="18" t="s">
        <v>83</v>
      </c>
      <c r="BK2132" s="206">
        <f>ROUND(I2132*H2132,2)</f>
        <v>0</v>
      </c>
      <c r="BL2132" s="18" t="s">
        <v>199</v>
      </c>
      <c r="BM2132" s="205" t="s">
        <v>2513</v>
      </c>
    </row>
    <row r="2133" spans="1:65" s="13" customFormat="1" ht="11.25">
      <c r="B2133" s="207"/>
      <c r="C2133" s="208"/>
      <c r="D2133" s="209" t="s">
        <v>290</v>
      </c>
      <c r="E2133" s="210" t="s">
        <v>1</v>
      </c>
      <c r="F2133" s="211" t="s">
        <v>2514</v>
      </c>
      <c r="G2133" s="208"/>
      <c r="H2133" s="212">
        <v>12</v>
      </c>
      <c r="I2133" s="213"/>
      <c r="J2133" s="208"/>
      <c r="K2133" s="208"/>
      <c r="L2133" s="214"/>
      <c r="M2133" s="215"/>
      <c r="N2133" s="216"/>
      <c r="O2133" s="216"/>
      <c r="P2133" s="216"/>
      <c r="Q2133" s="216"/>
      <c r="R2133" s="216"/>
      <c r="S2133" s="216"/>
      <c r="T2133" s="217"/>
      <c r="AT2133" s="218" t="s">
        <v>290</v>
      </c>
      <c r="AU2133" s="218" t="s">
        <v>85</v>
      </c>
      <c r="AV2133" s="13" t="s">
        <v>85</v>
      </c>
      <c r="AW2133" s="13" t="s">
        <v>32</v>
      </c>
      <c r="AX2133" s="13" t="s">
        <v>76</v>
      </c>
      <c r="AY2133" s="218" t="s">
        <v>282</v>
      </c>
    </row>
    <row r="2134" spans="1:65" s="14" customFormat="1" ht="11.25">
      <c r="B2134" s="219"/>
      <c r="C2134" s="220"/>
      <c r="D2134" s="209" t="s">
        <v>290</v>
      </c>
      <c r="E2134" s="221" t="s">
        <v>1</v>
      </c>
      <c r="F2134" s="222" t="s">
        <v>292</v>
      </c>
      <c r="G2134" s="220"/>
      <c r="H2134" s="223">
        <v>12</v>
      </c>
      <c r="I2134" s="224"/>
      <c r="J2134" s="220"/>
      <c r="K2134" s="220"/>
      <c r="L2134" s="225"/>
      <c r="M2134" s="226"/>
      <c r="N2134" s="227"/>
      <c r="O2134" s="227"/>
      <c r="P2134" s="227"/>
      <c r="Q2134" s="227"/>
      <c r="R2134" s="227"/>
      <c r="S2134" s="227"/>
      <c r="T2134" s="228"/>
      <c r="AT2134" s="229" t="s">
        <v>290</v>
      </c>
      <c r="AU2134" s="229" t="s">
        <v>85</v>
      </c>
      <c r="AV2134" s="14" t="s">
        <v>288</v>
      </c>
      <c r="AW2134" s="14" t="s">
        <v>32</v>
      </c>
      <c r="AX2134" s="14" t="s">
        <v>83</v>
      </c>
      <c r="AY2134" s="229" t="s">
        <v>282</v>
      </c>
    </row>
    <row r="2135" spans="1:65" s="2" customFormat="1" ht="24.2" customHeight="1">
      <c r="A2135" s="35"/>
      <c r="B2135" s="36"/>
      <c r="C2135" s="193" t="s">
        <v>2515</v>
      </c>
      <c r="D2135" s="193" t="s">
        <v>284</v>
      </c>
      <c r="E2135" s="194" t="s">
        <v>2516</v>
      </c>
      <c r="F2135" s="195" t="s">
        <v>2517</v>
      </c>
      <c r="G2135" s="196" t="s">
        <v>583</v>
      </c>
      <c r="H2135" s="197">
        <v>5</v>
      </c>
      <c r="I2135" s="198"/>
      <c r="J2135" s="199">
        <f>ROUND(I2135*H2135,2)</f>
        <v>0</v>
      </c>
      <c r="K2135" s="200"/>
      <c r="L2135" s="40"/>
      <c r="M2135" s="201" t="s">
        <v>1</v>
      </c>
      <c r="N2135" s="202" t="s">
        <v>41</v>
      </c>
      <c r="O2135" s="72"/>
      <c r="P2135" s="203">
        <f>O2135*H2135</f>
        <v>0</v>
      </c>
      <c r="Q2135" s="203">
        <v>0</v>
      </c>
      <c r="R2135" s="203">
        <f>Q2135*H2135</f>
        <v>0</v>
      </c>
      <c r="S2135" s="203">
        <v>0</v>
      </c>
      <c r="T2135" s="204">
        <f>S2135*H2135</f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199</v>
      </c>
      <c r="AT2135" s="205" t="s">
        <v>284</v>
      </c>
      <c r="AU2135" s="205" t="s">
        <v>85</v>
      </c>
      <c r="AY2135" s="18" t="s">
        <v>282</v>
      </c>
      <c r="BE2135" s="206">
        <f>IF(N2135="základní",J2135,0)</f>
        <v>0</v>
      </c>
      <c r="BF2135" s="206">
        <f>IF(N2135="snížená",J2135,0)</f>
        <v>0</v>
      </c>
      <c r="BG2135" s="206">
        <f>IF(N2135="zákl. přenesená",J2135,0)</f>
        <v>0</v>
      </c>
      <c r="BH2135" s="206">
        <f>IF(N2135="sníž. přenesená",J2135,0)</f>
        <v>0</v>
      </c>
      <c r="BI2135" s="206">
        <f>IF(N2135="nulová",J2135,0)</f>
        <v>0</v>
      </c>
      <c r="BJ2135" s="18" t="s">
        <v>83</v>
      </c>
      <c r="BK2135" s="206">
        <f>ROUND(I2135*H2135,2)</f>
        <v>0</v>
      </c>
      <c r="BL2135" s="18" t="s">
        <v>199</v>
      </c>
      <c r="BM2135" s="205" t="s">
        <v>2518</v>
      </c>
    </row>
    <row r="2136" spans="1:65" s="13" customFormat="1" ht="11.25">
      <c r="B2136" s="207"/>
      <c r="C2136" s="208"/>
      <c r="D2136" s="209" t="s">
        <v>290</v>
      </c>
      <c r="E2136" s="210" t="s">
        <v>1</v>
      </c>
      <c r="F2136" s="211" t="s">
        <v>2519</v>
      </c>
      <c r="G2136" s="208"/>
      <c r="H2136" s="212">
        <v>5</v>
      </c>
      <c r="I2136" s="213"/>
      <c r="J2136" s="208"/>
      <c r="K2136" s="208"/>
      <c r="L2136" s="214"/>
      <c r="M2136" s="215"/>
      <c r="N2136" s="216"/>
      <c r="O2136" s="216"/>
      <c r="P2136" s="216"/>
      <c r="Q2136" s="216"/>
      <c r="R2136" s="216"/>
      <c r="S2136" s="216"/>
      <c r="T2136" s="217"/>
      <c r="AT2136" s="218" t="s">
        <v>290</v>
      </c>
      <c r="AU2136" s="218" t="s">
        <v>85</v>
      </c>
      <c r="AV2136" s="13" t="s">
        <v>85</v>
      </c>
      <c r="AW2136" s="13" t="s">
        <v>32</v>
      </c>
      <c r="AX2136" s="13" t="s">
        <v>76</v>
      </c>
      <c r="AY2136" s="218" t="s">
        <v>282</v>
      </c>
    </row>
    <row r="2137" spans="1:65" s="14" customFormat="1" ht="11.25">
      <c r="B2137" s="219"/>
      <c r="C2137" s="220"/>
      <c r="D2137" s="209" t="s">
        <v>290</v>
      </c>
      <c r="E2137" s="221" t="s">
        <v>1</v>
      </c>
      <c r="F2137" s="222" t="s">
        <v>292</v>
      </c>
      <c r="G2137" s="220"/>
      <c r="H2137" s="223">
        <v>5</v>
      </c>
      <c r="I2137" s="224"/>
      <c r="J2137" s="220"/>
      <c r="K2137" s="220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290</v>
      </c>
      <c r="AU2137" s="229" t="s">
        <v>85</v>
      </c>
      <c r="AV2137" s="14" t="s">
        <v>288</v>
      </c>
      <c r="AW2137" s="14" t="s">
        <v>32</v>
      </c>
      <c r="AX2137" s="14" t="s">
        <v>83</v>
      </c>
      <c r="AY2137" s="229" t="s">
        <v>282</v>
      </c>
    </row>
    <row r="2138" spans="1:65" s="2" customFormat="1" ht="24.2" customHeight="1">
      <c r="A2138" s="35"/>
      <c r="B2138" s="36"/>
      <c r="C2138" s="193" t="s">
        <v>2520</v>
      </c>
      <c r="D2138" s="193" t="s">
        <v>284</v>
      </c>
      <c r="E2138" s="194" t="s">
        <v>2521</v>
      </c>
      <c r="F2138" s="195" t="s">
        <v>2522</v>
      </c>
      <c r="G2138" s="196" t="s">
        <v>583</v>
      </c>
      <c r="H2138" s="197">
        <v>5</v>
      </c>
      <c r="I2138" s="198"/>
      <c r="J2138" s="199">
        <f>ROUND(I2138*H2138,2)</f>
        <v>0</v>
      </c>
      <c r="K2138" s="200"/>
      <c r="L2138" s="40"/>
      <c r="M2138" s="201" t="s">
        <v>1</v>
      </c>
      <c r="N2138" s="202" t="s">
        <v>41</v>
      </c>
      <c r="O2138" s="72"/>
      <c r="P2138" s="203">
        <f>O2138*H2138</f>
        <v>0</v>
      </c>
      <c r="Q2138" s="203">
        <v>0</v>
      </c>
      <c r="R2138" s="203">
        <f>Q2138*H2138</f>
        <v>0</v>
      </c>
      <c r="S2138" s="203">
        <v>0</v>
      </c>
      <c r="T2138" s="204">
        <f>S2138*H2138</f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199</v>
      </c>
      <c r="AT2138" s="205" t="s">
        <v>284</v>
      </c>
      <c r="AU2138" s="205" t="s">
        <v>85</v>
      </c>
      <c r="AY2138" s="18" t="s">
        <v>282</v>
      </c>
      <c r="BE2138" s="206">
        <f>IF(N2138="základní",J2138,0)</f>
        <v>0</v>
      </c>
      <c r="BF2138" s="206">
        <f>IF(N2138="snížená",J2138,0)</f>
        <v>0</v>
      </c>
      <c r="BG2138" s="206">
        <f>IF(N2138="zákl. přenesená",J2138,0)</f>
        <v>0</v>
      </c>
      <c r="BH2138" s="206">
        <f>IF(N2138="sníž. přenesená",J2138,0)</f>
        <v>0</v>
      </c>
      <c r="BI2138" s="206">
        <f>IF(N2138="nulová",J2138,0)</f>
        <v>0</v>
      </c>
      <c r="BJ2138" s="18" t="s">
        <v>83</v>
      </c>
      <c r="BK2138" s="206">
        <f>ROUND(I2138*H2138,2)</f>
        <v>0</v>
      </c>
      <c r="BL2138" s="18" t="s">
        <v>199</v>
      </c>
      <c r="BM2138" s="205" t="s">
        <v>2523</v>
      </c>
    </row>
    <row r="2139" spans="1:65" s="13" customFormat="1" ht="11.25">
      <c r="B2139" s="207"/>
      <c r="C2139" s="208"/>
      <c r="D2139" s="209" t="s">
        <v>290</v>
      </c>
      <c r="E2139" s="210" t="s">
        <v>1</v>
      </c>
      <c r="F2139" s="211" t="s">
        <v>2519</v>
      </c>
      <c r="G2139" s="208"/>
      <c r="H2139" s="212">
        <v>5</v>
      </c>
      <c r="I2139" s="213"/>
      <c r="J2139" s="208"/>
      <c r="K2139" s="208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290</v>
      </c>
      <c r="AU2139" s="218" t="s">
        <v>85</v>
      </c>
      <c r="AV2139" s="13" t="s">
        <v>85</v>
      </c>
      <c r="AW2139" s="13" t="s">
        <v>32</v>
      </c>
      <c r="AX2139" s="13" t="s">
        <v>76</v>
      </c>
      <c r="AY2139" s="218" t="s">
        <v>282</v>
      </c>
    </row>
    <row r="2140" spans="1:65" s="14" customFormat="1" ht="11.25">
      <c r="B2140" s="219"/>
      <c r="C2140" s="220"/>
      <c r="D2140" s="209" t="s">
        <v>290</v>
      </c>
      <c r="E2140" s="221" t="s">
        <v>1</v>
      </c>
      <c r="F2140" s="222" t="s">
        <v>292</v>
      </c>
      <c r="G2140" s="220"/>
      <c r="H2140" s="223">
        <v>5</v>
      </c>
      <c r="I2140" s="224"/>
      <c r="J2140" s="220"/>
      <c r="K2140" s="220"/>
      <c r="L2140" s="225"/>
      <c r="M2140" s="226"/>
      <c r="N2140" s="227"/>
      <c r="O2140" s="227"/>
      <c r="P2140" s="227"/>
      <c r="Q2140" s="227"/>
      <c r="R2140" s="227"/>
      <c r="S2140" s="227"/>
      <c r="T2140" s="228"/>
      <c r="AT2140" s="229" t="s">
        <v>290</v>
      </c>
      <c r="AU2140" s="229" t="s">
        <v>85</v>
      </c>
      <c r="AV2140" s="14" t="s">
        <v>288</v>
      </c>
      <c r="AW2140" s="14" t="s">
        <v>32</v>
      </c>
      <c r="AX2140" s="14" t="s">
        <v>83</v>
      </c>
      <c r="AY2140" s="229" t="s">
        <v>282</v>
      </c>
    </row>
    <row r="2141" spans="1:65" s="2" customFormat="1" ht="37.9" customHeight="1">
      <c r="A2141" s="35"/>
      <c r="B2141" s="36"/>
      <c r="C2141" s="251" t="s">
        <v>2524</v>
      </c>
      <c r="D2141" s="251" t="s">
        <v>990</v>
      </c>
      <c r="E2141" s="252" t="s">
        <v>2525</v>
      </c>
      <c r="F2141" s="253" t="s">
        <v>2526</v>
      </c>
      <c r="G2141" s="254" t="s">
        <v>441</v>
      </c>
      <c r="H2141" s="255">
        <v>15</v>
      </c>
      <c r="I2141" s="256"/>
      <c r="J2141" s="257">
        <f>ROUND(I2141*H2141,2)</f>
        <v>0</v>
      </c>
      <c r="K2141" s="258"/>
      <c r="L2141" s="259"/>
      <c r="M2141" s="260" t="s">
        <v>1</v>
      </c>
      <c r="N2141" s="261" t="s">
        <v>41</v>
      </c>
      <c r="O2141" s="72"/>
      <c r="P2141" s="203">
        <f>O2141*H2141</f>
        <v>0</v>
      </c>
      <c r="Q2141" s="203">
        <v>3.0000000000000001E-3</v>
      </c>
      <c r="R2141" s="203">
        <f>Q2141*H2141</f>
        <v>4.4999999999999998E-2</v>
      </c>
      <c r="S2141" s="203">
        <v>0</v>
      </c>
      <c r="T2141" s="204">
        <f>S2141*H2141</f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5" t="s">
        <v>493</v>
      </c>
      <c r="AT2141" s="205" t="s">
        <v>990</v>
      </c>
      <c r="AU2141" s="205" t="s">
        <v>85</v>
      </c>
      <c r="AY2141" s="18" t="s">
        <v>282</v>
      </c>
      <c r="BE2141" s="206">
        <f>IF(N2141="základní",J2141,0)</f>
        <v>0</v>
      </c>
      <c r="BF2141" s="206">
        <f>IF(N2141="snížená",J2141,0)</f>
        <v>0</v>
      </c>
      <c r="BG2141" s="206">
        <f>IF(N2141="zákl. přenesená",J2141,0)</f>
        <v>0</v>
      </c>
      <c r="BH2141" s="206">
        <f>IF(N2141="sníž. přenesená",J2141,0)</f>
        <v>0</v>
      </c>
      <c r="BI2141" s="206">
        <f>IF(N2141="nulová",J2141,0)</f>
        <v>0</v>
      </c>
      <c r="BJ2141" s="18" t="s">
        <v>83</v>
      </c>
      <c r="BK2141" s="206">
        <f>ROUND(I2141*H2141,2)</f>
        <v>0</v>
      </c>
      <c r="BL2141" s="18" t="s">
        <v>199</v>
      </c>
      <c r="BM2141" s="205" t="s">
        <v>2527</v>
      </c>
    </row>
    <row r="2142" spans="1:65" s="16" customFormat="1" ht="11.25">
      <c r="B2142" s="241"/>
      <c r="C2142" s="242"/>
      <c r="D2142" s="209" t="s">
        <v>290</v>
      </c>
      <c r="E2142" s="243" t="s">
        <v>1</v>
      </c>
      <c r="F2142" s="244" t="s">
        <v>2528</v>
      </c>
      <c r="G2142" s="242"/>
      <c r="H2142" s="243" t="s">
        <v>1</v>
      </c>
      <c r="I2142" s="245"/>
      <c r="J2142" s="242"/>
      <c r="K2142" s="242"/>
      <c r="L2142" s="246"/>
      <c r="M2142" s="247"/>
      <c r="N2142" s="248"/>
      <c r="O2142" s="248"/>
      <c r="P2142" s="248"/>
      <c r="Q2142" s="248"/>
      <c r="R2142" s="248"/>
      <c r="S2142" s="248"/>
      <c r="T2142" s="249"/>
      <c r="AT2142" s="250" t="s">
        <v>290</v>
      </c>
      <c r="AU2142" s="250" t="s">
        <v>85</v>
      </c>
      <c r="AV2142" s="16" t="s">
        <v>83</v>
      </c>
      <c r="AW2142" s="16" t="s">
        <v>32</v>
      </c>
      <c r="AX2142" s="16" t="s">
        <v>76</v>
      </c>
      <c r="AY2142" s="250" t="s">
        <v>282</v>
      </c>
    </row>
    <row r="2143" spans="1:65" s="13" customFormat="1" ht="11.25">
      <c r="B2143" s="207"/>
      <c r="C2143" s="208"/>
      <c r="D2143" s="209" t="s">
        <v>290</v>
      </c>
      <c r="E2143" s="210" t="s">
        <v>1</v>
      </c>
      <c r="F2143" s="211" t="s">
        <v>2529</v>
      </c>
      <c r="G2143" s="208"/>
      <c r="H2143" s="212">
        <v>15</v>
      </c>
      <c r="I2143" s="213"/>
      <c r="J2143" s="208"/>
      <c r="K2143" s="208"/>
      <c r="L2143" s="214"/>
      <c r="M2143" s="215"/>
      <c r="N2143" s="216"/>
      <c r="O2143" s="216"/>
      <c r="P2143" s="216"/>
      <c r="Q2143" s="216"/>
      <c r="R2143" s="216"/>
      <c r="S2143" s="216"/>
      <c r="T2143" s="217"/>
      <c r="AT2143" s="218" t="s">
        <v>290</v>
      </c>
      <c r="AU2143" s="218" t="s">
        <v>85</v>
      </c>
      <c r="AV2143" s="13" t="s">
        <v>85</v>
      </c>
      <c r="AW2143" s="13" t="s">
        <v>32</v>
      </c>
      <c r="AX2143" s="13" t="s">
        <v>76</v>
      </c>
      <c r="AY2143" s="218" t="s">
        <v>282</v>
      </c>
    </row>
    <row r="2144" spans="1:65" s="14" customFormat="1" ht="11.25">
      <c r="B2144" s="219"/>
      <c r="C2144" s="220"/>
      <c r="D2144" s="209" t="s">
        <v>290</v>
      </c>
      <c r="E2144" s="221" t="s">
        <v>1</v>
      </c>
      <c r="F2144" s="222" t="s">
        <v>292</v>
      </c>
      <c r="G2144" s="220"/>
      <c r="H2144" s="223">
        <v>15</v>
      </c>
      <c r="I2144" s="224"/>
      <c r="J2144" s="220"/>
      <c r="K2144" s="220"/>
      <c r="L2144" s="225"/>
      <c r="M2144" s="226"/>
      <c r="N2144" s="227"/>
      <c r="O2144" s="227"/>
      <c r="P2144" s="227"/>
      <c r="Q2144" s="227"/>
      <c r="R2144" s="227"/>
      <c r="S2144" s="227"/>
      <c r="T2144" s="228"/>
      <c r="AT2144" s="229" t="s">
        <v>290</v>
      </c>
      <c r="AU2144" s="229" t="s">
        <v>85</v>
      </c>
      <c r="AV2144" s="14" t="s">
        <v>288</v>
      </c>
      <c r="AW2144" s="14" t="s">
        <v>32</v>
      </c>
      <c r="AX2144" s="14" t="s">
        <v>83</v>
      </c>
      <c r="AY2144" s="229" t="s">
        <v>282</v>
      </c>
    </row>
    <row r="2145" spans="1:65" s="2" customFormat="1" ht="37.9" customHeight="1">
      <c r="A2145" s="35"/>
      <c r="B2145" s="36"/>
      <c r="C2145" s="251" t="s">
        <v>2530</v>
      </c>
      <c r="D2145" s="251" t="s">
        <v>990</v>
      </c>
      <c r="E2145" s="252" t="s">
        <v>2531</v>
      </c>
      <c r="F2145" s="253" t="s">
        <v>2532</v>
      </c>
      <c r="G2145" s="254" t="s">
        <v>441</v>
      </c>
      <c r="H2145" s="255">
        <v>36.72</v>
      </c>
      <c r="I2145" s="256"/>
      <c r="J2145" s="257">
        <f>ROUND(I2145*H2145,2)</f>
        <v>0</v>
      </c>
      <c r="K2145" s="258"/>
      <c r="L2145" s="259"/>
      <c r="M2145" s="260" t="s">
        <v>1</v>
      </c>
      <c r="N2145" s="261" t="s">
        <v>41</v>
      </c>
      <c r="O2145" s="72"/>
      <c r="P2145" s="203">
        <f>O2145*H2145</f>
        <v>0</v>
      </c>
      <c r="Q2145" s="203">
        <v>3.0000000000000001E-3</v>
      </c>
      <c r="R2145" s="203">
        <f>Q2145*H2145</f>
        <v>0.11015999999999999</v>
      </c>
      <c r="S2145" s="203">
        <v>0</v>
      </c>
      <c r="T2145" s="204">
        <f>S2145*H2145</f>
        <v>0</v>
      </c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R2145" s="205" t="s">
        <v>493</v>
      </c>
      <c r="AT2145" s="205" t="s">
        <v>990</v>
      </c>
      <c r="AU2145" s="205" t="s">
        <v>85</v>
      </c>
      <c r="AY2145" s="18" t="s">
        <v>282</v>
      </c>
      <c r="BE2145" s="206">
        <f>IF(N2145="základní",J2145,0)</f>
        <v>0</v>
      </c>
      <c r="BF2145" s="206">
        <f>IF(N2145="snížená",J2145,0)</f>
        <v>0</v>
      </c>
      <c r="BG2145" s="206">
        <f>IF(N2145="zákl. přenesená",J2145,0)</f>
        <v>0</v>
      </c>
      <c r="BH2145" s="206">
        <f>IF(N2145="sníž. přenesená",J2145,0)</f>
        <v>0</v>
      </c>
      <c r="BI2145" s="206">
        <f>IF(N2145="nulová",J2145,0)</f>
        <v>0</v>
      </c>
      <c r="BJ2145" s="18" t="s">
        <v>83</v>
      </c>
      <c r="BK2145" s="206">
        <f>ROUND(I2145*H2145,2)</f>
        <v>0</v>
      </c>
      <c r="BL2145" s="18" t="s">
        <v>199</v>
      </c>
      <c r="BM2145" s="205" t="s">
        <v>2533</v>
      </c>
    </row>
    <row r="2146" spans="1:65" s="16" customFormat="1" ht="11.25">
      <c r="B2146" s="241"/>
      <c r="C2146" s="242"/>
      <c r="D2146" s="209" t="s">
        <v>290</v>
      </c>
      <c r="E2146" s="243" t="s">
        <v>1</v>
      </c>
      <c r="F2146" s="244" t="s">
        <v>2534</v>
      </c>
      <c r="G2146" s="242"/>
      <c r="H2146" s="243" t="s">
        <v>1</v>
      </c>
      <c r="I2146" s="245"/>
      <c r="J2146" s="242"/>
      <c r="K2146" s="242"/>
      <c r="L2146" s="246"/>
      <c r="M2146" s="247"/>
      <c r="N2146" s="248"/>
      <c r="O2146" s="248"/>
      <c r="P2146" s="248"/>
      <c r="Q2146" s="248"/>
      <c r="R2146" s="248"/>
      <c r="S2146" s="248"/>
      <c r="T2146" s="249"/>
      <c r="AT2146" s="250" t="s">
        <v>290</v>
      </c>
      <c r="AU2146" s="250" t="s">
        <v>85</v>
      </c>
      <c r="AV2146" s="16" t="s">
        <v>83</v>
      </c>
      <c r="AW2146" s="16" t="s">
        <v>32</v>
      </c>
      <c r="AX2146" s="16" t="s">
        <v>76</v>
      </c>
      <c r="AY2146" s="250" t="s">
        <v>282</v>
      </c>
    </row>
    <row r="2147" spans="1:65" s="13" customFormat="1" ht="11.25">
      <c r="B2147" s="207"/>
      <c r="C2147" s="208"/>
      <c r="D2147" s="209" t="s">
        <v>290</v>
      </c>
      <c r="E2147" s="210" t="s">
        <v>1</v>
      </c>
      <c r="F2147" s="211" t="s">
        <v>2535</v>
      </c>
      <c r="G2147" s="208"/>
      <c r="H2147" s="212">
        <v>36.72</v>
      </c>
      <c r="I2147" s="213"/>
      <c r="J2147" s="208"/>
      <c r="K2147" s="208"/>
      <c r="L2147" s="214"/>
      <c r="M2147" s="215"/>
      <c r="N2147" s="216"/>
      <c r="O2147" s="216"/>
      <c r="P2147" s="216"/>
      <c r="Q2147" s="216"/>
      <c r="R2147" s="216"/>
      <c r="S2147" s="216"/>
      <c r="T2147" s="217"/>
      <c r="AT2147" s="218" t="s">
        <v>290</v>
      </c>
      <c r="AU2147" s="218" t="s">
        <v>85</v>
      </c>
      <c r="AV2147" s="13" t="s">
        <v>85</v>
      </c>
      <c r="AW2147" s="13" t="s">
        <v>32</v>
      </c>
      <c r="AX2147" s="13" t="s">
        <v>76</v>
      </c>
      <c r="AY2147" s="218" t="s">
        <v>282</v>
      </c>
    </row>
    <row r="2148" spans="1:65" s="15" customFormat="1" ht="11.25">
      <c r="B2148" s="230"/>
      <c r="C2148" s="231"/>
      <c r="D2148" s="209" t="s">
        <v>290</v>
      </c>
      <c r="E2148" s="232" t="s">
        <v>1</v>
      </c>
      <c r="F2148" s="233" t="s">
        <v>306</v>
      </c>
      <c r="G2148" s="231"/>
      <c r="H2148" s="234">
        <v>36.72</v>
      </c>
      <c r="I2148" s="235"/>
      <c r="J2148" s="231"/>
      <c r="K2148" s="231"/>
      <c r="L2148" s="236"/>
      <c r="M2148" s="237"/>
      <c r="N2148" s="238"/>
      <c r="O2148" s="238"/>
      <c r="P2148" s="238"/>
      <c r="Q2148" s="238"/>
      <c r="R2148" s="238"/>
      <c r="S2148" s="238"/>
      <c r="T2148" s="239"/>
      <c r="AT2148" s="240" t="s">
        <v>290</v>
      </c>
      <c r="AU2148" s="240" t="s">
        <v>85</v>
      </c>
      <c r="AV2148" s="15" t="s">
        <v>105</v>
      </c>
      <c r="AW2148" s="15" t="s">
        <v>32</v>
      </c>
      <c r="AX2148" s="15" t="s">
        <v>76</v>
      </c>
      <c r="AY2148" s="240" t="s">
        <v>282</v>
      </c>
    </row>
    <row r="2149" spans="1:65" s="14" customFormat="1" ht="11.25">
      <c r="B2149" s="219"/>
      <c r="C2149" s="220"/>
      <c r="D2149" s="209" t="s">
        <v>290</v>
      </c>
      <c r="E2149" s="221" t="s">
        <v>1</v>
      </c>
      <c r="F2149" s="222" t="s">
        <v>292</v>
      </c>
      <c r="G2149" s="220"/>
      <c r="H2149" s="223">
        <v>36.72</v>
      </c>
      <c r="I2149" s="224"/>
      <c r="J2149" s="220"/>
      <c r="K2149" s="220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290</v>
      </c>
      <c r="AU2149" s="229" t="s">
        <v>85</v>
      </c>
      <c r="AV2149" s="14" t="s">
        <v>288</v>
      </c>
      <c r="AW2149" s="14" t="s">
        <v>32</v>
      </c>
      <c r="AX2149" s="14" t="s">
        <v>83</v>
      </c>
      <c r="AY2149" s="229" t="s">
        <v>282</v>
      </c>
    </row>
    <row r="2150" spans="1:65" s="2" customFormat="1" ht="16.5" customHeight="1">
      <c r="A2150" s="35"/>
      <c r="B2150" s="36"/>
      <c r="C2150" s="251" t="s">
        <v>2536</v>
      </c>
      <c r="D2150" s="251" t="s">
        <v>990</v>
      </c>
      <c r="E2150" s="252" t="s">
        <v>2537</v>
      </c>
      <c r="F2150" s="253" t="s">
        <v>2538</v>
      </c>
      <c r="G2150" s="254" t="s">
        <v>583</v>
      </c>
      <c r="H2150" s="255">
        <v>44</v>
      </c>
      <c r="I2150" s="256"/>
      <c r="J2150" s="257">
        <f>ROUND(I2150*H2150,2)</f>
        <v>0</v>
      </c>
      <c r="K2150" s="258"/>
      <c r="L2150" s="259"/>
      <c r="M2150" s="260" t="s">
        <v>1</v>
      </c>
      <c r="N2150" s="261" t="s">
        <v>41</v>
      </c>
      <c r="O2150" s="72"/>
      <c r="P2150" s="203">
        <f>O2150*H2150</f>
        <v>0</v>
      </c>
      <c r="Q2150" s="203">
        <v>6.0000000000000002E-5</v>
      </c>
      <c r="R2150" s="203">
        <f>Q2150*H2150</f>
        <v>2.64E-3</v>
      </c>
      <c r="S2150" s="203">
        <v>0</v>
      </c>
      <c r="T2150" s="204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205" t="s">
        <v>493</v>
      </c>
      <c r="AT2150" s="205" t="s">
        <v>990</v>
      </c>
      <c r="AU2150" s="205" t="s">
        <v>85</v>
      </c>
      <c r="AY2150" s="18" t="s">
        <v>282</v>
      </c>
      <c r="BE2150" s="206">
        <f>IF(N2150="základní",J2150,0)</f>
        <v>0</v>
      </c>
      <c r="BF2150" s="206">
        <f>IF(N2150="snížená",J2150,0)</f>
        <v>0</v>
      </c>
      <c r="BG2150" s="206">
        <f>IF(N2150="zákl. přenesená",J2150,0)</f>
        <v>0</v>
      </c>
      <c r="BH2150" s="206">
        <f>IF(N2150="sníž. přenesená",J2150,0)</f>
        <v>0</v>
      </c>
      <c r="BI2150" s="206">
        <f>IF(N2150="nulová",J2150,0)</f>
        <v>0</v>
      </c>
      <c r="BJ2150" s="18" t="s">
        <v>83</v>
      </c>
      <c r="BK2150" s="206">
        <f>ROUND(I2150*H2150,2)</f>
        <v>0</v>
      </c>
      <c r="BL2150" s="18" t="s">
        <v>199</v>
      </c>
      <c r="BM2150" s="205" t="s">
        <v>2539</v>
      </c>
    </row>
    <row r="2151" spans="1:65" s="13" customFormat="1" ht="11.25">
      <c r="B2151" s="207"/>
      <c r="C2151" s="208"/>
      <c r="D2151" s="209" t="s">
        <v>290</v>
      </c>
      <c r="E2151" s="210" t="s">
        <v>1</v>
      </c>
      <c r="F2151" s="211" t="s">
        <v>2540</v>
      </c>
      <c r="G2151" s="208"/>
      <c r="H2151" s="212">
        <v>44</v>
      </c>
      <c r="I2151" s="213"/>
      <c r="J2151" s="208"/>
      <c r="K2151" s="208"/>
      <c r="L2151" s="214"/>
      <c r="M2151" s="215"/>
      <c r="N2151" s="216"/>
      <c r="O2151" s="216"/>
      <c r="P2151" s="216"/>
      <c r="Q2151" s="216"/>
      <c r="R2151" s="216"/>
      <c r="S2151" s="216"/>
      <c r="T2151" s="217"/>
      <c r="AT2151" s="218" t="s">
        <v>290</v>
      </c>
      <c r="AU2151" s="218" t="s">
        <v>85</v>
      </c>
      <c r="AV2151" s="13" t="s">
        <v>85</v>
      </c>
      <c r="AW2151" s="13" t="s">
        <v>32</v>
      </c>
      <c r="AX2151" s="13" t="s">
        <v>76</v>
      </c>
      <c r="AY2151" s="218" t="s">
        <v>282</v>
      </c>
    </row>
    <row r="2152" spans="1:65" s="14" customFormat="1" ht="11.25">
      <c r="B2152" s="219"/>
      <c r="C2152" s="220"/>
      <c r="D2152" s="209" t="s">
        <v>290</v>
      </c>
      <c r="E2152" s="221" t="s">
        <v>1</v>
      </c>
      <c r="F2152" s="222" t="s">
        <v>292</v>
      </c>
      <c r="G2152" s="220"/>
      <c r="H2152" s="223">
        <v>44</v>
      </c>
      <c r="I2152" s="224"/>
      <c r="J2152" s="220"/>
      <c r="K2152" s="220"/>
      <c r="L2152" s="225"/>
      <c r="M2152" s="226"/>
      <c r="N2152" s="227"/>
      <c r="O2152" s="227"/>
      <c r="P2152" s="227"/>
      <c r="Q2152" s="227"/>
      <c r="R2152" s="227"/>
      <c r="S2152" s="227"/>
      <c r="T2152" s="228"/>
      <c r="AT2152" s="229" t="s">
        <v>290</v>
      </c>
      <c r="AU2152" s="229" t="s">
        <v>85</v>
      </c>
      <c r="AV2152" s="14" t="s">
        <v>288</v>
      </c>
      <c r="AW2152" s="14" t="s">
        <v>32</v>
      </c>
      <c r="AX2152" s="14" t="s">
        <v>83</v>
      </c>
      <c r="AY2152" s="229" t="s">
        <v>282</v>
      </c>
    </row>
    <row r="2153" spans="1:65" s="2" customFormat="1" ht="16.5" customHeight="1">
      <c r="A2153" s="35"/>
      <c r="B2153" s="36"/>
      <c r="C2153" s="193" t="s">
        <v>2541</v>
      </c>
      <c r="D2153" s="193" t="s">
        <v>284</v>
      </c>
      <c r="E2153" s="194" t="s">
        <v>2542</v>
      </c>
      <c r="F2153" s="195" t="s">
        <v>2543</v>
      </c>
      <c r="G2153" s="196" t="s">
        <v>583</v>
      </c>
      <c r="H2153" s="197">
        <v>8</v>
      </c>
      <c r="I2153" s="198"/>
      <c r="J2153" s="199">
        <f>ROUND(I2153*H2153,2)</f>
        <v>0</v>
      </c>
      <c r="K2153" s="200"/>
      <c r="L2153" s="40"/>
      <c r="M2153" s="201" t="s">
        <v>1</v>
      </c>
      <c r="N2153" s="202" t="s">
        <v>41</v>
      </c>
      <c r="O2153" s="72"/>
      <c r="P2153" s="203">
        <f>O2153*H2153</f>
        <v>0</v>
      </c>
      <c r="Q2153" s="203">
        <v>0</v>
      </c>
      <c r="R2153" s="203">
        <f>Q2153*H2153</f>
        <v>0</v>
      </c>
      <c r="S2153" s="203">
        <v>0</v>
      </c>
      <c r="T2153" s="204">
        <f>S2153*H2153</f>
        <v>0</v>
      </c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R2153" s="205" t="s">
        <v>199</v>
      </c>
      <c r="AT2153" s="205" t="s">
        <v>284</v>
      </c>
      <c r="AU2153" s="205" t="s">
        <v>85</v>
      </c>
      <c r="AY2153" s="18" t="s">
        <v>282</v>
      </c>
      <c r="BE2153" s="206">
        <f>IF(N2153="základní",J2153,0)</f>
        <v>0</v>
      </c>
      <c r="BF2153" s="206">
        <f>IF(N2153="snížená",J2153,0)</f>
        <v>0</v>
      </c>
      <c r="BG2153" s="206">
        <f>IF(N2153="zákl. přenesená",J2153,0)</f>
        <v>0</v>
      </c>
      <c r="BH2153" s="206">
        <f>IF(N2153="sníž. přenesená",J2153,0)</f>
        <v>0</v>
      </c>
      <c r="BI2153" s="206">
        <f>IF(N2153="nulová",J2153,0)</f>
        <v>0</v>
      </c>
      <c r="BJ2153" s="18" t="s">
        <v>83</v>
      </c>
      <c r="BK2153" s="206">
        <f>ROUND(I2153*H2153,2)</f>
        <v>0</v>
      </c>
      <c r="BL2153" s="18" t="s">
        <v>199</v>
      </c>
      <c r="BM2153" s="205" t="s">
        <v>2544</v>
      </c>
    </row>
    <row r="2154" spans="1:65" s="2" customFormat="1" ht="55.5" customHeight="1">
      <c r="A2154" s="35"/>
      <c r="B2154" s="36"/>
      <c r="C2154" s="251" t="s">
        <v>2545</v>
      </c>
      <c r="D2154" s="251" t="s">
        <v>990</v>
      </c>
      <c r="E2154" s="252" t="s">
        <v>2546</v>
      </c>
      <c r="F2154" s="253" t="s">
        <v>2547</v>
      </c>
      <c r="G2154" s="254" t="s">
        <v>1</v>
      </c>
      <c r="H2154" s="255">
        <v>8</v>
      </c>
      <c r="I2154" s="256"/>
      <c r="J2154" s="257">
        <f>ROUND(I2154*H2154,2)</f>
        <v>0</v>
      </c>
      <c r="K2154" s="258"/>
      <c r="L2154" s="259"/>
      <c r="M2154" s="260" t="s">
        <v>1</v>
      </c>
      <c r="N2154" s="261" t="s">
        <v>41</v>
      </c>
      <c r="O2154" s="72"/>
      <c r="P2154" s="203">
        <f>O2154*H2154</f>
        <v>0</v>
      </c>
      <c r="Q2154" s="203">
        <v>0</v>
      </c>
      <c r="R2154" s="203">
        <f>Q2154*H2154</f>
        <v>0</v>
      </c>
      <c r="S2154" s="203">
        <v>0</v>
      </c>
      <c r="T2154" s="204">
        <f>S2154*H2154</f>
        <v>0</v>
      </c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R2154" s="205" t="s">
        <v>493</v>
      </c>
      <c r="AT2154" s="205" t="s">
        <v>990</v>
      </c>
      <c r="AU2154" s="205" t="s">
        <v>85</v>
      </c>
      <c r="AY2154" s="18" t="s">
        <v>282</v>
      </c>
      <c r="BE2154" s="206">
        <f>IF(N2154="základní",J2154,0)</f>
        <v>0</v>
      </c>
      <c r="BF2154" s="206">
        <f>IF(N2154="snížená",J2154,0)</f>
        <v>0</v>
      </c>
      <c r="BG2154" s="206">
        <f>IF(N2154="zákl. přenesená",J2154,0)</f>
        <v>0</v>
      </c>
      <c r="BH2154" s="206">
        <f>IF(N2154="sníž. přenesená",J2154,0)</f>
        <v>0</v>
      </c>
      <c r="BI2154" s="206">
        <f>IF(N2154="nulová",J2154,0)</f>
        <v>0</v>
      </c>
      <c r="BJ2154" s="18" t="s">
        <v>83</v>
      </c>
      <c r="BK2154" s="206">
        <f>ROUND(I2154*H2154,2)</f>
        <v>0</v>
      </c>
      <c r="BL2154" s="18" t="s">
        <v>199</v>
      </c>
      <c r="BM2154" s="205" t="s">
        <v>2548</v>
      </c>
    </row>
    <row r="2155" spans="1:65" s="2" customFormat="1" ht="24.2" customHeight="1">
      <c r="A2155" s="35"/>
      <c r="B2155" s="36"/>
      <c r="C2155" s="193" t="s">
        <v>2549</v>
      </c>
      <c r="D2155" s="193" t="s">
        <v>284</v>
      </c>
      <c r="E2155" s="194" t="s">
        <v>2550</v>
      </c>
      <c r="F2155" s="195" t="s">
        <v>2551</v>
      </c>
      <c r="G2155" s="196" t="s">
        <v>418</v>
      </c>
      <c r="H2155" s="197">
        <v>10.081</v>
      </c>
      <c r="I2155" s="198"/>
      <c r="J2155" s="199">
        <f>ROUND(I2155*H2155,2)</f>
        <v>0</v>
      </c>
      <c r="K2155" s="200"/>
      <c r="L2155" s="40"/>
      <c r="M2155" s="201" t="s">
        <v>1</v>
      </c>
      <c r="N2155" s="202" t="s">
        <v>41</v>
      </c>
      <c r="O2155" s="72"/>
      <c r="P2155" s="203">
        <f>O2155*H2155</f>
        <v>0</v>
      </c>
      <c r="Q2155" s="203">
        <v>0</v>
      </c>
      <c r="R2155" s="203">
        <f>Q2155*H2155</f>
        <v>0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199</v>
      </c>
      <c r="AT2155" s="205" t="s">
        <v>284</v>
      </c>
      <c r="AU2155" s="205" t="s">
        <v>85</v>
      </c>
      <c r="AY2155" s="18" t="s">
        <v>282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83</v>
      </c>
      <c r="BK2155" s="206">
        <f>ROUND(I2155*H2155,2)</f>
        <v>0</v>
      </c>
      <c r="BL2155" s="18" t="s">
        <v>199</v>
      </c>
      <c r="BM2155" s="205" t="s">
        <v>2552</v>
      </c>
    </row>
    <row r="2156" spans="1:65" s="12" customFormat="1" ht="22.9" customHeight="1">
      <c r="B2156" s="177"/>
      <c r="C2156" s="178"/>
      <c r="D2156" s="179" t="s">
        <v>75</v>
      </c>
      <c r="E2156" s="191" t="s">
        <v>2553</v>
      </c>
      <c r="F2156" s="191" t="s">
        <v>2554</v>
      </c>
      <c r="G2156" s="178"/>
      <c r="H2156" s="178"/>
      <c r="I2156" s="181"/>
      <c r="J2156" s="192">
        <f>BK2156</f>
        <v>0</v>
      </c>
      <c r="K2156" s="178"/>
      <c r="L2156" s="183"/>
      <c r="M2156" s="184"/>
      <c r="N2156" s="185"/>
      <c r="O2156" s="185"/>
      <c r="P2156" s="186">
        <f>SUM(P2157:P2392)</f>
        <v>0</v>
      </c>
      <c r="Q2156" s="185"/>
      <c r="R2156" s="186">
        <f>SUM(R2157:R2392)</f>
        <v>23.781969170000004</v>
      </c>
      <c r="S2156" s="185"/>
      <c r="T2156" s="187">
        <f>SUM(T2157:T2392)</f>
        <v>0</v>
      </c>
      <c r="AR2156" s="188" t="s">
        <v>85</v>
      </c>
      <c r="AT2156" s="189" t="s">
        <v>75</v>
      </c>
      <c r="AU2156" s="189" t="s">
        <v>83</v>
      </c>
      <c r="AY2156" s="188" t="s">
        <v>282</v>
      </c>
      <c r="BK2156" s="190">
        <f>SUM(BK2157:BK2392)</f>
        <v>0</v>
      </c>
    </row>
    <row r="2157" spans="1:65" s="2" customFormat="1" ht="16.5" customHeight="1">
      <c r="A2157" s="35"/>
      <c r="B2157" s="36"/>
      <c r="C2157" s="193" t="s">
        <v>2555</v>
      </c>
      <c r="D2157" s="193" t="s">
        <v>284</v>
      </c>
      <c r="E2157" s="194" t="s">
        <v>2556</v>
      </c>
      <c r="F2157" s="195" t="s">
        <v>2557</v>
      </c>
      <c r="G2157" s="196" t="s">
        <v>441</v>
      </c>
      <c r="H2157" s="197">
        <v>451.93599999999998</v>
      </c>
      <c r="I2157" s="198"/>
      <c r="J2157" s="199">
        <f>ROUND(I2157*H2157,2)</f>
        <v>0</v>
      </c>
      <c r="K2157" s="200"/>
      <c r="L2157" s="40"/>
      <c r="M2157" s="201" t="s">
        <v>1</v>
      </c>
      <c r="N2157" s="202" t="s">
        <v>41</v>
      </c>
      <c r="O2157" s="72"/>
      <c r="P2157" s="203">
        <f>O2157*H2157</f>
        <v>0</v>
      </c>
      <c r="Q2157" s="203">
        <v>2.0000000000000002E-5</v>
      </c>
      <c r="R2157" s="203">
        <f>Q2157*H2157</f>
        <v>9.0387200000000001E-3</v>
      </c>
      <c r="S2157" s="203">
        <v>0</v>
      </c>
      <c r="T2157" s="204">
        <f>S2157*H2157</f>
        <v>0</v>
      </c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R2157" s="205" t="s">
        <v>199</v>
      </c>
      <c r="AT2157" s="205" t="s">
        <v>284</v>
      </c>
      <c r="AU2157" s="205" t="s">
        <v>85</v>
      </c>
      <c r="AY2157" s="18" t="s">
        <v>282</v>
      </c>
      <c r="BE2157" s="206">
        <f>IF(N2157="základní",J2157,0)</f>
        <v>0</v>
      </c>
      <c r="BF2157" s="206">
        <f>IF(N2157="snížená",J2157,0)</f>
        <v>0</v>
      </c>
      <c r="BG2157" s="206">
        <f>IF(N2157="zákl. přenesená",J2157,0)</f>
        <v>0</v>
      </c>
      <c r="BH2157" s="206">
        <f>IF(N2157="sníž. přenesená",J2157,0)</f>
        <v>0</v>
      </c>
      <c r="BI2157" s="206">
        <f>IF(N2157="nulová",J2157,0)</f>
        <v>0</v>
      </c>
      <c r="BJ2157" s="18" t="s">
        <v>83</v>
      </c>
      <c r="BK2157" s="206">
        <f>ROUND(I2157*H2157,2)</f>
        <v>0</v>
      </c>
      <c r="BL2157" s="18" t="s">
        <v>199</v>
      </c>
      <c r="BM2157" s="205" t="s">
        <v>2558</v>
      </c>
    </row>
    <row r="2158" spans="1:65" s="16" customFormat="1" ht="11.25">
      <c r="B2158" s="241"/>
      <c r="C2158" s="242"/>
      <c r="D2158" s="209" t="s">
        <v>290</v>
      </c>
      <c r="E2158" s="243" t="s">
        <v>1</v>
      </c>
      <c r="F2158" s="244" t="s">
        <v>1139</v>
      </c>
      <c r="G2158" s="242"/>
      <c r="H2158" s="243" t="s">
        <v>1</v>
      </c>
      <c r="I2158" s="245"/>
      <c r="J2158" s="242"/>
      <c r="K2158" s="242"/>
      <c r="L2158" s="246"/>
      <c r="M2158" s="247"/>
      <c r="N2158" s="248"/>
      <c r="O2158" s="248"/>
      <c r="P2158" s="248"/>
      <c r="Q2158" s="248"/>
      <c r="R2158" s="248"/>
      <c r="S2158" s="248"/>
      <c r="T2158" s="249"/>
      <c r="AT2158" s="250" t="s">
        <v>290</v>
      </c>
      <c r="AU2158" s="250" t="s">
        <v>85</v>
      </c>
      <c r="AV2158" s="16" t="s">
        <v>83</v>
      </c>
      <c r="AW2158" s="16" t="s">
        <v>32</v>
      </c>
      <c r="AX2158" s="16" t="s">
        <v>76</v>
      </c>
      <c r="AY2158" s="250" t="s">
        <v>282</v>
      </c>
    </row>
    <row r="2159" spans="1:65" s="13" customFormat="1" ht="22.5">
      <c r="B2159" s="207"/>
      <c r="C2159" s="208"/>
      <c r="D2159" s="209" t="s">
        <v>290</v>
      </c>
      <c r="E2159" s="210" t="s">
        <v>1</v>
      </c>
      <c r="F2159" s="211" t="s">
        <v>2559</v>
      </c>
      <c r="G2159" s="208"/>
      <c r="H2159" s="212">
        <v>386.32900000000001</v>
      </c>
      <c r="I2159" s="213"/>
      <c r="J2159" s="208"/>
      <c r="K2159" s="208"/>
      <c r="L2159" s="214"/>
      <c r="M2159" s="215"/>
      <c r="N2159" s="216"/>
      <c r="O2159" s="216"/>
      <c r="P2159" s="216"/>
      <c r="Q2159" s="216"/>
      <c r="R2159" s="216"/>
      <c r="S2159" s="216"/>
      <c r="T2159" s="217"/>
      <c r="AT2159" s="218" t="s">
        <v>290</v>
      </c>
      <c r="AU2159" s="218" t="s">
        <v>85</v>
      </c>
      <c r="AV2159" s="13" t="s">
        <v>85</v>
      </c>
      <c r="AW2159" s="13" t="s">
        <v>32</v>
      </c>
      <c r="AX2159" s="13" t="s">
        <v>76</v>
      </c>
      <c r="AY2159" s="218" t="s">
        <v>282</v>
      </c>
    </row>
    <row r="2160" spans="1:65" s="13" customFormat="1" ht="33.75">
      <c r="B2160" s="207"/>
      <c r="C2160" s="208"/>
      <c r="D2160" s="209" t="s">
        <v>290</v>
      </c>
      <c r="E2160" s="210" t="s">
        <v>1</v>
      </c>
      <c r="F2160" s="211" t="s">
        <v>2560</v>
      </c>
      <c r="G2160" s="208"/>
      <c r="H2160" s="212">
        <v>-108.75</v>
      </c>
      <c r="I2160" s="213"/>
      <c r="J2160" s="208"/>
      <c r="K2160" s="208"/>
      <c r="L2160" s="214"/>
      <c r="M2160" s="215"/>
      <c r="N2160" s="216"/>
      <c r="O2160" s="216"/>
      <c r="P2160" s="216"/>
      <c r="Q2160" s="216"/>
      <c r="R2160" s="216"/>
      <c r="S2160" s="216"/>
      <c r="T2160" s="217"/>
      <c r="AT2160" s="218" t="s">
        <v>290</v>
      </c>
      <c r="AU2160" s="218" t="s">
        <v>85</v>
      </c>
      <c r="AV2160" s="13" t="s">
        <v>85</v>
      </c>
      <c r="AW2160" s="13" t="s">
        <v>32</v>
      </c>
      <c r="AX2160" s="13" t="s">
        <v>76</v>
      </c>
      <c r="AY2160" s="218" t="s">
        <v>282</v>
      </c>
    </row>
    <row r="2161" spans="1:65" s="15" customFormat="1" ht="11.25">
      <c r="B2161" s="230"/>
      <c r="C2161" s="231"/>
      <c r="D2161" s="209" t="s">
        <v>290</v>
      </c>
      <c r="E2161" s="232" t="s">
        <v>1</v>
      </c>
      <c r="F2161" s="233" t="s">
        <v>306</v>
      </c>
      <c r="G2161" s="231"/>
      <c r="H2161" s="234">
        <v>277.57900000000001</v>
      </c>
      <c r="I2161" s="235"/>
      <c r="J2161" s="231"/>
      <c r="K2161" s="231"/>
      <c r="L2161" s="236"/>
      <c r="M2161" s="237"/>
      <c r="N2161" s="238"/>
      <c r="O2161" s="238"/>
      <c r="P2161" s="238"/>
      <c r="Q2161" s="238"/>
      <c r="R2161" s="238"/>
      <c r="S2161" s="238"/>
      <c r="T2161" s="239"/>
      <c r="AT2161" s="240" t="s">
        <v>290</v>
      </c>
      <c r="AU2161" s="240" t="s">
        <v>85</v>
      </c>
      <c r="AV2161" s="15" t="s">
        <v>105</v>
      </c>
      <c r="AW2161" s="15" t="s">
        <v>32</v>
      </c>
      <c r="AX2161" s="15" t="s">
        <v>76</v>
      </c>
      <c r="AY2161" s="240" t="s">
        <v>282</v>
      </c>
    </row>
    <row r="2162" spans="1:65" s="16" customFormat="1" ht="11.25">
      <c r="B2162" s="241"/>
      <c r="C2162" s="242"/>
      <c r="D2162" s="209" t="s">
        <v>290</v>
      </c>
      <c r="E2162" s="243" t="s">
        <v>1</v>
      </c>
      <c r="F2162" s="244" t="s">
        <v>1141</v>
      </c>
      <c r="G2162" s="242"/>
      <c r="H2162" s="243" t="s">
        <v>1</v>
      </c>
      <c r="I2162" s="245"/>
      <c r="J2162" s="242"/>
      <c r="K2162" s="242"/>
      <c r="L2162" s="246"/>
      <c r="M2162" s="247"/>
      <c r="N2162" s="248"/>
      <c r="O2162" s="248"/>
      <c r="P2162" s="248"/>
      <c r="Q2162" s="248"/>
      <c r="R2162" s="248"/>
      <c r="S2162" s="248"/>
      <c r="T2162" s="249"/>
      <c r="AT2162" s="250" t="s">
        <v>290</v>
      </c>
      <c r="AU2162" s="250" t="s">
        <v>85</v>
      </c>
      <c r="AV2162" s="16" t="s">
        <v>83</v>
      </c>
      <c r="AW2162" s="16" t="s">
        <v>32</v>
      </c>
      <c r="AX2162" s="16" t="s">
        <v>76</v>
      </c>
      <c r="AY2162" s="250" t="s">
        <v>282</v>
      </c>
    </row>
    <row r="2163" spans="1:65" s="13" customFormat="1" ht="11.25">
      <c r="B2163" s="207"/>
      <c r="C2163" s="208"/>
      <c r="D2163" s="209" t="s">
        <v>290</v>
      </c>
      <c r="E2163" s="210" t="s">
        <v>1</v>
      </c>
      <c r="F2163" s="211" t="s">
        <v>2561</v>
      </c>
      <c r="G2163" s="208"/>
      <c r="H2163" s="212">
        <v>135.62700000000001</v>
      </c>
      <c r="I2163" s="213"/>
      <c r="J2163" s="208"/>
      <c r="K2163" s="208"/>
      <c r="L2163" s="214"/>
      <c r="M2163" s="215"/>
      <c r="N2163" s="216"/>
      <c r="O2163" s="216"/>
      <c r="P2163" s="216"/>
      <c r="Q2163" s="216"/>
      <c r="R2163" s="216"/>
      <c r="S2163" s="216"/>
      <c r="T2163" s="217"/>
      <c r="AT2163" s="218" t="s">
        <v>290</v>
      </c>
      <c r="AU2163" s="218" t="s">
        <v>85</v>
      </c>
      <c r="AV2163" s="13" t="s">
        <v>85</v>
      </c>
      <c r="AW2163" s="13" t="s">
        <v>32</v>
      </c>
      <c r="AX2163" s="13" t="s">
        <v>76</v>
      </c>
      <c r="AY2163" s="218" t="s">
        <v>282</v>
      </c>
    </row>
    <row r="2164" spans="1:65" s="13" customFormat="1" ht="11.25">
      <c r="B2164" s="207"/>
      <c r="C2164" s="208"/>
      <c r="D2164" s="209" t="s">
        <v>290</v>
      </c>
      <c r="E2164" s="210" t="s">
        <v>1</v>
      </c>
      <c r="F2164" s="211" t="s">
        <v>2562</v>
      </c>
      <c r="G2164" s="208"/>
      <c r="H2164" s="212">
        <v>-22.6</v>
      </c>
      <c r="I2164" s="213"/>
      <c r="J2164" s="208"/>
      <c r="K2164" s="208"/>
      <c r="L2164" s="214"/>
      <c r="M2164" s="215"/>
      <c r="N2164" s="216"/>
      <c r="O2164" s="216"/>
      <c r="P2164" s="216"/>
      <c r="Q2164" s="216"/>
      <c r="R2164" s="216"/>
      <c r="S2164" s="216"/>
      <c r="T2164" s="217"/>
      <c r="AT2164" s="218" t="s">
        <v>290</v>
      </c>
      <c r="AU2164" s="218" t="s">
        <v>85</v>
      </c>
      <c r="AV2164" s="13" t="s">
        <v>85</v>
      </c>
      <c r="AW2164" s="13" t="s">
        <v>32</v>
      </c>
      <c r="AX2164" s="13" t="s">
        <v>76</v>
      </c>
      <c r="AY2164" s="218" t="s">
        <v>282</v>
      </c>
    </row>
    <row r="2165" spans="1:65" s="15" customFormat="1" ht="11.25">
      <c r="B2165" s="230"/>
      <c r="C2165" s="231"/>
      <c r="D2165" s="209" t="s">
        <v>290</v>
      </c>
      <c r="E2165" s="232" t="s">
        <v>1</v>
      </c>
      <c r="F2165" s="233" t="s">
        <v>306</v>
      </c>
      <c r="G2165" s="231"/>
      <c r="H2165" s="234">
        <v>113.02700000000002</v>
      </c>
      <c r="I2165" s="235"/>
      <c r="J2165" s="231"/>
      <c r="K2165" s="231"/>
      <c r="L2165" s="236"/>
      <c r="M2165" s="237"/>
      <c r="N2165" s="238"/>
      <c r="O2165" s="238"/>
      <c r="P2165" s="238"/>
      <c r="Q2165" s="238"/>
      <c r="R2165" s="238"/>
      <c r="S2165" s="238"/>
      <c r="T2165" s="239"/>
      <c r="AT2165" s="240" t="s">
        <v>290</v>
      </c>
      <c r="AU2165" s="240" t="s">
        <v>85</v>
      </c>
      <c r="AV2165" s="15" t="s">
        <v>105</v>
      </c>
      <c r="AW2165" s="15" t="s">
        <v>32</v>
      </c>
      <c r="AX2165" s="15" t="s">
        <v>76</v>
      </c>
      <c r="AY2165" s="240" t="s">
        <v>282</v>
      </c>
    </row>
    <row r="2166" spans="1:65" s="16" customFormat="1" ht="11.25">
      <c r="B2166" s="241"/>
      <c r="C2166" s="242"/>
      <c r="D2166" s="209" t="s">
        <v>290</v>
      </c>
      <c r="E2166" s="243" t="s">
        <v>1</v>
      </c>
      <c r="F2166" s="244" t="s">
        <v>1155</v>
      </c>
      <c r="G2166" s="242"/>
      <c r="H2166" s="243" t="s">
        <v>1</v>
      </c>
      <c r="I2166" s="245"/>
      <c r="J2166" s="242"/>
      <c r="K2166" s="242"/>
      <c r="L2166" s="246"/>
      <c r="M2166" s="247"/>
      <c r="N2166" s="248"/>
      <c r="O2166" s="248"/>
      <c r="P2166" s="248"/>
      <c r="Q2166" s="248"/>
      <c r="R2166" s="248"/>
      <c r="S2166" s="248"/>
      <c r="T2166" s="249"/>
      <c r="AT2166" s="250" t="s">
        <v>290</v>
      </c>
      <c r="AU2166" s="250" t="s">
        <v>85</v>
      </c>
      <c r="AV2166" s="16" t="s">
        <v>83</v>
      </c>
      <c r="AW2166" s="16" t="s">
        <v>32</v>
      </c>
      <c r="AX2166" s="16" t="s">
        <v>76</v>
      </c>
      <c r="AY2166" s="250" t="s">
        <v>282</v>
      </c>
    </row>
    <row r="2167" spans="1:65" s="13" customFormat="1" ht="11.25">
      <c r="B2167" s="207"/>
      <c r="C2167" s="208"/>
      <c r="D2167" s="209" t="s">
        <v>290</v>
      </c>
      <c r="E2167" s="210" t="s">
        <v>1</v>
      </c>
      <c r="F2167" s="211" t="s">
        <v>2563</v>
      </c>
      <c r="G2167" s="208"/>
      <c r="H2167" s="212">
        <v>28.68</v>
      </c>
      <c r="I2167" s="213"/>
      <c r="J2167" s="208"/>
      <c r="K2167" s="208"/>
      <c r="L2167" s="214"/>
      <c r="M2167" s="215"/>
      <c r="N2167" s="216"/>
      <c r="O2167" s="216"/>
      <c r="P2167" s="216"/>
      <c r="Q2167" s="216"/>
      <c r="R2167" s="216"/>
      <c r="S2167" s="216"/>
      <c r="T2167" s="217"/>
      <c r="AT2167" s="218" t="s">
        <v>290</v>
      </c>
      <c r="AU2167" s="218" t="s">
        <v>85</v>
      </c>
      <c r="AV2167" s="13" t="s">
        <v>85</v>
      </c>
      <c r="AW2167" s="13" t="s">
        <v>32</v>
      </c>
      <c r="AX2167" s="13" t="s">
        <v>76</v>
      </c>
      <c r="AY2167" s="218" t="s">
        <v>282</v>
      </c>
    </row>
    <row r="2168" spans="1:65" s="13" customFormat="1" ht="11.25">
      <c r="B2168" s="207"/>
      <c r="C2168" s="208"/>
      <c r="D2168" s="209" t="s">
        <v>290</v>
      </c>
      <c r="E2168" s="210" t="s">
        <v>1</v>
      </c>
      <c r="F2168" s="211" t="s">
        <v>2564</v>
      </c>
      <c r="G2168" s="208"/>
      <c r="H2168" s="212">
        <v>-6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290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282</v>
      </c>
    </row>
    <row r="2169" spans="1:65" s="15" customFormat="1" ht="11.25">
      <c r="B2169" s="230"/>
      <c r="C2169" s="231"/>
      <c r="D2169" s="209" t="s">
        <v>290</v>
      </c>
      <c r="E2169" s="232" t="s">
        <v>1</v>
      </c>
      <c r="F2169" s="233" t="s">
        <v>306</v>
      </c>
      <c r="G2169" s="231"/>
      <c r="H2169" s="234">
        <v>22.68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290</v>
      </c>
      <c r="AU2169" s="240" t="s">
        <v>85</v>
      </c>
      <c r="AV2169" s="15" t="s">
        <v>105</v>
      </c>
      <c r="AW2169" s="15" t="s">
        <v>32</v>
      </c>
      <c r="AX2169" s="15" t="s">
        <v>76</v>
      </c>
      <c r="AY2169" s="240" t="s">
        <v>282</v>
      </c>
    </row>
    <row r="2170" spans="1:65" s="16" customFormat="1" ht="11.25">
      <c r="B2170" s="241"/>
      <c r="C2170" s="242"/>
      <c r="D2170" s="209" t="s">
        <v>290</v>
      </c>
      <c r="E2170" s="243" t="s">
        <v>1</v>
      </c>
      <c r="F2170" s="244" t="s">
        <v>1145</v>
      </c>
      <c r="G2170" s="242"/>
      <c r="H2170" s="243" t="s">
        <v>1</v>
      </c>
      <c r="I2170" s="245"/>
      <c r="J2170" s="242"/>
      <c r="K2170" s="242"/>
      <c r="L2170" s="246"/>
      <c r="M2170" s="247"/>
      <c r="N2170" s="248"/>
      <c r="O2170" s="248"/>
      <c r="P2170" s="248"/>
      <c r="Q2170" s="248"/>
      <c r="R2170" s="248"/>
      <c r="S2170" s="248"/>
      <c r="T2170" s="249"/>
      <c r="AT2170" s="250" t="s">
        <v>290</v>
      </c>
      <c r="AU2170" s="250" t="s">
        <v>85</v>
      </c>
      <c r="AV2170" s="16" t="s">
        <v>83</v>
      </c>
      <c r="AW2170" s="16" t="s">
        <v>32</v>
      </c>
      <c r="AX2170" s="16" t="s">
        <v>76</v>
      </c>
      <c r="AY2170" s="250" t="s">
        <v>282</v>
      </c>
    </row>
    <row r="2171" spans="1:65" s="13" customFormat="1" ht="11.25">
      <c r="B2171" s="207"/>
      <c r="C2171" s="208"/>
      <c r="D2171" s="209" t="s">
        <v>290</v>
      </c>
      <c r="E2171" s="210" t="s">
        <v>1</v>
      </c>
      <c r="F2171" s="211" t="s">
        <v>2565</v>
      </c>
      <c r="G2171" s="208"/>
      <c r="H2171" s="212">
        <v>50.8</v>
      </c>
      <c r="I2171" s="213"/>
      <c r="J2171" s="208"/>
      <c r="K2171" s="208"/>
      <c r="L2171" s="214"/>
      <c r="M2171" s="215"/>
      <c r="N2171" s="216"/>
      <c r="O2171" s="216"/>
      <c r="P2171" s="216"/>
      <c r="Q2171" s="216"/>
      <c r="R2171" s="216"/>
      <c r="S2171" s="216"/>
      <c r="T2171" s="217"/>
      <c r="AT2171" s="218" t="s">
        <v>290</v>
      </c>
      <c r="AU2171" s="218" t="s">
        <v>85</v>
      </c>
      <c r="AV2171" s="13" t="s">
        <v>85</v>
      </c>
      <c r="AW2171" s="13" t="s">
        <v>32</v>
      </c>
      <c r="AX2171" s="13" t="s">
        <v>76</v>
      </c>
      <c r="AY2171" s="218" t="s">
        <v>282</v>
      </c>
    </row>
    <row r="2172" spans="1:65" s="13" customFormat="1" ht="11.25">
      <c r="B2172" s="207"/>
      <c r="C2172" s="208"/>
      <c r="D2172" s="209" t="s">
        <v>290</v>
      </c>
      <c r="E2172" s="210" t="s">
        <v>1</v>
      </c>
      <c r="F2172" s="211" t="s">
        <v>2566</v>
      </c>
      <c r="G2172" s="208"/>
      <c r="H2172" s="212">
        <v>-12.15</v>
      </c>
      <c r="I2172" s="213"/>
      <c r="J2172" s="208"/>
      <c r="K2172" s="208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290</v>
      </c>
      <c r="AU2172" s="218" t="s">
        <v>85</v>
      </c>
      <c r="AV2172" s="13" t="s">
        <v>85</v>
      </c>
      <c r="AW2172" s="13" t="s">
        <v>32</v>
      </c>
      <c r="AX2172" s="13" t="s">
        <v>76</v>
      </c>
      <c r="AY2172" s="218" t="s">
        <v>282</v>
      </c>
    </row>
    <row r="2173" spans="1:65" s="15" customFormat="1" ht="11.25">
      <c r="B2173" s="230"/>
      <c r="C2173" s="231"/>
      <c r="D2173" s="209" t="s">
        <v>290</v>
      </c>
      <c r="E2173" s="232" t="s">
        <v>1</v>
      </c>
      <c r="F2173" s="233" t="s">
        <v>306</v>
      </c>
      <c r="G2173" s="231"/>
      <c r="H2173" s="234">
        <v>38.65</v>
      </c>
      <c r="I2173" s="235"/>
      <c r="J2173" s="231"/>
      <c r="K2173" s="231"/>
      <c r="L2173" s="236"/>
      <c r="M2173" s="237"/>
      <c r="N2173" s="238"/>
      <c r="O2173" s="238"/>
      <c r="P2173" s="238"/>
      <c r="Q2173" s="238"/>
      <c r="R2173" s="238"/>
      <c r="S2173" s="238"/>
      <c r="T2173" s="239"/>
      <c r="AT2173" s="240" t="s">
        <v>290</v>
      </c>
      <c r="AU2173" s="240" t="s">
        <v>85</v>
      </c>
      <c r="AV2173" s="15" t="s">
        <v>105</v>
      </c>
      <c r="AW2173" s="15" t="s">
        <v>32</v>
      </c>
      <c r="AX2173" s="15" t="s">
        <v>76</v>
      </c>
      <c r="AY2173" s="240" t="s">
        <v>282</v>
      </c>
    </row>
    <row r="2174" spans="1:65" s="14" customFormat="1" ht="11.25">
      <c r="B2174" s="219"/>
      <c r="C2174" s="220"/>
      <c r="D2174" s="209" t="s">
        <v>290</v>
      </c>
      <c r="E2174" s="221" t="s">
        <v>1</v>
      </c>
      <c r="F2174" s="222" t="s">
        <v>292</v>
      </c>
      <c r="G2174" s="220"/>
      <c r="H2174" s="223">
        <v>451.93600000000004</v>
      </c>
      <c r="I2174" s="224"/>
      <c r="J2174" s="220"/>
      <c r="K2174" s="220"/>
      <c r="L2174" s="225"/>
      <c r="M2174" s="226"/>
      <c r="N2174" s="227"/>
      <c r="O2174" s="227"/>
      <c r="P2174" s="227"/>
      <c r="Q2174" s="227"/>
      <c r="R2174" s="227"/>
      <c r="S2174" s="227"/>
      <c r="T2174" s="228"/>
      <c r="AT2174" s="229" t="s">
        <v>290</v>
      </c>
      <c r="AU2174" s="229" t="s">
        <v>85</v>
      </c>
      <c r="AV2174" s="14" t="s">
        <v>288</v>
      </c>
      <c r="AW2174" s="14" t="s">
        <v>32</v>
      </c>
      <c r="AX2174" s="14" t="s">
        <v>83</v>
      </c>
      <c r="AY2174" s="229" t="s">
        <v>282</v>
      </c>
    </row>
    <row r="2175" spans="1:65" s="2" customFormat="1" ht="21.75" customHeight="1">
      <c r="A2175" s="35"/>
      <c r="B2175" s="36"/>
      <c r="C2175" s="251" t="s">
        <v>2567</v>
      </c>
      <c r="D2175" s="251" t="s">
        <v>990</v>
      </c>
      <c r="E2175" s="252" t="s">
        <v>2568</v>
      </c>
      <c r="F2175" s="253" t="s">
        <v>2569</v>
      </c>
      <c r="G2175" s="254" t="s">
        <v>441</v>
      </c>
      <c r="H2175" s="255">
        <v>474.53300000000002</v>
      </c>
      <c r="I2175" s="256"/>
      <c r="J2175" s="257">
        <f>ROUND(I2175*H2175,2)</f>
        <v>0</v>
      </c>
      <c r="K2175" s="258"/>
      <c r="L2175" s="259"/>
      <c r="M2175" s="260" t="s">
        <v>1</v>
      </c>
      <c r="N2175" s="261" t="s">
        <v>41</v>
      </c>
      <c r="O2175" s="72"/>
      <c r="P2175" s="203">
        <f>O2175*H2175</f>
        <v>0</v>
      </c>
      <c r="Q2175" s="203">
        <v>1.1000000000000001E-3</v>
      </c>
      <c r="R2175" s="203">
        <f>Q2175*H2175</f>
        <v>0.52198630000000001</v>
      </c>
      <c r="S2175" s="203">
        <v>0</v>
      </c>
      <c r="T2175" s="204">
        <f>S2175*H2175</f>
        <v>0</v>
      </c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R2175" s="205" t="s">
        <v>493</v>
      </c>
      <c r="AT2175" s="205" t="s">
        <v>990</v>
      </c>
      <c r="AU2175" s="205" t="s">
        <v>85</v>
      </c>
      <c r="AY2175" s="18" t="s">
        <v>282</v>
      </c>
      <c r="BE2175" s="206">
        <f>IF(N2175="základní",J2175,0)</f>
        <v>0</v>
      </c>
      <c r="BF2175" s="206">
        <f>IF(N2175="snížená",J2175,0)</f>
        <v>0</v>
      </c>
      <c r="BG2175" s="206">
        <f>IF(N2175="zákl. přenesená",J2175,0)</f>
        <v>0</v>
      </c>
      <c r="BH2175" s="206">
        <f>IF(N2175="sníž. přenesená",J2175,0)</f>
        <v>0</v>
      </c>
      <c r="BI2175" s="206">
        <f>IF(N2175="nulová",J2175,0)</f>
        <v>0</v>
      </c>
      <c r="BJ2175" s="18" t="s">
        <v>83</v>
      </c>
      <c r="BK2175" s="206">
        <f>ROUND(I2175*H2175,2)</f>
        <v>0</v>
      </c>
      <c r="BL2175" s="18" t="s">
        <v>199</v>
      </c>
      <c r="BM2175" s="205" t="s">
        <v>2570</v>
      </c>
    </row>
    <row r="2176" spans="1:65" s="13" customFormat="1" ht="11.25">
      <c r="B2176" s="207"/>
      <c r="C2176" s="208"/>
      <c r="D2176" s="209" t="s">
        <v>290</v>
      </c>
      <c r="E2176" s="208"/>
      <c r="F2176" s="211" t="s">
        <v>2571</v>
      </c>
      <c r="G2176" s="208"/>
      <c r="H2176" s="212">
        <v>474.53300000000002</v>
      </c>
      <c r="I2176" s="213"/>
      <c r="J2176" s="208"/>
      <c r="K2176" s="208"/>
      <c r="L2176" s="214"/>
      <c r="M2176" s="215"/>
      <c r="N2176" s="216"/>
      <c r="O2176" s="216"/>
      <c r="P2176" s="216"/>
      <c r="Q2176" s="216"/>
      <c r="R2176" s="216"/>
      <c r="S2176" s="216"/>
      <c r="T2176" s="217"/>
      <c r="AT2176" s="218" t="s">
        <v>290</v>
      </c>
      <c r="AU2176" s="218" t="s">
        <v>85</v>
      </c>
      <c r="AV2176" s="13" t="s">
        <v>85</v>
      </c>
      <c r="AW2176" s="13" t="s">
        <v>4</v>
      </c>
      <c r="AX2176" s="13" t="s">
        <v>83</v>
      </c>
      <c r="AY2176" s="218" t="s">
        <v>282</v>
      </c>
    </row>
    <row r="2177" spans="1:65" s="2" customFormat="1" ht="24.2" customHeight="1">
      <c r="A2177" s="35"/>
      <c r="B2177" s="36"/>
      <c r="C2177" s="193" t="s">
        <v>2572</v>
      </c>
      <c r="D2177" s="193" t="s">
        <v>284</v>
      </c>
      <c r="E2177" s="194" t="s">
        <v>2573</v>
      </c>
      <c r="F2177" s="195" t="s">
        <v>2574</v>
      </c>
      <c r="G2177" s="196" t="s">
        <v>287</v>
      </c>
      <c r="H2177" s="197">
        <v>13.635</v>
      </c>
      <c r="I2177" s="198"/>
      <c r="J2177" s="199">
        <f>ROUND(I2177*H2177,2)</f>
        <v>0</v>
      </c>
      <c r="K2177" s="200"/>
      <c r="L2177" s="40"/>
      <c r="M2177" s="201" t="s">
        <v>1</v>
      </c>
      <c r="N2177" s="202" t="s">
        <v>41</v>
      </c>
      <c r="O2177" s="72"/>
      <c r="P2177" s="203">
        <f>O2177*H2177</f>
        <v>0</v>
      </c>
      <c r="Q2177" s="203">
        <v>0</v>
      </c>
      <c r="R2177" s="203">
        <f>Q2177*H2177</f>
        <v>0</v>
      </c>
      <c r="S2177" s="203">
        <v>0</v>
      </c>
      <c r="T2177" s="204">
        <f>S2177*H2177</f>
        <v>0</v>
      </c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R2177" s="205" t="s">
        <v>199</v>
      </c>
      <c r="AT2177" s="205" t="s">
        <v>284</v>
      </c>
      <c r="AU2177" s="205" t="s">
        <v>85</v>
      </c>
      <c r="AY2177" s="18" t="s">
        <v>282</v>
      </c>
      <c r="BE2177" s="206">
        <f>IF(N2177="základní",J2177,0)</f>
        <v>0</v>
      </c>
      <c r="BF2177" s="206">
        <f>IF(N2177="snížená",J2177,0)</f>
        <v>0</v>
      </c>
      <c r="BG2177" s="206">
        <f>IF(N2177="zákl. přenesená",J2177,0)</f>
        <v>0</v>
      </c>
      <c r="BH2177" s="206">
        <f>IF(N2177="sníž. přenesená",J2177,0)</f>
        <v>0</v>
      </c>
      <c r="BI2177" s="206">
        <f>IF(N2177="nulová",J2177,0)</f>
        <v>0</v>
      </c>
      <c r="BJ2177" s="18" t="s">
        <v>83</v>
      </c>
      <c r="BK2177" s="206">
        <f>ROUND(I2177*H2177,2)</f>
        <v>0</v>
      </c>
      <c r="BL2177" s="18" t="s">
        <v>199</v>
      </c>
      <c r="BM2177" s="205" t="s">
        <v>2575</v>
      </c>
    </row>
    <row r="2178" spans="1:65" s="13" customFormat="1" ht="11.25">
      <c r="B2178" s="207"/>
      <c r="C2178" s="208"/>
      <c r="D2178" s="209" t="s">
        <v>290</v>
      </c>
      <c r="E2178" s="210" t="s">
        <v>1</v>
      </c>
      <c r="F2178" s="211" t="s">
        <v>2576</v>
      </c>
      <c r="G2178" s="208"/>
      <c r="H2178" s="212">
        <v>13.635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290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282</v>
      </c>
    </row>
    <row r="2179" spans="1:65" s="14" customFormat="1" ht="11.25">
      <c r="B2179" s="219"/>
      <c r="C2179" s="220"/>
      <c r="D2179" s="209" t="s">
        <v>290</v>
      </c>
      <c r="E2179" s="221" t="s">
        <v>1</v>
      </c>
      <c r="F2179" s="222" t="s">
        <v>292</v>
      </c>
      <c r="G2179" s="220"/>
      <c r="H2179" s="223">
        <v>13.635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290</v>
      </c>
      <c r="AU2179" s="229" t="s">
        <v>85</v>
      </c>
      <c r="AV2179" s="14" t="s">
        <v>288</v>
      </c>
      <c r="AW2179" s="14" t="s">
        <v>32</v>
      </c>
      <c r="AX2179" s="14" t="s">
        <v>83</v>
      </c>
      <c r="AY2179" s="229" t="s">
        <v>282</v>
      </c>
    </row>
    <row r="2180" spans="1:65" s="2" customFormat="1" ht="55.5" customHeight="1">
      <c r="A2180" s="35"/>
      <c r="B2180" s="36"/>
      <c r="C2180" s="251" t="s">
        <v>2577</v>
      </c>
      <c r="D2180" s="251" t="s">
        <v>990</v>
      </c>
      <c r="E2180" s="252" t="s">
        <v>2578</v>
      </c>
      <c r="F2180" s="253" t="s">
        <v>2579</v>
      </c>
      <c r="G2180" s="254" t="s">
        <v>287</v>
      </c>
      <c r="H2180" s="255">
        <v>13.635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2.5000000000000001E-2</v>
      </c>
      <c r="R2180" s="203">
        <f>Q2180*H2180</f>
        <v>0.34087500000000004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493</v>
      </c>
      <c r="AT2180" s="205" t="s">
        <v>990</v>
      </c>
      <c r="AU2180" s="205" t="s">
        <v>85</v>
      </c>
      <c r="AY2180" s="18" t="s">
        <v>282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2580</v>
      </c>
    </row>
    <row r="2181" spans="1:65" s="2" customFormat="1" ht="16.5" customHeight="1">
      <c r="A2181" s="35"/>
      <c r="B2181" s="36"/>
      <c r="C2181" s="193" t="s">
        <v>2581</v>
      </c>
      <c r="D2181" s="193" t="s">
        <v>284</v>
      </c>
      <c r="E2181" s="194" t="s">
        <v>2582</v>
      </c>
      <c r="F2181" s="195" t="s">
        <v>2583</v>
      </c>
      <c r="G2181" s="196" t="s">
        <v>441</v>
      </c>
      <c r="H2181" s="197">
        <v>20.841999999999999</v>
      </c>
      <c r="I2181" s="198"/>
      <c r="J2181" s="199">
        <f>ROUND(I2181*H2181,2)</f>
        <v>0</v>
      </c>
      <c r="K2181" s="200"/>
      <c r="L2181" s="40"/>
      <c r="M2181" s="201" t="s">
        <v>1</v>
      </c>
      <c r="N2181" s="202" t="s">
        <v>41</v>
      </c>
      <c r="O2181" s="72"/>
      <c r="P2181" s="203">
        <f>O2181*H2181</f>
        <v>0</v>
      </c>
      <c r="Q2181" s="203">
        <v>4.0000000000000002E-4</v>
      </c>
      <c r="R2181" s="203">
        <f>Q2181*H2181</f>
        <v>8.3368000000000001E-3</v>
      </c>
      <c r="S2181" s="203">
        <v>0</v>
      </c>
      <c r="T2181" s="204">
        <f>S2181*H2181</f>
        <v>0</v>
      </c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R2181" s="205" t="s">
        <v>199</v>
      </c>
      <c r="AT2181" s="205" t="s">
        <v>284</v>
      </c>
      <c r="AU2181" s="205" t="s">
        <v>85</v>
      </c>
      <c r="AY2181" s="18" t="s">
        <v>282</v>
      </c>
      <c r="BE2181" s="206">
        <f>IF(N2181="základní",J2181,0)</f>
        <v>0</v>
      </c>
      <c r="BF2181" s="206">
        <f>IF(N2181="snížená",J2181,0)</f>
        <v>0</v>
      </c>
      <c r="BG2181" s="206">
        <f>IF(N2181="zákl. přenesená",J2181,0)</f>
        <v>0</v>
      </c>
      <c r="BH2181" s="206">
        <f>IF(N2181="sníž. přenesená",J2181,0)</f>
        <v>0</v>
      </c>
      <c r="BI2181" s="206">
        <f>IF(N2181="nulová",J2181,0)</f>
        <v>0</v>
      </c>
      <c r="BJ2181" s="18" t="s">
        <v>83</v>
      </c>
      <c r="BK2181" s="206">
        <f>ROUND(I2181*H2181,2)</f>
        <v>0</v>
      </c>
      <c r="BL2181" s="18" t="s">
        <v>199</v>
      </c>
      <c r="BM2181" s="205" t="s">
        <v>2584</v>
      </c>
    </row>
    <row r="2182" spans="1:65" s="16" customFormat="1" ht="11.25">
      <c r="B2182" s="241"/>
      <c r="C2182" s="242"/>
      <c r="D2182" s="209" t="s">
        <v>290</v>
      </c>
      <c r="E2182" s="243" t="s">
        <v>1</v>
      </c>
      <c r="F2182" s="244" t="s">
        <v>2585</v>
      </c>
      <c r="G2182" s="242"/>
      <c r="H2182" s="243" t="s">
        <v>1</v>
      </c>
      <c r="I2182" s="245"/>
      <c r="J2182" s="242"/>
      <c r="K2182" s="242"/>
      <c r="L2182" s="246"/>
      <c r="M2182" s="247"/>
      <c r="N2182" s="248"/>
      <c r="O2182" s="248"/>
      <c r="P2182" s="248"/>
      <c r="Q2182" s="248"/>
      <c r="R2182" s="248"/>
      <c r="S2182" s="248"/>
      <c r="T2182" s="249"/>
      <c r="AT2182" s="250" t="s">
        <v>290</v>
      </c>
      <c r="AU2182" s="250" t="s">
        <v>85</v>
      </c>
      <c r="AV2182" s="16" t="s">
        <v>83</v>
      </c>
      <c r="AW2182" s="16" t="s">
        <v>32</v>
      </c>
      <c r="AX2182" s="16" t="s">
        <v>76</v>
      </c>
      <c r="AY2182" s="250" t="s">
        <v>282</v>
      </c>
    </row>
    <row r="2183" spans="1:65" s="13" customFormat="1" ht="11.25">
      <c r="B2183" s="207"/>
      <c r="C2183" s="208"/>
      <c r="D2183" s="209" t="s">
        <v>290</v>
      </c>
      <c r="E2183" s="210" t="s">
        <v>1</v>
      </c>
      <c r="F2183" s="211" t="s">
        <v>2586</v>
      </c>
      <c r="G2183" s="208"/>
      <c r="H2183" s="212">
        <v>9.8119999999999994</v>
      </c>
      <c r="I2183" s="213"/>
      <c r="J2183" s="208"/>
      <c r="K2183" s="208"/>
      <c r="L2183" s="214"/>
      <c r="M2183" s="215"/>
      <c r="N2183" s="216"/>
      <c r="O2183" s="216"/>
      <c r="P2183" s="216"/>
      <c r="Q2183" s="216"/>
      <c r="R2183" s="216"/>
      <c r="S2183" s="216"/>
      <c r="T2183" s="217"/>
      <c r="AT2183" s="218" t="s">
        <v>290</v>
      </c>
      <c r="AU2183" s="218" t="s">
        <v>85</v>
      </c>
      <c r="AV2183" s="13" t="s">
        <v>85</v>
      </c>
      <c r="AW2183" s="13" t="s">
        <v>32</v>
      </c>
      <c r="AX2183" s="13" t="s">
        <v>76</v>
      </c>
      <c r="AY2183" s="218" t="s">
        <v>282</v>
      </c>
    </row>
    <row r="2184" spans="1:65" s="16" customFormat="1" ht="11.25">
      <c r="B2184" s="241"/>
      <c r="C2184" s="242"/>
      <c r="D2184" s="209" t="s">
        <v>290</v>
      </c>
      <c r="E2184" s="243" t="s">
        <v>1</v>
      </c>
      <c r="F2184" s="244" t="s">
        <v>2587</v>
      </c>
      <c r="G2184" s="242"/>
      <c r="H2184" s="243" t="s">
        <v>1</v>
      </c>
      <c r="I2184" s="245"/>
      <c r="J2184" s="242"/>
      <c r="K2184" s="242"/>
      <c r="L2184" s="246"/>
      <c r="M2184" s="247"/>
      <c r="N2184" s="248"/>
      <c r="O2184" s="248"/>
      <c r="P2184" s="248"/>
      <c r="Q2184" s="248"/>
      <c r="R2184" s="248"/>
      <c r="S2184" s="248"/>
      <c r="T2184" s="249"/>
      <c r="AT2184" s="250" t="s">
        <v>290</v>
      </c>
      <c r="AU2184" s="250" t="s">
        <v>85</v>
      </c>
      <c r="AV2184" s="16" t="s">
        <v>83</v>
      </c>
      <c r="AW2184" s="16" t="s">
        <v>32</v>
      </c>
      <c r="AX2184" s="16" t="s">
        <v>76</v>
      </c>
      <c r="AY2184" s="250" t="s">
        <v>282</v>
      </c>
    </row>
    <row r="2185" spans="1:65" s="13" customFormat="1" ht="11.25">
      <c r="B2185" s="207"/>
      <c r="C2185" s="208"/>
      <c r="D2185" s="209" t="s">
        <v>290</v>
      </c>
      <c r="E2185" s="210" t="s">
        <v>1</v>
      </c>
      <c r="F2185" s="211" t="s">
        <v>2588</v>
      </c>
      <c r="G2185" s="208"/>
      <c r="H2185" s="212">
        <v>11.03</v>
      </c>
      <c r="I2185" s="213"/>
      <c r="J2185" s="208"/>
      <c r="K2185" s="208"/>
      <c r="L2185" s="214"/>
      <c r="M2185" s="215"/>
      <c r="N2185" s="216"/>
      <c r="O2185" s="216"/>
      <c r="P2185" s="216"/>
      <c r="Q2185" s="216"/>
      <c r="R2185" s="216"/>
      <c r="S2185" s="216"/>
      <c r="T2185" s="217"/>
      <c r="AT2185" s="218" t="s">
        <v>290</v>
      </c>
      <c r="AU2185" s="218" t="s">
        <v>85</v>
      </c>
      <c r="AV2185" s="13" t="s">
        <v>85</v>
      </c>
      <c r="AW2185" s="13" t="s">
        <v>32</v>
      </c>
      <c r="AX2185" s="13" t="s">
        <v>76</v>
      </c>
      <c r="AY2185" s="218" t="s">
        <v>282</v>
      </c>
    </row>
    <row r="2186" spans="1:65" s="14" customFormat="1" ht="11.25">
      <c r="B2186" s="219"/>
      <c r="C2186" s="220"/>
      <c r="D2186" s="209" t="s">
        <v>290</v>
      </c>
      <c r="E2186" s="221" t="s">
        <v>1</v>
      </c>
      <c r="F2186" s="222" t="s">
        <v>292</v>
      </c>
      <c r="G2186" s="220"/>
      <c r="H2186" s="223">
        <v>20.841999999999999</v>
      </c>
      <c r="I2186" s="224"/>
      <c r="J2186" s="220"/>
      <c r="K2186" s="220"/>
      <c r="L2186" s="225"/>
      <c r="M2186" s="226"/>
      <c r="N2186" s="227"/>
      <c r="O2186" s="227"/>
      <c r="P2186" s="227"/>
      <c r="Q2186" s="227"/>
      <c r="R2186" s="227"/>
      <c r="S2186" s="227"/>
      <c r="T2186" s="228"/>
      <c r="AT2186" s="229" t="s">
        <v>290</v>
      </c>
      <c r="AU2186" s="229" t="s">
        <v>85</v>
      </c>
      <c r="AV2186" s="14" t="s">
        <v>288</v>
      </c>
      <c r="AW2186" s="14" t="s">
        <v>32</v>
      </c>
      <c r="AX2186" s="14" t="s">
        <v>83</v>
      </c>
      <c r="AY2186" s="229" t="s">
        <v>282</v>
      </c>
    </row>
    <row r="2187" spans="1:65" s="2" customFormat="1" ht="66.75" customHeight="1">
      <c r="A2187" s="35"/>
      <c r="B2187" s="36"/>
      <c r="C2187" s="251" t="s">
        <v>2589</v>
      </c>
      <c r="D2187" s="251" t="s">
        <v>990</v>
      </c>
      <c r="E2187" s="252" t="s">
        <v>2590</v>
      </c>
      <c r="F2187" s="253" t="s">
        <v>2591</v>
      </c>
      <c r="G2187" s="254" t="s">
        <v>441</v>
      </c>
      <c r="H2187" s="255">
        <v>9.8119999999999994</v>
      </c>
      <c r="I2187" s="256"/>
      <c r="J2187" s="257">
        <f>ROUND(I2187*H2187,2)</f>
        <v>0</v>
      </c>
      <c r="K2187" s="258"/>
      <c r="L2187" s="259"/>
      <c r="M2187" s="260" t="s">
        <v>1</v>
      </c>
      <c r="N2187" s="261" t="s">
        <v>41</v>
      </c>
      <c r="O2187" s="72"/>
      <c r="P2187" s="203">
        <f>O2187*H2187</f>
        <v>0</v>
      </c>
      <c r="Q2187" s="203">
        <v>0</v>
      </c>
      <c r="R2187" s="203">
        <f>Q2187*H2187</f>
        <v>0</v>
      </c>
      <c r="S2187" s="203">
        <v>0</v>
      </c>
      <c r="T2187" s="204">
        <f>S2187*H2187</f>
        <v>0</v>
      </c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R2187" s="205" t="s">
        <v>493</v>
      </c>
      <c r="AT2187" s="205" t="s">
        <v>990</v>
      </c>
      <c r="AU2187" s="205" t="s">
        <v>85</v>
      </c>
      <c r="AY2187" s="18" t="s">
        <v>282</v>
      </c>
      <c r="BE2187" s="206">
        <f>IF(N2187="základní",J2187,0)</f>
        <v>0</v>
      </c>
      <c r="BF2187" s="206">
        <f>IF(N2187="snížená",J2187,0)</f>
        <v>0</v>
      </c>
      <c r="BG2187" s="206">
        <f>IF(N2187="zákl. přenesená",J2187,0)</f>
        <v>0</v>
      </c>
      <c r="BH2187" s="206">
        <f>IF(N2187="sníž. přenesená",J2187,0)</f>
        <v>0</v>
      </c>
      <c r="BI2187" s="206">
        <f>IF(N2187="nulová",J2187,0)</f>
        <v>0</v>
      </c>
      <c r="BJ2187" s="18" t="s">
        <v>83</v>
      </c>
      <c r="BK2187" s="206">
        <f>ROUND(I2187*H2187,2)</f>
        <v>0</v>
      </c>
      <c r="BL2187" s="18" t="s">
        <v>199</v>
      </c>
      <c r="BM2187" s="205" t="s">
        <v>2592</v>
      </c>
    </row>
    <row r="2188" spans="1:65" s="16" customFormat="1" ht="11.25">
      <c r="B2188" s="241"/>
      <c r="C2188" s="242"/>
      <c r="D2188" s="209" t="s">
        <v>290</v>
      </c>
      <c r="E2188" s="243" t="s">
        <v>1</v>
      </c>
      <c r="F2188" s="244" t="s">
        <v>2585</v>
      </c>
      <c r="G2188" s="242"/>
      <c r="H2188" s="243" t="s">
        <v>1</v>
      </c>
      <c r="I2188" s="245"/>
      <c r="J2188" s="242"/>
      <c r="K2188" s="242"/>
      <c r="L2188" s="246"/>
      <c r="M2188" s="247"/>
      <c r="N2188" s="248"/>
      <c r="O2188" s="248"/>
      <c r="P2188" s="248"/>
      <c r="Q2188" s="248"/>
      <c r="R2188" s="248"/>
      <c r="S2188" s="248"/>
      <c r="T2188" s="249"/>
      <c r="AT2188" s="250" t="s">
        <v>290</v>
      </c>
      <c r="AU2188" s="250" t="s">
        <v>85</v>
      </c>
      <c r="AV2188" s="16" t="s">
        <v>83</v>
      </c>
      <c r="AW2188" s="16" t="s">
        <v>32</v>
      </c>
      <c r="AX2188" s="16" t="s">
        <v>76</v>
      </c>
      <c r="AY2188" s="250" t="s">
        <v>282</v>
      </c>
    </row>
    <row r="2189" spans="1:65" s="13" customFormat="1" ht="11.25">
      <c r="B2189" s="207"/>
      <c r="C2189" s="208"/>
      <c r="D2189" s="209" t="s">
        <v>290</v>
      </c>
      <c r="E2189" s="210" t="s">
        <v>1</v>
      </c>
      <c r="F2189" s="211" t="s">
        <v>2586</v>
      </c>
      <c r="G2189" s="208"/>
      <c r="H2189" s="212">
        <v>9.8119999999999994</v>
      </c>
      <c r="I2189" s="213"/>
      <c r="J2189" s="208"/>
      <c r="K2189" s="208"/>
      <c r="L2189" s="214"/>
      <c r="M2189" s="215"/>
      <c r="N2189" s="216"/>
      <c r="O2189" s="216"/>
      <c r="P2189" s="216"/>
      <c r="Q2189" s="216"/>
      <c r="R2189" s="216"/>
      <c r="S2189" s="216"/>
      <c r="T2189" s="217"/>
      <c r="AT2189" s="218" t="s">
        <v>290</v>
      </c>
      <c r="AU2189" s="218" t="s">
        <v>85</v>
      </c>
      <c r="AV2189" s="13" t="s">
        <v>85</v>
      </c>
      <c r="AW2189" s="13" t="s">
        <v>32</v>
      </c>
      <c r="AX2189" s="13" t="s">
        <v>76</v>
      </c>
      <c r="AY2189" s="218" t="s">
        <v>282</v>
      </c>
    </row>
    <row r="2190" spans="1:65" s="15" customFormat="1" ht="11.25">
      <c r="B2190" s="230"/>
      <c r="C2190" s="231"/>
      <c r="D2190" s="209" t="s">
        <v>290</v>
      </c>
      <c r="E2190" s="232" t="s">
        <v>1</v>
      </c>
      <c r="F2190" s="233" t="s">
        <v>306</v>
      </c>
      <c r="G2190" s="231"/>
      <c r="H2190" s="234">
        <v>9.8119999999999994</v>
      </c>
      <c r="I2190" s="235"/>
      <c r="J2190" s="231"/>
      <c r="K2190" s="231"/>
      <c r="L2190" s="236"/>
      <c r="M2190" s="237"/>
      <c r="N2190" s="238"/>
      <c r="O2190" s="238"/>
      <c r="P2190" s="238"/>
      <c r="Q2190" s="238"/>
      <c r="R2190" s="238"/>
      <c r="S2190" s="238"/>
      <c r="T2190" s="239"/>
      <c r="AT2190" s="240" t="s">
        <v>290</v>
      </c>
      <c r="AU2190" s="240" t="s">
        <v>85</v>
      </c>
      <c r="AV2190" s="15" t="s">
        <v>105</v>
      </c>
      <c r="AW2190" s="15" t="s">
        <v>32</v>
      </c>
      <c r="AX2190" s="15" t="s">
        <v>76</v>
      </c>
      <c r="AY2190" s="240" t="s">
        <v>282</v>
      </c>
    </row>
    <row r="2191" spans="1:65" s="14" customFormat="1" ht="11.25">
      <c r="B2191" s="219"/>
      <c r="C2191" s="220"/>
      <c r="D2191" s="209" t="s">
        <v>290</v>
      </c>
      <c r="E2191" s="221" t="s">
        <v>1</v>
      </c>
      <c r="F2191" s="222" t="s">
        <v>292</v>
      </c>
      <c r="G2191" s="220"/>
      <c r="H2191" s="223">
        <v>9.8119999999999994</v>
      </c>
      <c r="I2191" s="224"/>
      <c r="J2191" s="220"/>
      <c r="K2191" s="220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290</v>
      </c>
      <c r="AU2191" s="229" t="s">
        <v>85</v>
      </c>
      <c r="AV2191" s="14" t="s">
        <v>288</v>
      </c>
      <c r="AW2191" s="14" t="s">
        <v>32</v>
      </c>
      <c r="AX2191" s="14" t="s">
        <v>83</v>
      </c>
      <c r="AY2191" s="229" t="s">
        <v>282</v>
      </c>
    </row>
    <row r="2192" spans="1:65" s="2" customFormat="1" ht="66.75" customHeight="1">
      <c r="A2192" s="35"/>
      <c r="B2192" s="36"/>
      <c r="C2192" s="251" t="s">
        <v>2593</v>
      </c>
      <c r="D2192" s="251" t="s">
        <v>990</v>
      </c>
      <c r="E2192" s="252" t="s">
        <v>2594</v>
      </c>
      <c r="F2192" s="253" t="s">
        <v>2595</v>
      </c>
      <c r="G2192" s="254" t="s">
        <v>441</v>
      </c>
      <c r="H2192" s="255">
        <v>11.03</v>
      </c>
      <c r="I2192" s="256"/>
      <c r="J2192" s="257">
        <f>ROUND(I2192*H2192,2)</f>
        <v>0</v>
      </c>
      <c r="K2192" s="258"/>
      <c r="L2192" s="259"/>
      <c r="M2192" s="260" t="s">
        <v>1</v>
      </c>
      <c r="N2192" s="261" t="s">
        <v>41</v>
      </c>
      <c r="O2192" s="72"/>
      <c r="P2192" s="203">
        <f>O2192*H2192</f>
        <v>0</v>
      </c>
      <c r="Q2192" s="203">
        <v>0</v>
      </c>
      <c r="R2192" s="203">
        <f>Q2192*H2192</f>
        <v>0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493</v>
      </c>
      <c r="AT2192" s="205" t="s">
        <v>990</v>
      </c>
      <c r="AU2192" s="205" t="s">
        <v>85</v>
      </c>
      <c r="AY2192" s="18" t="s">
        <v>282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2596</v>
      </c>
    </row>
    <row r="2193" spans="1:65" s="16" customFormat="1" ht="11.25">
      <c r="B2193" s="241"/>
      <c r="C2193" s="242"/>
      <c r="D2193" s="209" t="s">
        <v>290</v>
      </c>
      <c r="E2193" s="243" t="s">
        <v>1</v>
      </c>
      <c r="F2193" s="244" t="s">
        <v>2587</v>
      </c>
      <c r="G2193" s="242"/>
      <c r="H2193" s="243" t="s">
        <v>1</v>
      </c>
      <c r="I2193" s="245"/>
      <c r="J2193" s="242"/>
      <c r="K2193" s="242"/>
      <c r="L2193" s="246"/>
      <c r="M2193" s="247"/>
      <c r="N2193" s="248"/>
      <c r="O2193" s="248"/>
      <c r="P2193" s="248"/>
      <c r="Q2193" s="248"/>
      <c r="R2193" s="248"/>
      <c r="S2193" s="248"/>
      <c r="T2193" s="249"/>
      <c r="AT2193" s="250" t="s">
        <v>290</v>
      </c>
      <c r="AU2193" s="250" t="s">
        <v>85</v>
      </c>
      <c r="AV2193" s="16" t="s">
        <v>83</v>
      </c>
      <c r="AW2193" s="16" t="s">
        <v>32</v>
      </c>
      <c r="AX2193" s="16" t="s">
        <v>76</v>
      </c>
      <c r="AY2193" s="250" t="s">
        <v>282</v>
      </c>
    </row>
    <row r="2194" spans="1:65" s="13" customFormat="1" ht="11.25">
      <c r="B2194" s="207"/>
      <c r="C2194" s="208"/>
      <c r="D2194" s="209" t="s">
        <v>290</v>
      </c>
      <c r="E2194" s="210" t="s">
        <v>1</v>
      </c>
      <c r="F2194" s="211" t="s">
        <v>2588</v>
      </c>
      <c r="G2194" s="208"/>
      <c r="H2194" s="212">
        <v>11.03</v>
      </c>
      <c r="I2194" s="213"/>
      <c r="J2194" s="208"/>
      <c r="K2194" s="208"/>
      <c r="L2194" s="214"/>
      <c r="M2194" s="215"/>
      <c r="N2194" s="216"/>
      <c r="O2194" s="216"/>
      <c r="P2194" s="216"/>
      <c r="Q2194" s="216"/>
      <c r="R2194" s="216"/>
      <c r="S2194" s="216"/>
      <c r="T2194" s="217"/>
      <c r="AT2194" s="218" t="s">
        <v>290</v>
      </c>
      <c r="AU2194" s="218" t="s">
        <v>85</v>
      </c>
      <c r="AV2194" s="13" t="s">
        <v>85</v>
      </c>
      <c r="AW2194" s="13" t="s">
        <v>32</v>
      </c>
      <c r="AX2194" s="13" t="s">
        <v>76</v>
      </c>
      <c r="AY2194" s="218" t="s">
        <v>282</v>
      </c>
    </row>
    <row r="2195" spans="1:65" s="15" customFormat="1" ht="11.25">
      <c r="B2195" s="230"/>
      <c r="C2195" s="231"/>
      <c r="D2195" s="209" t="s">
        <v>290</v>
      </c>
      <c r="E2195" s="232" t="s">
        <v>1</v>
      </c>
      <c r="F2195" s="233" t="s">
        <v>306</v>
      </c>
      <c r="G2195" s="231"/>
      <c r="H2195" s="234">
        <v>11.03</v>
      </c>
      <c r="I2195" s="235"/>
      <c r="J2195" s="231"/>
      <c r="K2195" s="231"/>
      <c r="L2195" s="236"/>
      <c r="M2195" s="237"/>
      <c r="N2195" s="238"/>
      <c r="O2195" s="238"/>
      <c r="P2195" s="238"/>
      <c r="Q2195" s="238"/>
      <c r="R2195" s="238"/>
      <c r="S2195" s="238"/>
      <c r="T2195" s="239"/>
      <c r="AT2195" s="240" t="s">
        <v>290</v>
      </c>
      <c r="AU2195" s="240" t="s">
        <v>85</v>
      </c>
      <c r="AV2195" s="15" t="s">
        <v>105</v>
      </c>
      <c r="AW2195" s="15" t="s">
        <v>32</v>
      </c>
      <c r="AX2195" s="15" t="s">
        <v>76</v>
      </c>
      <c r="AY2195" s="240" t="s">
        <v>282</v>
      </c>
    </row>
    <row r="2196" spans="1:65" s="14" customFormat="1" ht="11.25">
      <c r="B2196" s="219"/>
      <c r="C2196" s="220"/>
      <c r="D2196" s="209" t="s">
        <v>290</v>
      </c>
      <c r="E2196" s="221" t="s">
        <v>1</v>
      </c>
      <c r="F2196" s="222" t="s">
        <v>292</v>
      </c>
      <c r="G2196" s="220"/>
      <c r="H2196" s="223">
        <v>11.03</v>
      </c>
      <c r="I2196" s="224"/>
      <c r="J2196" s="220"/>
      <c r="K2196" s="220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290</v>
      </c>
      <c r="AU2196" s="229" t="s">
        <v>85</v>
      </c>
      <c r="AV2196" s="14" t="s">
        <v>288</v>
      </c>
      <c r="AW2196" s="14" t="s">
        <v>32</v>
      </c>
      <c r="AX2196" s="14" t="s">
        <v>83</v>
      </c>
      <c r="AY2196" s="229" t="s">
        <v>282</v>
      </c>
    </row>
    <row r="2197" spans="1:65" s="2" customFormat="1" ht="16.5" customHeight="1">
      <c r="A2197" s="35"/>
      <c r="B2197" s="36"/>
      <c r="C2197" s="193" t="s">
        <v>2597</v>
      </c>
      <c r="D2197" s="193" t="s">
        <v>284</v>
      </c>
      <c r="E2197" s="194" t="s">
        <v>2598</v>
      </c>
      <c r="F2197" s="195" t="s">
        <v>2599</v>
      </c>
      <c r="G2197" s="196" t="s">
        <v>441</v>
      </c>
      <c r="H2197" s="197">
        <v>35.996000000000002</v>
      </c>
      <c r="I2197" s="198"/>
      <c r="J2197" s="199">
        <f>ROUND(I2197*H2197,2)</f>
        <v>0</v>
      </c>
      <c r="K2197" s="200"/>
      <c r="L2197" s="40"/>
      <c r="M2197" s="201" t="s">
        <v>1</v>
      </c>
      <c r="N2197" s="202" t="s">
        <v>41</v>
      </c>
      <c r="O2197" s="72"/>
      <c r="P2197" s="203">
        <f>O2197*H2197</f>
        <v>0</v>
      </c>
      <c r="Q2197" s="203">
        <v>4.0000000000000002E-4</v>
      </c>
      <c r="R2197" s="203">
        <f>Q2197*H2197</f>
        <v>1.4398400000000002E-2</v>
      </c>
      <c r="S2197" s="203">
        <v>0</v>
      </c>
      <c r="T2197" s="204">
        <f>S2197*H2197</f>
        <v>0</v>
      </c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R2197" s="205" t="s">
        <v>199</v>
      </c>
      <c r="AT2197" s="205" t="s">
        <v>284</v>
      </c>
      <c r="AU2197" s="205" t="s">
        <v>85</v>
      </c>
      <c r="AY2197" s="18" t="s">
        <v>282</v>
      </c>
      <c r="BE2197" s="206">
        <f>IF(N2197="základní",J2197,0)</f>
        <v>0</v>
      </c>
      <c r="BF2197" s="206">
        <f>IF(N2197="snížená",J2197,0)</f>
        <v>0</v>
      </c>
      <c r="BG2197" s="206">
        <f>IF(N2197="zákl. přenesená",J2197,0)</f>
        <v>0</v>
      </c>
      <c r="BH2197" s="206">
        <f>IF(N2197="sníž. přenesená",J2197,0)</f>
        <v>0</v>
      </c>
      <c r="BI2197" s="206">
        <f>IF(N2197="nulová",J2197,0)</f>
        <v>0</v>
      </c>
      <c r="BJ2197" s="18" t="s">
        <v>83</v>
      </c>
      <c r="BK2197" s="206">
        <f>ROUND(I2197*H2197,2)</f>
        <v>0</v>
      </c>
      <c r="BL2197" s="18" t="s">
        <v>199</v>
      </c>
      <c r="BM2197" s="205" t="s">
        <v>2600</v>
      </c>
    </row>
    <row r="2198" spans="1:65" s="16" customFormat="1" ht="11.25">
      <c r="B2198" s="241"/>
      <c r="C2198" s="242"/>
      <c r="D2198" s="209" t="s">
        <v>290</v>
      </c>
      <c r="E2198" s="243" t="s">
        <v>1</v>
      </c>
      <c r="F2198" s="244" t="s">
        <v>2601</v>
      </c>
      <c r="G2198" s="242"/>
      <c r="H2198" s="243" t="s">
        <v>1</v>
      </c>
      <c r="I2198" s="245"/>
      <c r="J2198" s="242"/>
      <c r="K2198" s="242"/>
      <c r="L2198" s="246"/>
      <c r="M2198" s="247"/>
      <c r="N2198" s="248"/>
      <c r="O2198" s="248"/>
      <c r="P2198" s="248"/>
      <c r="Q2198" s="248"/>
      <c r="R2198" s="248"/>
      <c r="S2198" s="248"/>
      <c r="T2198" s="249"/>
      <c r="AT2198" s="250" t="s">
        <v>290</v>
      </c>
      <c r="AU2198" s="250" t="s">
        <v>85</v>
      </c>
      <c r="AV2198" s="16" t="s">
        <v>83</v>
      </c>
      <c r="AW2198" s="16" t="s">
        <v>32</v>
      </c>
      <c r="AX2198" s="16" t="s">
        <v>76</v>
      </c>
      <c r="AY2198" s="250" t="s">
        <v>282</v>
      </c>
    </row>
    <row r="2199" spans="1:65" s="13" customFormat="1" ht="11.25">
      <c r="B2199" s="207"/>
      <c r="C2199" s="208"/>
      <c r="D2199" s="209" t="s">
        <v>290</v>
      </c>
      <c r="E2199" s="210" t="s">
        <v>1</v>
      </c>
      <c r="F2199" s="211" t="s">
        <v>2602</v>
      </c>
      <c r="G2199" s="208"/>
      <c r="H2199" s="212">
        <v>3.36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290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282</v>
      </c>
    </row>
    <row r="2200" spans="1:65" s="16" customFormat="1" ht="11.25">
      <c r="B2200" s="241"/>
      <c r="C2200" s="242"/>
      <c r="D2200" s="209" t="s">
        <v>290</v>
      </c>
      <c r="E2200" s="243" t="s">
        <v>1</v>
      </c>
      <c r="F2200" s="244" t="s">
        <v>2603</v>
      </c>
      <c r="G2200" s="242"/>
      <c r="H2200" s="243" t="s">
        <v>1</v>
      </c>
      <c r="I2200" s="245"/>
      <c r="J2200" s="242"/>
      <c r="K2200" s="242"/>
      <c r="L2200" s="246"/>
      <c r="M2200" s="247"/>
      <c r="N2200" s="248"/>
      <c r="O2200" s="248"/>
      <c r="P2200" s="248"/>
      <c r="Q2200" s="248"/>
      <c r="R2200" s="248"/>
      <c r="S2200" s="248"/>
      <c r="T2200" s="249"/>
      <c r="AT2200" s="250" t="s">
        <v>290</v>
      </c>
      <c r="AU2200" s="250" t="s">
        <v>85</v>
      </c>
      <c r="AV2200" s="16" t="s">
        <v>83</v>
      </c>
      <c r="AW2200" s="16" t="s">
        <v>32</v>
      </c>
      <c r="AX2200" s="16" t="s">
        <v>76</v>
      </c>
      <c r="AY2200" s="250" t="s">
        <v>282</v>
      </c>
    </row>
    <row r="2201" spans="1:65" s="13" customFormat="1" ht="11.25">
      <c r="B2201" s="207"/>
      <c r="C2201" s="208"/>
      <c r="D2201" s="209" t="s">
        <v>290</v>
      </c>
      <c r="E2201" s="210" t="s">
        <v>1</v>
      </c>
      <c r="F2201" s="211" t="s">
        <v>2604</v>
      </c>
      <c r="G2201" s="208"/>
      <c r="H2201" s="212">
        <v>6.14</v>
      </c>
      <c r="I2201" s="213"/>
      <c r="J2201" s="208"/>
      <c r="K2201" s="208"/>
      <c r="L2201" s="214"/>
      <c r="M2201" s="215"/>
      <c r="N2201" s="216"/>
      <c r="O2201" s="216"/>
      <c r="P2201" s="216"/>
      <c r="Q2201" s="216"/>
      <c r="R2201" s="216"/>
      <c r="S2201" s="216"/>
      <c r="T2201" s="217"/>
      <c r="AT2201" s="218" t="s">
        <v>290</v>
      </c>
      <c r="AU2201" s="218" t="s">
        <v>85</v>
      </c>
      <c r="AV2201" s="13" t="s">
        <v>85</v>
      </c>
      <c r="AW2201" s="13" t="s">
        <v>32</v>
      </c>
      <c r="AX2201" s="13" t="s">
        <v>76</v>
      </c>
      <c r="AY2201" s="218" t="s">
        <v>282</v>
      </c>
    </row>
    <row r="2202" spans="1:65" s="16" customFormat="1" ht="11.25">
      <c r="B2202" s="241"/>
      <c r="C2202" s="242"/>
      <c r="D2202" s="209" t="s">
        <v>290</v>
      </c>
      <c r="E2202" s="243" t="s">
        <v>1</v>
      </c>
      <c r="F2202" s="244" t="s">
        <v>2605</v>
      </c>
      <c r="G2202" s="242"/>
      <c r="H2202" s="243" t="s">
        <v>1</v>
      </c>
      <c r="I2202" s="245"/>
      <c r="J2202" s="242"/>
      <c r="K2202" s="242"/>
      <c r="L2202" s="246"/>
      <c r="M2202" s="247"/>
      <c r="N2202" s="248"/>
      <c r="O2202" s="248"/>
      <c r="P2202" s="248"/>
      <c r="Q2202" s="248"/>
      <c r="R2202" s="248"/>
      <c r="S2202" s="248"/>
      <c r="T2202" s="249"/>
      <c r="AT2202" s="250" t="s">
        <v>290</v>
      </c>
      <c r="AU2202" s="250" t="s">
        <v>85</v>
      </c>
      <c r="AV2202" s="16" t="s">
        <v>83</v>
      </c>
      <c r="AW2202" s="16" t="s">
        <v>32</v>
      </c>
      <c r="AX2202" s="16" t="s">
        <v>76</v>
      </c>
      <c r="AY2202" s="250" t="s">
        <v>282</v>
      </c>
    </row>
    <row r="2203" spans="1:65" s="13" customFormat="1" ht="11.25">
      <c r="B2203" s="207"/>
      <c r="C2203" s="208"/>
      <c r="D2203" s="209" t="s">
        <v>290</v>
      </c>
      <c r="E2203" s="210" t="s">
        <v>1</v>
      </c>
      <c r="F2203" s="211" t="s">
        <v>2606</v>
      </c>
      <c r="G2203" s="208"/>
      <c r="H2203" s="212">
        <v>7.5250000000000004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290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282</v>
      </c>
    </row>
    <row r="2204" spans="1:65" s="16" customFormat="1" ht="11.25">
      <c r="B2204" s="241"/>
      <c r="C2204" s="242"/>
      <c r="D2204" s="209" t="s">
        <v>290</v>
      </c>
      <c r="E2204" s="243" t="s">
        <v>1</v>
      </c>
      <c r="F2204" s="244" t="s">
        <v>2607</v>
      </c>
      <c r="G2204" s="242"/>
      <c r="H2204" s="243" t="s">
        <v>1</v>
      </c>
      <c r="I2204" s="245"/>
      <c r="J2204" s="242"/>
      <c r="K2204" s="242"/>
      <c r="L2204" s="246"/>
      <c r="M2204" s="247"/>
      <c r="N2204" s="248"/>
      <c r="O2204" s="248"/>
      <c r="P2204" s="248"/>
      <c r="Q2204" s="248"/>
      <c r="R2204" s="248"/>
      <c r="S2204" s="248"/>
      <c r="T2204" s="249"/>
      <c r="AT2204" s="250" t="s">
        <v>290</v>
      </c>
      <c r="AU2204" s="250" t="s">
        <v>85</v>
      </c>
      <c r="AV2204" s="16" t="s">
        <v>83</v>
      </c>
      <c r="AW2204" s="16" t="s">
        <v>32</v>
      </c>
      <c r="AX2204" s="16" t="s">
        <v>76</v>
      </c>
      <c r="AY2204" s="250" t="s">
        <v>282</v>
      </c>
    </row>
    <row r="2205" spans="1:65" s="13" customFormat="1" ht="11.25">
      <c r="B2205" s="207"/>
      <c r="C2205" s="208"/>
      <c r="D2205" s="209" t="s">
        <v>290</v>
      </c>
      <c r="E2205" s="210" t="s">
        <v>1</v>
      </c>
      <c r="F2205" s="211" t="s">
        <v>2608</v>
      </c>
      <c r="G2205" s="208"/>
      <c r="H2205" s="212">
        <v>12.28</v>
      </c>
      <c r="I2205" s="213"/>
      <c r="J2205" s="208"/>
      <c r="K2205" s="208"/>
      <c r="L2205" s="214"/>
      <c r="M2205" s="215"/>
      <c r="N2205" s="216"/>
      <c r="O2205" s="216"/>
      <c r="P2205" s="216"/>
      <c r="Q2205" s="216"/>
      <c r="R2205" s="216"/>
      <c r="S2205" s="216"/>
      <c r="T2205" s="217"/>
      <c r="AT2205" s="218" t="s">
        <v>290</v>
      </c>
      <c r="AU2205" s="218" t="s">
        <v>85</v>
      </c>
      <c r="AV2205" s="13" t="s">
        <v>85</v>
      </c>
      <c r="AW2205" s="13" t="s">
        <v>32</v>
      </c>
      <c r="AX2205" s="13" t="s">
        <v>76</v>
      </c>
      <c r="AY2205" s="218" t="s">
        <v>282</v>
      </c>
    </row>
    <row r="2206" spans="1:65" s="16" customFormat="1" ht="11.25">
      <c r="B2206" s="241"/>
      <c r="C2206" s="242"/>
      <c r="D2206" s="209" t="s">
        <v>290</v>
      </c>
      <c r="E2206" s="243" t="s">
        <v>1</v>
      </c>
      <c r="F2206" s="244" t="s">
        <v>2609</v>
      </c>
      <c r="G2206" s="242"/>
      <c r="H2206" s="243" t="s">
        <v>1</v>
      </c>
      <c r="I2206" s="245"/>
      <c r="J2206" s="242"/>
      <c r="K2206" s="242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290</v>
      </c>
      <c r="AU2206" s="250" t="s">
        <v>85</v>
      </c>
      <c r="AV2206" s="16" t="s">
        <v>83</v>
      </c>
      <c r="AW2206" s="16" t="s">
        <v>32</v>
      </c>
      <c r="AX2206" s="16" t="s">
        <v>76</v>
      </c>
      <c r="AY2206" s="250" t="s">
        <v>282</v>
      </c>
    </row>
    <row r="2207" spans="1:65" s="13" customFormat="1" ht="11.25">
      <c r="B2207" s="207"/>
      <c r="C2207" s="208"/>
      <c r="D2207" s="209" t="s">
        <v>290</v>
      </c>
      <c r="E2207" s="210" t="s">
        <v>1</v>
      </c>
      <c r="F2207" s="211" t="s">
        <v>2610</v>
      </c>
      <c r="G2207" s="208"/>
      <c r="H2207" s="212">
        <v>3.07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290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282</v>
      </c>
    </row>
    <row r="2208" spans="1:65" s="16" customFormat="1" ht="11.25">
      <c r="B2208" s="241"/>
      <c r="C2208" s="242"/>
      <c r="D2208" s="209" t="s">
        <v>290</v>
      </c>
      <c r="E2208" s="243" t="s">
        <v>1</v>
      </c>
      <c r="F2208" s="244" t="s">
        <v>2611</v>
      </c>
      <c r="G2208" s="242"/>
      <c r="H2208" s="243" t="s">
        <v>1</v>
      </c>
      <c r="I2208" s="245"/>
      <c r="J2208" s="242"/>
      <c r="K2208" s="242"/>
      <c r="L2208" s="246"/>
      <c r="M2208" s="247"/>
      <c r="N2208" s="248"/>
      <c r="O2208" s="248"/>
      <c r="P2208" s="248"/>
      <c r="Q2208" s="248"/>
      <c r="R2208" s="248"/>
      <c r="S2208" s="248"/>
      <c r="T2208" s="249"/>
      <c r="AT2208" s="250" t="s">
        <v>290</v>
      </c>
      <c r="AU2208" s="250" t="s">
        <v>85</v>
      </c>
      <c r="AV2208" s="16" t="s">
        <v>83</v>
      </c>
      <c r="AW2208" s="16" t="s">
        <v>32</v>
      </c>
      <c r="AX2208" s="16" t="s">
        <v>76</v>
      </c>
      <c r="AY2208" s="250" t="s">
        <v>282</v>
      </c>
    </row>
    <row r="2209" spans="1:65" s="13" customFormat="1" ht="11.25">
      <c r="B2209" s="207"/>
      <c r="C2209" s="208"/>
      <c r="D2209" s="209" t="s">
        <v>290</v>
      </c>
      <c r="E2209" s="210" t="s">
        <v>1</v>
      </c>
      <c r="F2209" s="211" t="s">
        <v>2612</v>
      </c>
      <c r="G2209" s="208"/>
      <c r="H2209" s="212">
        <v>1.5349999999999999</v>
      </c>
      <c r="I2209" s="213"/>
      <c r="J2209" s="208"/>
      <c r="K2209" s="208"/>
      <c r="L2209" s="214"/>
      <c r="M2209" s="215"/>
      <c r="N2209" s="216"/>
      <c r="O2209" s="216"/>
      <c r="P2209" s="216"/>
      <c r="Q2209" s="216"/>
      <c r="R2209" s="216"/>
      <c r="S2209" s="216"/>
      <c r="T2209" s="217"/>
      <c r="AT2209" s="218" t="s">
        <v>290</v>
      </c>
      <c r="AU2209" s="218" t="s">
        <v>85</v>
      </c>
      <c r="AV2209" s="13" t="s">
        <v>85</v>
      </c>
      <c r="AW2209" s="13" t="s">
        <v>32</v>
      </c>
      <c r="AX2209" s="13" t="s">
        <v>76</v>
      </c>
      <c r="AY2209" s="218" t="s">
        <v>282</v>
      </c>
    </row>
    <row r="2210" spans="1:65" s="16" customFormat="1" ht="11.25">
      <c r="B2210" s="241"/>
      <c r="C2210" s="242"/>
      <c r="D2210" s="209" t="s">
        <v>290</v>
      </c>
      <c r="E2210" s="243" t="s">
        <v>1</v>
      </c>
      <c r="F2210" s="244" t="s">
        <v>2613</v>
      </c>
      <c r="G2210" s="242"/>
      <c r="H2210" s="243" t="s">
        <v>1</v>
      </c>
      <c r="I2210" s="245"/>
      <c r="J2210" s="242"/>
      <c r="K2210" s="242"/>
      <c r="L2210" s="246"/>
      <c r="M2210" s="247"/>
      <c r="N2210" s="248"/>
      <c r="O2210" s="248"/>
      <c r="P2210" s="248"/>
      <c r="Q2210" s="248"/>
      <c r="R2210" s="248"/>
      <c r="S2210" s="248"/>
      <c r="T2210" s="249"/>
      <c r="AT2210" s="250" t="s">
        <v>290</v>
      </c>
      <c r="AU2210" s="250" t="s">
        <v>85</v>
      </c>
      <c r="AV2210" s="16" t="s">
        <v>83</v>
      </c>
      <c r="AW2210" s="16" t="s">
        <v>32</v>
      </c>
      <c r="AX2210" s="16" t="s">
        <v>76</v>
      </c>
      <c r="AY2210" s="250" t="s">
        <v>282</v>
      </c>
    </row>
    <row r="2211" spans="1:65" s="13" customFormat="1" ht="11.25">
      <c r="B2211" s="207"/>
      <c r="C2211" s="208"/>
      <c r="D2211" s="209" t="s">
        <v>290</v>
      </c>
      <c r="E2211" s="210" t="s">
        <v>1</v>
      </c>
      <c r="F2211" s="211" t="s">
        <v>2614</v>
      </c>
      <c r="G2211" s="208"/>
      <c r="H2211" s="212">
        <v>1.0429999999999999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290</v>
      </c>
      <c r="AU2211" s="218" t="s">
        <v>85</v>
      </c>
      <c r="AV2211" s="13" t="s">
        <v>85</v>
      </c>
      <c r="AW2211" s="13" t="s">
        <v>32</v>
      </c>
      <c r="AX2211" s="13" t="s">
        <v>76</v>
      </c>
      <c r="AY2211" s="218" t="s">
        <v>282</v>
      </c>
    </row>
    <row r="2212" spans="1:65" s="16" customFormat="1" ht="11.25">
      <c r="B2212" s="241"/>
      <c r="C2212" s="242"/>
      <c r="D2212" s="209" t="s">
        <v>290</v>
      </c>
      <c r="E2212" s="243" t="s">
        <v>1</v>
      </c>
      <c r="F2212" s="244" t="s">
        <v>2615</v>
      </c>
      <c r="G2212" s="242"/>
      <c r="H2212" s="243" t="s">
        <v>1</v>
      </c>
      <c r="I2212" s="245"/>
      <c r="J2212" s="242"/>
      <c r="K2212" s="242"/>
      <c r="L2212" s="246"/>
      <c r="M2212" s="247"/>
      <c r="N2212" s="248"/>
      <c r="O2212" s="248"/>
      <c r="P2212" s="248"/>
      <c r="Q2212" s="248"/>
      <c r="R2212" s="248"/>
      <c r="S2212" s="248"/>
      <c r="T2212" s="249"/>
      <c r="AT2212" s="250" t="s">
        <v>290</v>
      </c>
      <c r="AU2212" s="250" t="s">
        <v>85</v>
      </c>
      <c r="AV2212" s="16" t="s">
        <v>83</v>
      </c>
      <c r="AW2212" s="16" t="s">
        <v>32</v>
      </c>
      <c r="AX2212" s="16" t="s">
        <v>76</v>
      </c>
      <c r="AY2212" s="250" t="s">
        <v>282</v>
      </c>
    </row>
    <row r="2213" spans="1:65" s="13" customFormat="1" ht="11.25">
      <c r="B2213" s="207"/>
      <c r="C2213" s="208"/>
      <c r="D2213" s="209" t="s">
        <v>290</v>
      </c>
      <c r="E2213" s="210" t="s">
        <v>1</v>
      </c>
      <c r="F2213" s="211" t="s">
        <v>2614</v>
      </c>
      <c r="G2213" s="208"/>
      <c r="H2213" s="212">
        <v>1.0429999999999999</v>
      </c>
      <c r="I2213" s="213"/>
      <c r="J2213" s="208"/>
      <c r="K2213" s="208"/>
      <c r="L2213" s="214"/>
      <c r="M2213" s="215"/>
      <c r="N2213" s="216"/>
      <c r="O2213" s="216"/>
      <c r="P2213" s="216"/>
      <c r="Q2213" s="216"/>
      <c r="R2213" s="216"/>
      <c r="S2213" s="216"/>
      <c r="T2213" s="217"/>
      <c r="AT2213" s="218" t="s">
        <v>290</v>
      </c>
      <c r="AU2213" s="218" t="s">
        <v>85</v>
      </c>
      <c r="AV2213" s="13" t="s">
        <v>85</v>
      </c>
      <c r="AW2213" s="13" t="s">
        <v>32</v>
      </c>
      <c r="AX2213" s="13" t="s">
        <v>76</v>
      </c>
      <c r="AY2213" s="218" t="s">
        <v>282</v>
      </c>
    </row>
    <row r="2214" spans="1:65" s="14" customFormat="1" ht="11.25">
      <c r="B2214" s="219"/>
      <c r="C2214" s="220"/>
      <c r="D2214" s="209" t="s">
        <v>290</v>
      </c>
      <c r="E2214" s="221" t="s">
        <v>1</v>
      </c>
      <c r="F2214" s="222" t="s">
        <v>292</v>
      </c>
      <c r="G2214" s="220"/>
      <c r="H2214" s="223">
        <v>35.995999999999995</v>
      </c>
      <c r="I2214" s="224"/>
      <c r="J2214" s="220"/>
      <c r="K2214" s="220"/>
      <c r="L2214" s="225"/>
      <c r="M2214" s="226"/>
      <c r="N2214" s="227"/>
      <c r="O2214" s="227"/>
      <c r="P2214" s="227"/>
      <c r="Q2214" s="227"/>
      <c r="R2214" s="227"/>
      <c r="S2214" s="227"/>
      <c r="T2214" s="228"/>
      <c r="AT2214" s="229" t="s">
        <v>290</v>
      </c>
      <c r="AU2214" s="229" t="s">
        <v>85</v>
      </c>
      <c r="AV2214" s="14" t="s">
        <v>288</v>
      </c>
      <c r="AW2214" s="14" t="s">
        <v>32</v>
      </c>
      <c r="AX2214" s="14" t="s">
        <v>83</v>
      </c>
      <c r="AY2214" s="229" t="s">
        <v>282</v>
      </c>
    </row>
    <row r="2215" spans="1:65" s="2" customFormat="1" ht="66.75" customHeight="1">
      <c r="A2215" s="35"/>
      <c r="B2215" s="36"/>
      <c r="C2215" s="251" t="s">
        <v>2616</v>
      </c>
      <c r="D2215" s="251" t="s">
        <v>990</v>
      </c>
      <c r="E2215" s="252" t="s">
        <v>2617</v>
      </c>
      <c r="F2215" s="253" t="s">
        <v>2618</v>
      </c>
      <c r="G2215" s="254" t="s">
        <v>441</v>
      </c>
      <c r="H2215" s="255">
        <v>3.36</v>
      </c>
      <c r="I2215" s="256"/>
      <c r="J2215" s="257">
        <f>ROUND(I2215*H2215,2)</f>
        <v>0</v>
      </c>
      <c r="K2215" s="258"/>
      <c r="L2215" s="259"/>
      <c r="M2215" s="260" t="s">
        <v>1</v>
      </c>
      <c r="N2215" s="261" t="s">
        <v>41</v>
      </c>
      <c r="O2215" s="72"/>
      <c r="P2215" s="203">
        <f>O2215*H2215</f>
        <v>0</v>
      </c>
      <c r="Q2215" s="203">
        <v>0</v>
      </c>
      <c r="R2215" s="203">
        <f>Q2215*H2215</f>
        <v>0</v>
      </c>
      <c r="S2215" s="203">
        <v>0</v>
      </c>
      <c r="T2215" s="204">
        <f>S2215*H2215</f>
        <v>0</v>
      </c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R2215" s="205" t="s">
        <v>493</v>
      </c>
      <c r="AT2215" s="205" t="s">
        <v>990</v>
      </c>
      <c r="AU2215" s="205" t="s">
        <v>85</v>
      </c>
      <c r="AY2215" s="18" t="s">
        <v>282</v>
      </c>
      <c r="BE2215" s="206">
        <f>IF(N2215="základní",J2215,0)</f>
        <v>0</v>
      </c>
      <c r="BF2215" s="206">
        <f>IF(N2215="snížená",J2215,0)</f>
        <v>0</v>
      </c>
      <c r="BG2215" s="206">
        <f>IF(N2215="zákl. přenesená",J2215,0)</f>
        <v>0</v>
      </c>
      <c r="BH2215" s="206">
        <f>IF(N2215="sníž. přenesená",J2215,0)</f>
        <v>0</v>
      </c>
      <c r="BI2215" s="206">
        <f>IF(N2215="nulová",J2215,0)</f>
        <v>0</v>
      </c>
      <c r="BJ2215" s="18" t="s">
        <v>83</v>
      </c>
      <c r="BK2215" s="206">
        <f>ROUND(I2215*H2215,2)</f>
        <v>0</v>
      </c>
      <c r="BL2215" s="18" t="s">
        <v>199</v>
      </c>
      <c r="BM2215" s="205" t="s">
        <v>2619</v>
      </c>
    </row>
    <row r="2216" spans="1:65" s="16" customFormat="1" ht="11.25">
      <c r="B2216" s="241"/>
      <c r="C2216" s="242"/>
      <c r="D2216" s="209" t="s">
        <v>290</v>
      </c>
      <c r="E2216" s="243" t="s">
        <v>1</v>
      </c>
      <c r="F2216" s="244" t="s">
        <v>2601</v>
      </c>
      <c r="G2216" s="242"/>
      <c r="H2216" s="243" t="s">
        <v>1</v>
      </c>
      <c r="I2216" s="245"/>
      <c r="J2216" s="242"/>
      <c r="K2216" s="242"/>
      <c r="L2216" s="246"/>
      <c r="M2216" s="247"/>
      <c r="N2216" s="248"/>
      <c r="O2216" s="248"/>
      <c r="P2216" s="248"/>
      <c r="Q2216" s="248"/>
      <c r="R2216" s="248"/>
      <c r="S2216" s="248"/>
      <c r="T2216" s="249"/>
      <c r="AT2216" s="250" t="s">
        <v>290</v>
      </c>
      <c r="AU2216" s="250" t="s">
        <v>85</v>
      </c>
      <c r="AV2216" s="16" t="s">
        <v>83</v>
      </c>
      <c r="AW2216" s="16" t="s">
        <v>32</v>
      </c>
      <c r="AX2216" s="16" t="s">
        <v>76</v>
      </c>
      <c r="AY2216" s="250" t="s">
        <v>282</v>
      </c>
    </row>
    <row r="2217" spans="1:65" s="13" customFormat="1" ht="11.25">
      <c r="B2217" s="207"/>
      <c r="C2217" s="208"/>
      <c r="D2217" s="209" t="s">
        <v>290</v>
      </c>
      <c r="E2217" s="210" t="s">
        <v>1</v>
      </c>
      <c r="F2217" s="211" t="s">
        <v>2620</v>
      </c>
      <c r="G2217" s="208"/>
      <c r="H2217" s="212">
        <v>3.36</v>
      </c>
      <c r="I2217" s="213"/>
      <c r="J2217" s="208"/>
      <c r="K2217" s="208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290</v>
      </c>
      <c r="AU2217" s="218" t="s">
        <v>85</v>
      </c>
      <c r="AV2217" s="13" t="s">
        <v>85</v>
      </c>
      <c r="AW2217" s="13" t="s">
        <v>32</v>
      </c>
      <c r="AX2217" s="13" t="s">
        <v>76</v>
      </c>
      <c r="AY2217" s="218" t="s">
        <v>282</v>
      </c>
    </row>
    <row r="2218" spans="1:65" s="14" customFormat="1" ht="11.25">
      <c r="B2218" s="219"/>
      <c r="C2218" s="220"/>
      <c r="D2218" s="209" t="s">
        <v>290</v>
      </c>
      <c r="E2218" s="221" t="s">
        <v>1</v>
      </c>
      <c r="F2218" s="222" t="s">
        <v>292</v>
      </c>
      <c r="G2218" s="220"/>
      <c r="H2218" s="223">
        <v>3.36</v>
      </c>
      <c r="I2218" s="224"/>
      <c r="J2218" s="220"/>
      <c r="K2218" s="220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290</v>
      </c>
      <c r="AU2218" s="229" t="s">
        <v>85</v>
      </c>
      <c r="AV2218" s="14" t="s">
        <v>288</v>
      </c>
      <c r="AW2218" s="14" t="s">
        <v>32</v>
      </c>
      <c r="AX2218" s="14" t="s">
        <v>83</v>
      </c>
      <c r="AY2218" s="229" t="s">
        <v>282</v>
      </c>
    </row>
    <row r="2219" spans="1:65" s="2" customFormat="1" ht="66.75" customHeight="1">
      <c r="A2219" s="35"/>
      <c r="B2219" s="36"/>
      <c r="C2219" s="251" t="s">
        <v>2621</v>
      </c>
      <c r="D2219" s="251" t="s">
        <v>990</v>
      </c>
      <c r="E2219" s="252" t="s">
        <v>2622</v>
      </c>
      <c r="F2219" s="253" t="s">
        <v>2623</v>
      </c>
      <c r="G2219" s="254" t="s">
        <v>441</v>
      </c>
      <c r="H2219" s="255">
        <v>6.14</v>
      </c>
      <c r="I2219" s="256"/>
      <c r="J2219" s="257">
        <f>ROUND(I2219*H2219,2)</f>
        <v>0</v>
      </c>
      <c r="K2219" s="258"/>
      <c r="L2219" s="259"/>
      <c r="M2219" s="260" t="s">
        <v>1</v>
      </c>
      <c r="N2219" s="261" t="s">
        <v>41</v>
      </c>
      <c r="O2219" s="72"/>
      <c r="P2219" s="203">
        <f>O2219*H2219</f>
        <v>0</v>
      </c>
      <c r="Q2219" s="203">
        <v>0</v>
      </c>
      <c r="R2219" s="203">
        <f>Q2219*H2219</f>
        <v>0</v>
      </c>
      <c r="S2219" s="203">
        <v>0</v>
      </c>
      <c r="T2219" s="204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205" t="s">
        <v>493</v>
      </c>
      <c r="AT2219" s="205" t="s">
        <v>990</v>
      </c>
      <c r="AU2219" s="205" t="s">
        <v>85</v>
      </c>
      <c r="AY2219" s="18" t="s">
        <v>282</v>
      </c>
      <c r="BE2219" s="206">
        <f>IF(N2219="základní",J2219,0)</f>
        <v>0</v>
      </c>
      <c r="BF2219" s="206">
        <f>IF(N2219="snížená",J2219,0)</f>
        <v>0</v>
      </c>
      <c r="BG2219" s="206">
        <f>IF(N2219="zákl. přenesená",J2219,0)</f>
        <v>0</v>
      </c>
      <c r="BH2219" s="206">
        <f>IF(N2219="sníž. přenesená",J2219,0)</f>
        <v>0</v>
      </c>
      <c r="BI2219" s="206">
        <f>IF(N2219="nulová",J2219,0)</f>
        <v>0</v>
      </c>
      <c r="BJ2219" s="18" t="s">
        <v>83</v>
      </c>
      <c r="BK2219" s="206">
        <f>ROUND(I2219*H2219,2)</f>
        <v>0</v>
      </c>
      <c r="BL2219" s="18" t="s">
        <v>199</v>
      </c>
      <c r="BM2219" s="205" t="s">
        <v>2624</v>
      </c>
    </row>
    <row r="2220" spans="1:65" s="16" customFormat="1" ht="11.25">
      <c r="B2220" s="241"/>
      <c r="C2220" s="242"/>
      <c r="D2220" s="209" t="s">
        <v>290</v>
      </c>
      <c r="E2220" s="243" t="s">
        <v>1</v>
      </c>
      <c r="F2220" s="244" t="s">
        <v>2603</v>
      </c>
      <c r="G2220" s="242"/>
      <c r="H2220" s="243" t="s">
        <v>1</v>
      </c>
      <c r="I2220" s="245"/>
      <c r="J2220" s="242"/>
      <c r="K2220" s="242"/>
      <c r="L2220" s="246"/>
      <c r="M2220" s="247"/>
      <c r="N2220" s="248"/>
      <c r="O2220" s="248"/>
      <c r="P2220" s="248"/>
      <c r="Q2220" s="248"/>
      <c r="R2220" s="248"/>
      <c r="S2220" s="248"/>
      <c r="T2220" s="249"/>
      <c r="AT2220" s="250" t="s">
        <v>290</v>
      </c>
      <c r="AU2220" s="250" t="s">
        <v>85</v>
      </c>
      <c r="AV2220" s="16" t="s">
        <v>83</v>
      </c>
      <c r="AW2220" s="16" t="s">
        <v>32</v>
      </c>
      <c r="AX2220" s="16" t="s">
        <v>76</v>
      </c>
      <c r="AY2220" s="250" t="s">
        <v>282</v>
      </c>
    </row>
    <row r="2221" spans="1:65" s="13" customFormat="1" ht="11.25">
      <c r="B2221" s="207"/>
      <c r="C2221" s="208"/>
      <c r="D2221" s="209" t="s">
        <v>290</v>
      </c>
      <c r="E2221" s="210" t="s">
        <v>1</v>
      </c>
      <c r="F2221" s="211" t="s">
        <v>2604</v>
      </c>
      <c r="G2221" s="208"/>
      <c r="H2221" s="212">
        <v>6.14</v>
      </c>
      <c r="I2221" s="213"/>
      <c r="J2221" s="208"/>
      <c r="K2221" s="208"/>
      <c r="L2221" s="214"/>
      <c r="M2221" s="215"/>
      <c r="N2221" s="216"/>
      <c r="O2221" s="216"/>
      <c r="P2221" s="216"/>
      <c r="Q2221" s="216"/>
      <c r="R2221" s="216"/>
      <c r="S2221" s="216"/>
      <c r="T2221" s="217"/>
      <c r="AT2221" s="218" t="s">
        <v>290</v>
      </c>
      <c r="AU2221" s="218" t="s">
        <v>85</v>
      </c>
      <c r="AV2221" s="13" t="s">
        <v>85</v>
      </c>
      <c r="AW2221" s="13" t="s">
        <v>32</v>
      </c>
      <c r="AX2221" s="13" t="s">
        <v>76</v>
      </c>
      <c r="AY2221" s="218" t="s">
        <v>282</v>
      </c>
    </row>
    <row r="2222" spans="1:65" s="14" customFormat="1" ht="11.25">
      <c r="B2222" s="219"/>
      <c r="C2222" s="220"/>
      <c r="D2222" s="209" t="s">
        <v>290</v>
      </c>
      <c r="E2222" s="221" t="s">
        <v>1</v>
      </c>
      <c r="F2222" s="222" t="s">
        <v>292</v>
      </c>
      <c r="G2222" s="220"/>
      <c r="H2222" s="223">
        <v>6.14</v>
      </c>
      <c r="I2222" s="224"/>
      <c r="J2222" s="220"/>
      <c r="K2222" s="220"/>
      <c r="L2222" s="225"/>
      <c r="M2222" s="226"/>
      <c r="N2222" s="227"/>
      <c r="O2222" s="227"/>
      <c r="P2222" s="227"/>
      <c r="Q2222" s="227"/>
      <c r="R2222" s="227"/>
      <c r="S2222" s="227"/>
      <c r="T2222" s="228"/>
      <c r="AT2222" s="229" t="s">
        <v>290</v>
      </c>
      <c r="AU2222" s="229" t="s">
        <v>85</v>
      </c>
      <c r="AV2222" s="14" t="s">
        <v>288</v>
      </c>
      <c r="AW2222" s="14" t="s">
        <v>32</v>
      </c>
      <c r="AX2222" s="14" t="s">
        <v>83</v>
      </c>
      <c r="AY2222" s="229" t="s">
        <v>282</v>
      </c>
    </row>
    <row r="2223" spans="1:65" s="2" customFormat="1" ht="66.75" customHeight="1">
      <c r="A2223" s="35"/>
      <c r="B2223" s="36"/>
      <c r="C2223" s="251" t="s">
        <v>2625</v>
      </c>
      <c r="D2223" s="251" t="s">
        <v>990</v>
      </c>
      <c r="E2223" s="252" t="s">
        <v>2626</v>
      </c>
      <c r="F2223" s="253" t="s">
        <v>2627</v>
      </c>
      <c r="G2223" s="254" t="s">
        <v>441</v>
      </c>
      <c r="H2223" s="255">
        <v>7.5250000000000004</v>
      </c>
      <c r="I2223" s="256"/>
      <c r="J2223" s="257">
        <f>ROUND(I2223*H2223,2)</f>
        <v>0</v>
      </c>
      <c r="K2223" s="258"/>
      <c r="L2223" s="259"/>
      <c r="M2223" s="260" t="s">
        <v>1</v>
      </c>
      <c r="N2223" s="261" t="s">
        <v>41</v>
      </c>
      <c r="O2223" s="72"/>
      <c r="P2223" s="203">
        <f>O2223*H2223</f>
        <v>0</v>
      </c>
      <c r="Q2223" s="203">
        <v>0</v>
      </c>
      <c r="R2223" s="203">
        <f>Q2223*H2223</f>
        <v>0</v>
      </c>
      <c r="S2223" s="203">
        <v>0</v>
      </c>
      <c r="T2223" s="204">
        <f>S2223*H2223</f>
        <v>0</v>
      </c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R2223" s="205" t="s">
        <v>493</v>
      </c>
      <c r="AT2223" s="205" t="s">
        <v>990</v>
      </c>
      <c r="AU2223" s="205" t="s">
        <v>85</v>
      </c>
      <c r="AY2223" s="18" t="s">
        <v>282</v>
      </c>
      <c r="BE2223" s="206">
        <f>IF(N2223="základní",J2223,0)</f>
        <v>0</v>
      </c>
      <c r="BF2223" s="206">
        <f>IF(N2223="snížená",J2223,0)</f>
        <v>0</v>
      </c>
      <c r="BG2223" s="206">
        <f>IF(N2223="zákl. přenesená",J2223,0)</f>
        <v>0</v>
      </c>
      <c r="BH2223" s="206">
        <f>IF(N2223="sníž. přenesená",J2223,0)</f>
        <v>0</v>
      </c>
      <c r="BI2223" s="206">
        <f>IF(N2223="nulová",J2223,0)</f>
        <v>0</v>
      </c>
      <c r="BJ2223" s="18" t="s">
        <v>83</v>
      </c>
      <c r="BK2223" s="206">
        <f>ROUND(I2223*H2223,2)</f>
        <v>0</v>
      </c>
      <c r="BL2223" s="18" t="s">
        <v>199</v>
      </c>
      <c r="BM2223" s="205" t="s">
        <v>2628</v>
      </c>
    </row>
    <row r="2224" spans="1:65" s="16" customFormat="1" ht="11.25">
      <c r="B2224" s="241"/>
      <c r="C2224" s="242"/>
      <c r="D2224" s="209" t="s">
        <v>290</v>
      </c>
      <c r="E2224" s="243" t="s">
        <v>1</v>
      </c>
      <c r="F2224" s="244" t="s">
        <v>2605</v>
      </c>
      <c r="G2224" s="242"/>
      <c r="H2224" s="243" t="s">
        <v>1</v>
      </c>
      <c r="I2224" s="245"/>
      <c r="J2224" s="242"/>
      <c r="K2224" s="242"/>
      <c r="L2224" s="246"/>
      <c r="M2224" s="247"/>
      <c r="N2224" s="248"/>
      <c r="O2224" s="248"/>
      <c r="P2224" s="248"/>
      <c r="Q2224" s="248"/>
      <c r="R2224" s="248"/>
      <c r="S2224" s="248"/>
      <c r="T2224" s="249"/>
      <c r="AT2224" s="250" t="s">
        <v>290</v>
      </c>
      <c r="AU2224" s="250" t="s">
        <v>85</v>
      </c>
      <c r="AV2224" s="16" t="s">
        <v>83</v>
      </c>
      <c r="AW2224" s="16" t="s">
        <v>32</v>
      </c>
      <c r="AX2224" s="16" t="s">
        <v>76</v>
      </c>
      <c r="AY2224" s="250" t="s">
        <v>282</v>
      </c>
    </row>
    <row r="2225" spans="1:65" s="13" customFormat="1" ht="11.25">
      <c r="B2225" s="207"/>
      <c r="C2225" s="208"/>
      <c r="D2225" s="209" t="s">
        <v>290</v>
      </c>
      <c r="E2225" s="210" t="s">
        <v>1</v>
      </c>
      <c r="F2225" s="211" t="s">
        <v>2606</v>
      </c>
      <c r="G2225" s="208"/>
      <c r="H2225" s="212">
        <v>7.5250000000000004</v>
      </c>
      <c r="I2225" s="213"/>
      <c r="J2225" s="208"/>
      <c r="K2225" s="208"/>
      <c r="L2225" s="214"/>
      <c r="M2225" s="215"/>
      <c r="N2225" s="216"/>
      <c r="O2225" s="216"/>
      <c r="P2225" s="216"/>
      <c r="Q2225" s="216"/>
      <c r="R2225" s="216"/>
      <c r="S2225" s="216"/>
      <c r="T2225" s="217"/>
      <c r="AT2225" s="218" t="s">
        <v>290</v>
      </c>
      <c r="AU2225" s="218" t="s">
        <v>85</v>
      </c>
      <c r="AV2225" s="13" t="s">
        <v>85</v>
      </c>
      <c r="AW2225" s="13" t="s">
        <v>32</v>
      </c>
      <c r="AX2225" s="13" t="s">
        <v>76</v>
      </c>
      <c r="AY2225" s="218" t="s">
        <v>282</v>
      </c>
    </row>
    <row r="2226" spans="1:65" s="14" customFormat="1" ht="11.25">
      <c r="B2226" s="219"/>
      <c r="C2226" s="220"/>
      <c r="D2226" s="209" t="s">
        <v>290</v>
      </c>
      <c r="E2226" s="221" t="s">
        <v>1</v>
      </c>
      <c r="F2226" s="222" t="s">
        <v>292</v>
      </c>
      <c r="G2226" s="220"/>
      <c r="H2226" s="223">
        <v>7.5250000000000004</v>
      </c>
      <c r="I2226" s="224"/>
      <c r="J2226" s="220"/>
      <c r="K2226" s="220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290</v>
      </c>
      <c r="AU2226" s="229" t="s">
        <v>85</v>
      </c>
      <c r="AV2226" s="14" t="s">
        <v>288</v>
      </c>
      <c r="AW2226" s="14" t="s">
        <v>32</v>
      </c>
      <c r="AX2226" s="14" t="s">
        <v>83</v>
      </c>
      <c r="AY2226" s="229" t="s">
        <v>282</v>
      </c>
    </row>
    <row r="2227" spans="1:65" s="2" customFormat="1" ht="66.75" customHeight="1">
      <c r="A2227" s="35"/>
      <c r="B2227" s="36"/>
      <c r="C2227" s="251" t="s">
        <v>2629</v>
      </c>
      <c r="D2227" s="251" t="s">
        <v>990</v>
      </c>
      <c r="E2227" s="252" t="s">
        <v>2630</v>
      </c>
      <c r="F2227" s="253" t="s">
        <v>2631</v>
      </c>
      <c r="G2227" s="254" t="s">
        <v>441</v>
      </c>
      <c r="H2227" s="255">
        <v>12.28</v>
      </c>
      <c r="I2227" s="256"/>
      <c r="J2227" s="257">
        <f>ROUND(I2227*H2227,2)</f>
        <v>0</v>
      </c>
      <c r="K2227" s="258"/>
      <c r="L2227" s="259"/>
      <c r="M2227" s="260" t="s">
        <v>1</v>
      </c>
      <c r="N2227" s="261" t="s">
        <v>41</v>
      </c>
      <c r="O2227" s="72"/>
      <c r="P2227" s="203">
        <f>O2227*H2227</f>
        <v>0</v>
      </c>
      <c r="Q2227" s="203">
        <v>0</v>
      </c>
      <c r="R2227" s="203">
        <f>Q2227*H2227</f>
        <v>0</v>
      </c>
      <c r="S2227" s="203">
        <v>0</v>
      </c>
      <c r="T2227" s="204">
        <f>S2227*H2227</f>
        <v>0</v>
      </c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R2227" s="205" t="s">
        <v>493</v>
      </c>
      <c r="AT2227" s="205" t="s">
        <v>990</v>
      </c>
      <c r="AU2227" s="205" t="s">
        <v>85</v>
      </c>
      <c r="AY2227" s="18" t="s">
        <v>282</v>
      </c>
      <c r="BE2227" s="206">
        <f>IF(N2227="základní",J2227,0)</f>
        <v>0</v>
      </c>
      <c r="BF2227" s="206">
        <f>IF(N2227="snížená",J2227,0)</f>
        <v>0</v>
      </c>
      <c r="BG2227" s="206">
        <f>IF(N2227="zákl. přenesená",J2227,0)</f>
        <v>0</v>
      </c>
      <c r="BH2227" s="206">
        <f>IF(N2227="sníž. přenesená",J2227,0)</f>
        <v>0</v>
      </c>
      <c r="BI2227" s="206">
        <f>IF(N2227="nulová",J2227,0)</f>
        <v>0</v>
      </c>
      <c r="BJ2227" s="18" t="s">
        <v>83</v>
      </c>
      <c r="BK2227" s="206">
        <f>ROUND(I2227*H2227,2)</f>
        <v>0</v>
      </c>
      <c r="BL2227" s="18" t="s">
        <v>199</v>
      </c>
      <c r="BM2227" s="205" t="s">
        <v>2632</v>
      </c>
    </row>
    <row r="2228" spans="1:65" s="16" customFormat="1" ht="11.25">
      <c r="B2228" s="241"/>
      <c r="C2228" s="242"/>
      <c r="D2228" s="209" t="s">
        <v>290</v>
      </c>
      <c r="E2228" s="243" t="s">
        <v>1</v>
      </c>
      <c r="F2228" s="244" t="s">
        <v>2607</v>
      </c>
      <c r="G2228" s="242"/>
      <c r="H2228" s="243" t="s">
        <v>1</v>
      </c>
      <c r="I2228" s="245"/>
      <c r="J2228" s="242"/>
      <c r="K2228" s="242"/>
      <c r="L2228" s="246"/>
      <c r="M2228" s="247"/>
      <c r="N2228" s="248"/>
      <c r="O2228" s="248"/>
      <c r="P2228" s="248"/>
      <c r="Q2228" s="248"/>
      <c r="R2228" s="248"/>
      <c r="S2228" s="248"/>
      <c r="T2228" s="249"/>
      <c r="AT2228" s="250" t="s">
        <v>290</v>
      </c>
      <c r="AU2228" s="250" t="s">
        <v>85</v>
      </c>
      <c r="AV2228" s="16" t="s">
        <v>83</v>
      </c>
      <c r="AW2228" s="16" t="s">
        <v>32</v>
      </c>
      <c r="AX2228" s="16" t="s">
        <v>76</v>
      </c>
      <c r="AY2228" s="250" t="s">
        <v>282</v>
      </c>
    </row>
    <row r="2229" spans="1:65" s="13" customFormat="1" ht="11.25">
      <c r="B2229" s="207"/>
      <c r="C2229" s="208"/>
      <c r="D2229" s="209" t="s">
        <v>290</v>
      </c>
      <c r="E2229" s="210" t="s">
        <v>1</v>
      </c>
      <c r="F2229" s="211" t="s">
        <v>2608</v>
      </c>
      <c r="G2229" s="208"/>
      <c r="H2229" s="212">
        <v>12.28</v>
      </c>
      <c r="I2229" s="213"/>
      <c r="J2229" s="208"/>
      <c r="K2229" s="208"/>
      <c r="L2229" s="214"/>
      <c r="M2229" s="215"/>
      <c r="N2229" s="216"/>
      <c r="O2229" s="216"/>
      <c r="P2229" s="216"/>
      <c r="Q2229" s="216"/>
      <c r="R2229" s="216"/>
      <c r="S2229" s="216"/>
      <c r="T2229" s="217"/>
      <c r="AT2229" s="218" t="s">
        <v>290</v>
      </c>
      <c r="AU2229" s="218" t="s">
        <v>85</v>
      </c>
      <c r="AV2229" s="13" t="s">
        <v>85</v>
      </c>
      <c r="AW2229" s="13" t="s">
        <v>32</v>
      </c>
      <c r="AX2229" s="13" t="s">
        <v>76</v>
      </c>
      <c r="AY2229" s="218" t="s">
        <v>282</v>
      </c>
    </row>
    <row r="2230" spans="1:65" s="14" customFormat="1" ht="11.25">
      <c r="B2230" s="219"/>
      <c r="C2230" s="220"/>
      <c r="D2230" s="209" t="s">
        <v>290</v>
      </c>
      <c r="E2230" s="221" t="s">
        <v>1</v>
      </c>
      <c r="F2230" s="222" t="s">
        <v>292</v>
      </c>
      <c r="G2230" s="220"/>
      <c r="H2230" s="223">
        <v>12.28</v>
      </c>
      <c r="I2230" s="224"/>
      <c r="J2230" s="220"/>
      <c r="K2230" s="220"/>
      <c r="L2230" s="225"/>
      <c r="M2230" s="226"/>
      <c r="N2230" s="227"/>
      <c r="O2230" s="227"/>
      <c r="P2230" s="227"/>
      <c r="Q2230" s="227"/>
      <c r="R2230" s="227"/>
      <c r="S2230" s="227"/>
      <c r="T2230" s="228"/>
      <c r="AT2230" s="229" t="s">
        <v>290</v>
      </c>
      <c r="AU2230" s="229" t="s">
        <v>85</v>
      </c>
      <c r="AV2230" s="14" t="s">
        <v>288</v>
      </c>
      <c r="AW2230" s="14" t="s">
        <v>32</v>
      </c>
      <c r="AX2230" s="14" t="s">
        <v>83</v>
      </c>
      <c r="AY2230" s="229" t="s">
        <v>282</v>
      </c>
    </row>
    <row r="2231" spans="1:65" s="2" customFormat="1" ht="66.75" customHeight="1">
      <c r="A2231" s="35"/>
      <c r="B2231" s="36"/>
      <c r="C2231" s="251" t="s">
        <v>2633</v>
      </c>
      <c r="D2231" s="251" t="s">
        <v>990</v>
      </c>
      <c r="E2231" s="252" t="s">
        <v>2634</v>
      </c>
      <c r="F2231" s="253" t="s">
        <v>2635</v>
      </c>
      <c r="G2231" s="254" t="s">
        <v>441</v>
      </c>
      <c r="H2231" s="255">
        <v>3.07</v>
      </c>
      <c r="I2231" s="256"/>
      <c r="J2231" s="257">
        <f>ROUND(I2231*H2231,2)</f>
        <v>0</v>
      </c>
      <c r="K2231" s="258"/>
      <c r="L2231" s="259"/>
      <c r="M2231" s="260" t="s">
        <v>1</v>
      </c>
      <c r="N2231" s="261" t="s">
        <v>41</v>
      </c>
      <c r="O2231" s="72"/>
      <c r="P2231" s="203">
        <f>O2231*H2231</f>
        <v>0</v>
      </c>
      <c r="Q2231" s="203">
        <v>0</v>
      </c>
      <c r="R2231" s="203">
        <f>Q2231*H2231</f>
        <v>0</v>
      </c>
      <c r="S2231" s="203">
        <v>0</v>
      </c>
      <c r="T2231" s="204">
        <f>S2231*H2231</f>
        <v>0</v>
      </c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R2231" s="205" t="s">
        <v>493</v>
      </c>
      <c r="AT2231" s="205" t="s">
        <v>990</v>
      </c>
      <c r="AU2231" s="205" t="s">
        <v>85</v>
      </c>
      <c r="AY2231" s="18" t="s">
        <v>282</v>
      </c>
      <c r="BE2231" s="206">
        <f>IF(N2231="základní",J2231,0)</f>
        <v>0</v>
      </c>
      <c r="BF2231" s="206">
        <f>IF(N2231="snížená",J2231,0)</f>
        <v>0</v>
      </c>
      <c r="BG2231" s="206">
        <f>IF(N2231="zákl. přenesená",J2231,0)</f>
        <v>0</v>
      </c>
      <c r="BH2231" s="206">
        <f>IF(N2231="sníž. přenesená",J2231,0)</f>
        <v>0</v>
      </c>
      <c r="BI2231" s="206">
        <f>IF(N2231="nulová",J2231,0)</f>
        <v>0</v>
      </c>
      <c r="BJ2231" s="18" t="s">
        <v>83</v>
      </c>
      <c r="BK2231" s="206">
        <f>ROUND(I2231*H2231,2)</f>
        <v>0</v>
      </c>
      <c r="BL2231" s="18" t="s">
        <v>199</v>
      </c>
      <c r="BM2231" s="205" t="s">
        <v>2636</v>
      </c>
    </row>
    <row r="2232" spans="1:65" s="16" customFormat="1" ht="11.25">
      <c r="B2232" s="241"/>
      <c r="C2232" s="242"/>
      <c r="D2232" s="209" t="s">
        <v>290</v>
      </c>
      <c r="E2232" s="243" t="s">
        <v>1</v>
      </c>
      <c r="F2232" s="244" t="s">
        <v>2609</v>
      </c>
      <c r="G2232" s="242"/>
      <c r="H2232" s="243" t="s">
        <v>1</v>
      </c>
      <c r="I2232" s="245"/>
      <c r="J2232" s="242"/>
      <c r="K2232" s="242"/>
      <c r="L2232" s="246"/>
      <c r="M2232" s="247"/>
      <c r="N2232" s="248"/>
      <c r="O2232" s="248"/>
      <c r="P2232" s="248"/>
      <c r="Q2232" s="248"/>
      <c r="R2232" s="248"/>
      <c r="S2232" s="248"/>
      <c r="T2232" s="249"/>
      <c r="AT2232" s="250" t="s">
        <v>290</v>
      </c>
      <c r="AU2232" s="250" t="s">
        <v>85</v>
      </c>
      <c r="AV2232" s="16" t="s">
        <v>83</v>
      </c>
      <c r="AW2232" s="16" t="s">
        <v>32</v>
      </c>
      <c r="AX2232" s="16" t="s">
        <v>76</v>
      </c>
      <c r="AY2232" s="250" t="s">
        <v>282</v>
      </c>
    </row>
    <row r="2233" spans="1:65" s="13" customFormat="1" ht="11.25">
      <c r="B2233" s="207"/>
      <c r="C2233" s="208"/>
      <c r="D2233" s="209" t="s">
        <v>290</v>
      </c>
      <c r="E2233" s="210" t="s">
        <v>1</v>
      </c>
      <c r="F2233" s="211" t="s">
        <v>2610</v>
      </c>
      <c r="G2233" s="208"/>
      <c r="H2233" s="212">
        <v>3.07</v>
      </c>
      <c r="I2233" s="213"/>
      <c r="J2233" s="208"/>
      <c r="K2233" s="208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290</v>
      </c>
      <c r="AU2233" s="218" t="s">
        <v>85</v>
      </c>
      <c r="AV2233" s="13" t="s">
        <v>85</v>
      </c>
      <c r="AW2233" s="13" t="s">
        <v>32</v>
      </c>
      <c r="AX2233" s="13" t="s">
        <v>76</v>
      </c>
      <c r="AY2233" s="218" t="s">
        <v>282</v>
      </c>
    </row>
    <row r="2234" spans="1:65" s="14" customFormat="1" ht="11.25">
      <c r="B2234" s="219"/>
      <c r="C2234" s="220"/>
      <c r="D2234" s="209" t="s">
        <v>290</v>
      </c>
      <c r="E2234" s="221" t="s">
        <v>1</v>
      </c>
      <c r="F2234" s="222" t="s">
        <v>292</v>
      </c>
      <c r="G2234" s="220"/>
      <c r="H2234" s="223">
        <v>3.07</v>
      </c>
      <c r="I2234" s="224"/>
      <c r="J2234" s="220"/>
      <c r="K2234" s="220"/>
      <c r="L2234" s="225"/>
      <c r="M2234" s="226"/>
      <c r="N2234" s="227"/>
      <c r="O2234" s="227"/>
      <c r="P2234" s="227"/>
      <c r="Q2234" s="227"/>
      <c r="R2234" s="227"/>
      <c r="S2234" s="227"/>
      <c r="T2234" s="228"/>
      <c r="AT2234" s="229" t="s">
        <v>290</v>
      </c>
      <c r="AU2234" s="229" t="s">
        <v>85</v>
      </c>
      <c r="AV2234" s="14" t="s">
        <v>288</v>
      </c>
      <c r="AW2234" s="14" t="s">
        <v>32</v>
      </c>
      <c r="AX2234" s="14" t="s">
        <v>83</v>
      </c>
      <c r="AY2234" s="229" t="s">
        <v>282</v>
      </c>
    </row>
    <row r="2235" spans="1:65" s="2" customFormat="1" ht="66.75" customHeight="1">
      <c r="A2235" s="35"/>
      <c r="B2235" s="36"/>
      <c r="C2235" s="251" t="s">
        <v>2637</v>
      </c>
      <c r="D2235" s="251" t="s">
        <v>990</v>
      </c>
      <c r="E2235" s="252" t="s">
        <v>2638</v>
      </c>
      <c r="F2235" s="253" t="s">
        <v>2639</v>
      </c>
      <c r="G2235" s="254" t="s">
        <v>441</v>
      </c>
      <c r="H2235" s="255">
        <v>1.5349999999999999</v>
      </c>
      <c r="I2235" s="256"/>
      <c r="J2235" s="257">
        <f>ROUND(I2235*H2235,2)</f>
        <v>0</v>
      </c>
      <c r="K2235" s="258"/>
      <c r="L2235" s="259"/>
      <c r="M2235" s="260" t="s">
        <v>1</v>
      </c>
      <c r="N2235" s="261" t="s">
        <v>41</v>
      </c>
      <c r="O2235" s="72"/>
      <c r="P2235" s="203">
        <f>O2235*H2235</f>
        <v>0</v>
      </c>
      <c r="Q2235" s="203">
        <v>0</v>
      </c>
      <c r="R2235" s="203">
        <f>Q2235*H2235</f>
        <v>0</v>
      </c>
      <c r="S2235" s="203">
        <v>0</v>
      </c>
      <c r="T2235" s="204">
        <f>S2235*H2235</f>
        <v>0</v>
      </c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R2235" s="205" t="s">
        <v>493</v>
      </c>
      <c r="AT2235" s="205" t="s">
        <v>990</v>
      </c>
      <c r="AU2235" s="205" t="s">
        <v>85</v>
      </c>
      <c r="AY2235" s="18" t="s">
        <v>282</v>
      </c>
      <c r="BE2235" s="206">
        <f>IF(N2235="základní",J2235,0)</f>
        <v>0</v>
      </c>
      <c r="BF2235" s="206">
        <f>IF(N2235="snížená",J2235,0)</f>
        <v>0</v>
      </c>
      <c r="BG2235" s="206">
        <f>IF(N2235="zákl. přenesená",J2235,0)</f>
        <v>0</v>
      </c>
      <c r="BH2235" s="206">
        <f>IF(N2235="sníž. přenesená",J2235,0)</f>
        <v>0</v>
      </c>
      <c r="BI2235" s="206">
        <f>IF(N2235="nulová",J2235,0)</f>
        <v>0</v>
      </c>
      <c r="BJ2235" s="18" t="s">
        <v>83</v>
      </c>
      <c r="BK2235" s="206">
        <f>ROUND(I2235*H2235,2)</f>
        <v>0</v>
      </c>
      <c r="BL2235" s="18" t="s">
        <v>199</v>
      </c>
      <c r="BM2235" s="205" t="s">
        <v>2640</v>
      </c>
    </row>
    <row r="2236" spans="1:65" s="16" customFormat="1" ht="11.25">
      <c r="B2236" s="241"/>
      <c r="C2236" s="242"/>
      <c r="D2236" s="209" t="s">
        <v>290</v>
      </c>
      <c r="E2236" s="243" t="s">
        <v>1</v>
      </c>
      <c r="F2236" s="244" t="s">
        <v>2611</v>
      </c>
      <c r="G2236" s="242"/>
      <c r="H2236" s="243" t="s">
        <v>1</v>
      </c>
      <c r="I2236" s="245"/>
      <c r="J2236" s="242"/>
      <c r="K2236" s="242"/>
      <c r="L2236" s="246"/>
      <c r="M2236" s="247"/>
      <c r="N2236" s="248"/>
      <c r="O2236" s="248"/>
      <c r="P2236" s="248"/>
      <c r="Q2236" s="248"/>
      <c r="R2236" s="248"/>
      <c r="S2236" s="248"/>
      <c r="T2236" s="249"/>
      <c r="AT2236" s="250" t="s">
        <v>290</v>
      </c>
      <c r="AU2236" s="250" t="s">
        <v>85</v>
      </c>
      <c r="AV2236" s="16" t="s">
        <v>83</v>
      </c>
      <c r="AW2236" s="16" t="s">
        <v>32</v>
      </c>
      <c r="AX2236" s="16" t="s">
        <v>76</v>
      </c>
      <c r="AY2236" s="250" t="s">
        <v>282</v>
      </c>
    </row>
    <row r="2237" spans="1:65" s="13" customFormat="1" ht="11.25">
      <c r="B2237" s="207"/>
      <c r="C2237" s="208"/>
      <c r="D2237" s="209" t="s">
        <v>290</v>
      </c>
      <c r="E2237" s="210" t="s">
        <v>1</v>
      </c>
      <c r="F2237" s="211" t="s">
        <v>2612</v>
      </c>
      <c r="G2237" s="208"/>
      <c r="H2237" s="212">
        <v>1.5349999999999999</v>
      </c>
      <c r="I2237" s="213"/>
      <c r="J2237" s="208"/>
      <c r="K2237" s="208"/>
      <c r="L2237" s="214"/>
      <c r="M2237" s="215"/>
      <c r="N2237" s="216"/>
      <c r="O2237" s="216"/>
      <c r="P2237" s="216"/>
      <c r="Q2237" s="216"/>
      <c r="R2237" s="216"/>
      <c r="S2237" s="216"/>
      <c r="T2237" s="217"/>
      <c r="AT2237" s="218" t="s">
        <v>290</v>
      </c>
      <c r="AU2237" s="218" t="s">
        <v>85</v>
      </c>
      <c r="AV2237" s="13" t="s">
        <v>85</v>
      </c>
      <c r="AW2237" s="13" t="s">
        <v>32</v>
      </c>
      <c r="AX2237" s="13" t="s">
        <v>76</v>
      </c>
      <c r="AY2237" s="218" t="s">
        <v>282</v>
      </c>
    </row>
    <row r="2238" spans="1:65" s="14" customFormat="1" ht="11.25">
      <c r="B2238" s="219"/>
      <c r="C2238" s="220"/>
      <c r="D2238" s="209" t="s">
        <v>290</v>
      </c>
      <c r="E2238" s="221" t="s">
        <v>1</v>
      </c>
      <c r="F2238" s="222" t="s">
        <v>292</v>
      </c>
      <c r="G2238" s="220"/>
      <c r="H2238" s="223">
        <v>1.5349999999999999</v>
      </c>
      <c r="I2238" s="224"/>
      <c r="J2238" s="220"/>
      <c r="K2238" s="220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290</v>
      </c>
      <c r="AU2238" s="229" t="s">
        <v>85</v>
      </c>
      <c r="AV2238" s="14" t="s">
        <v>288</v>
      </c>
      <c r="AW2238" s="14" t="s">
        <v>32</v>
      </c>
      <c r="AX2238" s="14" t="s">
        <v>83</v>
      </c>
      <c r="AY2238" s="229" t="s">
        <v>282</v>
      </c>
    </row>
    <row r="2239" spans="1:65" s="2" customFormat="1" ht="66.75" customHeight="1">
      <c r="A2239" s="35"/>
      <c r="B2239" s="36"/>
      <c r="C2239" s="251" t="s">
        <v>2641</v>
      </c>
      <c r="D2239" s="251" t="s">
        <v>990</v>
      </c>
      <c r="E2239" s="252" t="s">
        <v>2642</v>
      </c>
      <c r="F2239" s="253" t="s">
        <v>2643</v>
      </c>
      <c r="G2239" s="254" t="s">
        <v>441</v>
      </c>
      <c r="H2239" s="255">
        <v>1.0429999999999999</v>
      </c>
      <c r="I2239" s="256"/>
      <c r="J2239" s="257">
        <f>ROUND(I2239*H2239,2)</f>
        <v>0</v>
      </c>
      <c r="K2239" s="258"/>
      <c r="L2239" s="259"/>
      <c r="M2239" s="260" t="s">
        <v>1</v>
      </c>
      <c r="N2239" s="261" t="s">
        <v>41</v>
      </c>
      <c r="O2239" s="72"/>
      <c r="P2239" s="203">
        <f>O2239*H2239</f>
        <v>0</v>
      </c>
      <c r="Q2239" s="203">
        <v>0</v>
      </c>
      <c r="R2239" s="203">
        <f>Q2239*H2239</f>
        <v>0</v>
      </c>
      <c r="S2239" s="203">
        <v>0</v>
      </c>
      <c r="T2239" s="204">
        <f>S2239*H2239</f>
        <v>0</v>
      </c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R2239" s="205" t="s">
        <v>493</v>
      </c>
      <c r="AT2239" s="205" t="s">
        <v>990</v>
      </c>
      <c r="AU2239" s="205" t="s">
        <v>85</v>
      </c>
      <c r="AY2239" s="18" t="s">
        <v>282</v>
      </c>
      <c r="BE2239" s="206">
        <f>IF(N2239="základní",J2239,0)</f>
        <v>0</v>
      </c>
      <c r="BF2239" s="206">
        <f>IF(N2239="snížená",J2239,0)</f>
        <v>0</v>
      </c>
      <c r="BG2239" s="206">
        <f>IF(N2239="zákl. přenesená",J2239,0)</f>
        <v>0</v>
      </c>
      <c r="BH2239" s="206">
        <f>IF(N2239="sníž. přenesená",J2239,0)</f>
        <v>0</v>
      </c>
      <c r="BI2239" s="206">
        <f>IF(N2239="nulová",J2239,0)</f>
        <v>0</v>
      </c>
      <c r="BJ2239" s="18" t="s">
        <v>83</v>
      </c>
      <c r="BK2239" s="206">
        <f>ROUND(I2239*H2239,2)</f>
        <v>0</v>
      </c>
      <c r="BL2239" s="18" t="s">
        <v>199</v>
      </c>
      <c r="BM2239" s="205" t="s">
        <v>2644</v>
      </c>
    </row>
    <row r="2240" spans="1:65" s="16" customFormat="1" ht="11.25">
      <c r="B2240" s="241"/>
      <c r="C2240" s="242"/>
      <c r="D2240" s="209" t="s">
        <v>290</v>
      </c>
      <c r="E2240" s="243" t="s">
        <v>1</v>
      </c>
      <c r="F2240" s="244" t="s">
        <v>2613</v>
      </c>
      <c r="G2240" s="242"/>
      <c r="H2240" s="243" t="s">
        <v>1</v>
      </c>
      <c r="I2240" s="245"/>
      <c r="J2240" s="242"/>
      <c r="K2240" s="242"/>
      <c r="L2240" s="246"/>
      <c r="M2240" s="247"/>
      <c r="N2240" s="248"/>
      <c r="O2240" s="248"/>
      <c r="P2240" s="248"/>
      <c r="Q2240" s="248"/>
      <c r="R2240" s="248"/>
      <c r="S2240" s="248"/>
      <c r="T2240" s="249"/>
      <c r="AT2240" s="250" t="s">
        <v>290</v>
      </c>
      <c r="AU2240" s="250" t="s">
        <v>85</v>
      </c>
      <c r="AV2240" s="16" t="s">
        <v>83</v>
      </c>
      <c r="AW2240" s="16" t="s">
        <v>32</v>
      </c>
      <c r="AX2240" s="16" t="s">
        <v>76</v>
      </c>
      <c r="AY2240" s="250" t="s">
        <v>282</v>
      </c>
    </row>
    <row r="2241" spans="1:65" s="13" customFormat="1" ht="11.25">
      <c r="B2241" s="207"/>
      <c r="C2241" s="208"/>
      <c r="D2241" s="209" t="s">
        <v>290</v>
      </c>
      <c r="E2241" s="210" t="s">
        <v>1</v>
      </c>
      <c r="F2241" s="211" t="s">
        <v>2614</v>
      </c>
      <c r="G2241" s="208"/>
      <c r="H2241" s="212">
        <v>1.0429999999999999</v>
      </c>
      <c r="I2241" s="213"/>
      <c r="J2241" s="208"/>
      <c r="K2241" s="208"/>
      <c r="L2241" s="214"/>
      <c r="M2241" s="215"/>
      <c r="N2241" s="216"/>
      <c r="O2241" s="216"/>
      <c r="P2241" s="216"/>
      <c r="Q2241" s="216"/>
      <c r="R2241" s="216"/>
      <c r="S2241" s="216"/>
      <c r="T2241" s="217"/>
      <c r="AT2241" s="218" t="s">
        <v>290</v>
      </c>
      <c r="AU2241" s="218" t="s">
        <v>85</v>
      </c>
      <c r="AV2241" s="13" t="s">
        <v>85</v>
      </c>
      <c r="AW2241" s="13" t="s">
        <v>32</v>
      </c>
      <c r="AX2241" s="13" t="s">
        <v>76</v>
      </c>
      <c r="AY2241" s="218" t="s">
        <v>282</v>
      </c>
    </row>
    <row r="2242" spans="1:65" s="14" customFormat="1" ht="11.25">
      <c r="B2242" s="219"/>
      <c r="C2242" s="220"/>
      <c r="D2242" s="209" t="s">
        <v>290</v>
      </c>
      <c r="E2242" s="221" t="s">
        <v>1</v>
      </c>
      <c r="F2242" s="222" t="s">
        <v>292</v>
      </c>
      <c r="G2242" s="220"/>
      <c r="H2242" s="223">
        <v>1.0429999999999999</v>
      </c>
      <c r="I2242" s="224"/>
      <c r="J2242" s="220"/>
      <c r="K2242" s="220"/>
      <c r="L2242" s="225"/>
      <c r="M2242" s="226"/>
      <c r="N2242" s="227"/>
      <c r="O2242" s="227"/>
      <c r="P2242" s="227"/>
      <c r="Q2242" s="227"/>
      <c r="R2242" s="227"/>
      <c r="S2242" s="227"/>
      <c r="T2242" s="228"/>
      <c r="AT2242" s="229" t="s">
        <v>290</v>
      </c>
      <c r="AU2242" s="229" t="s">
        <v>85</v>
      </c>
      <c r="AV2242" s="14" t="s">
        <v>288</v>
      </c>
      <c r="AW2242" s="14" t="s">
        <v>32</v>
      </c>
      <c r="AX2242" s="14" t="s">
        <v>83</v>
      </c>
      <c r="AY2242" s="229" t="s">
        <v>282</v>
      </c>
    </row>
    <row r="2243" spans="1:65" s="2" customFormat="1" ht="66.75" customHeight="1">
      <c r="A2243" s="35"/>
      <c r="B2243" s="36"/>
      <c r="C2243" s="251" t="s">
        <v>2645</v>
      </c>
      <c r="D2243" s="251" t="s">
        <v>990</v>
      </c>
      <c r="E2243" s="252" t="s">
        <v>2646</v>
      </c>
      <c r="F2243" s="253" t="s">
        <v>2647</v>
      </c>
      <c r="G2243" s="254" t="s">
        <v>441</v>
      </c>
      <c r="H2243" s="255">
        <v>1.0429999999999999</v>
      </c>
      <c r="I2243" s="256"/>
      <c r="J2243" s="257">
        <f>ROUND(I2243*H2243,2)</f>
        <v>0</v>
      </c>
      <c r="K2243" s="258"/>
      <c r="L2243" s="259"/>
      <c r="M2243" s="260" t="s">
        <v>1</v>
      </c>
      <c r="N2243" s="261" t="s">
        <v>41</v>
      </c>
      <c r="O2243" s="72"/>
      <c r="P2243" s="203">
        <f>O2243*H2243</f>
        <v>0</v>
      </c>
      <c r="Q2243" s="203">
        <v>0</v>
      </c>
      <c r="R2243" s="203">
        <f>Q2243*H2243</f>
        <v>0</v>
      </c>
      <c r="S2243" s="203">
        <v>0</v>
      </c>
      <c r="T2243" s="204">
        <f>S2243*H2243</f>
        <v>0</v>
      </c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R2243" s="205" t="s">
        <v>493</v>
      </c>
      <c r="AT2243" s="205" t="s">
        <v>990</v>
      </c>
      <c r="AU2243" s="205" t="s">
        <v>85</v>
      </c>
      <c r="AY2243" s="18" t="s">
        <v>282</v>
      </c>
      <c r="BE2243" s="206">
        <f>IF(N2243="základní",J2243,0)</f>
        <v>0</v>
      </c>
      <c r="BF2243" s="206">
        <f>IF(N2243="snížená",J2243,0)</f>
        <v>0</v>
      </c>
      <c r="BG2243" s="206">
        <f>IF(N2243="zákl. přenesená",J2243,0)</f>
        <v>0</v>
      </c>
      <c r="BH2243" s="206">
        <f>IF(N2243="sníž. přenesená",J2243,0)</f>
        <v>0</v>
      </c>
      <c r="BI2243" s="206">
        <f>IF(N2243="nulová",J2243,0)</f>
        <v>0</v>
      </c>
      <c r="BJ2243" s="18" t="s">
        <v>83</v>
      </c>
      <c r="BK2243" s="206">
        <f>ROUND(I2243*H2243,2)</f>
        <v>0</v>
      </c>
      <c r="BL2243" s="18" t="s">
        <v>199</v>
      </c>
      <c r="BM2243" s="205" t="s">
        <v>2648</v>
      </c>
    </row>
    <row r="2244" spans="1:65" s="16" customFormat="1" ht="11.25">
      <c r="B2244" s="241"/>
      <c r="C2244" s="242"/>
      <c r="D2244" s="209" t="s">
        <v>290</v>
      </c>
      <c r="E2244" s="243" t="s">
        <v>1</v>
      </c>
      <c r="F2244" s="244" t="s">
        <v>2615</v>
      </c>
      <c r="G2244" s="242"/>
      <c r="H2244" s="243" t="s">
        <v>1</v>
      </c>
      <c r="I2244" s="245"/>
      <c r="J2244" s="242"/>
      <c r="K2244" s="242"/>
      <c r="L2244" s="246"/>
      <c r="M2244" s="247"/>
      <c r="N2244" s="248"/>
      <c r="O2244" s="248"/>
      <c r="P2244" s="248"/>
      <c r="Q2244" s="248"/>
      <c r="R2244" s="248"/>
      <c r="S2244" s="248"/>
      <c r="T2244" s="249"/>
      <c r="AT2244" s="250" t="s">
        <v>290</v>
      </c>
      <c r="AU2244" s="250" t="s">
        <v>85</v>
      </c>
      <c r="AV2244" s="16" t="s">
        <v>83</v>
      </c>
      <c r="AW2244" s="16" t="s">
        <v>32</v>
      </c>
      <c r="AX2244" s="16" t="s">
        <v>76</v>
      </c>
      <c r="AY2244" s="250" t="s">
        <v>282</v>
      </c>
    </row>
    <row r="2245" spans="1:65" s="13" customFormat="1" ht="11.25">
      <c r="B2245" s="207"/>
      <c r="C2245" s="208"/>
      <c r="D2245" s="209" t="s">
        <v>290</v>
      </c>
      <c r="E2245" s="210" t="s">
        <v>1</v>
      </c>
      <c r="F2245" s="211" t="s">
        <v>2614</v>
      </c>
      <c r="G2245" s="208"/>
      <c r="H2245" s="212">
        <v>1.0429999999999999</v>
      </c>
      <c r="I2245" s="213"/>
      <c r="J2245" s="208"/>
      <c r="K2245" s="208"/>
      <c r="L2245" s="214"/>
      <c r="M2245" s="215"/>
      <c r="N2245" s="216"/>
      <c r="O2245" s="216"/>
      <c r="P2245" s="216"/>
      <c r="Q2245" s="216"/>
      <c r="R2245" s="216"/>
      <c r="S2245" s="216"/>
      <c r="T2245" s="217"/>
      <c r="AT2245" s="218" t="s">
        <v>290</v>
      </c>
      <c r="AU2245" s="218" t="s">
        <v>85</v>
      </c>
      <c r="AV2245" s="13" t="s">
        <v>85</v>
      </c>
      <c r="AW2245" s="13" t="s">
        <v>32</v>
      </c>
      <c r="AX2245" s="13" t="s">
        <v>76</v>
      </c>
      <c r="AY2245" s="218" t="s">
        <v>282</v>
      </c>
    </row>
    <row r="2246" spans="1:65" s="14" customFormat="1" ht="11.25">
      <c r="B2246" s="219"/>
      <c r="C2246" s="220"/>
      <c r="D2246" s="209" t="s">
        <v>290</v>
      </c>
      <c r="E2246" s="221" t="s">
        <v>1</v>
      </c>
      <c r="F2246" s="222" t="s">
        <v>292</v>
      </c>
      <c r="G2246" s="220"/>
      <c r="H2246" s="223">
        <v>1.0429999999999999</v>
      </c>
      <c r="I2246" s="224"/>
      <c r="J2246" s="220"/>
      <c r="K2246" s="220"/>
      <c r="L2246" s="225"/>
      <c r="M2246" s="226"/>
      <c r="N2246" s="227"/>
      <c r="O2246" s="227"/>
      <c r="P2246" s="227"/>
      <c r="Q2246" s="227"/>
      <c r="R2246" s="227"/>
      <c r="S2246" s="227"/>
      <c r="T2246" s="228"/>
      <c r="AT2246" s="229" t="s">
        <v>290</v>
      </c>
      <c r="AU2246" s="229" t="s">
        <v>85</v>
      </c>
      <c r="AV2246" s="14" t="s">
        <v>288</v>
      </c>
      <c r="AW2246" s="14" t="s">
        <v>32</v>
      </c>
      <c r="AX2246" s="14" t="s">
        <v>83</v>
      </c>
      <c r="AY2246" s="229" t="s">
        <v>282</v>
      </c>
    </row>
    <row r="2247" spans="1:65" s="2" customFormat="1" ht="16.5" customHeight="1">
      <c r="A2247" s="35"/>
      <c r="B2247" s="36"/>
      <c r="C2247" s="193" t="s">
        <v>2649</v>
      </c>
      <c r="D2247" s="193" t="s">
        <v>284</v>
      </c>
      <c r="E2247" s="194" t="s">
        <v>2650</v>
      </c>
      <c r="F2247" s="195" t="s">
        <v>2651</v>
      </c>
      <c r="G2247" s="196" t="s">
        <v>287</v>
      </c>
      <c r="H2247" s="197">
        <v>42.66</v>
      </c>
      <c r="I2247" s="198"/>
      <c r="J2247" s="199">
        <f>ROUND(I2247*H2247,2)</f>
        <v>0</v>
      </c>
      <c r="K2247" s="200"/>
      <c r="L2247" s="40"/>
      <c r="M2247" s="201" t="s">
        <v>1</v>
      </c>
      <c r="N2247" s="202" t="s">
        <v>41</v>
      </c>
      <c r="O2247" s="72"/>
      <c r="P2247" s="203">
        <f>O2247*H2247</f>
        <v>0</v>
      </c>
      <c r="Q2247" s="203">
        <v>1.9000000000000001E-4</v>
      </c>
      <c r="R2247" s="203">
        <f>Q2247*H2247</f>
        <v>8.1054000000000005E-3</v>
      </c>
      <c r="S2247" s="203">
        <v>0</v>
      </c>
      <c r="T2247" s="204">
        <f>S2247*H2247</f>
        <v>0</v>
      </c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R2247" s="205" t="s">
        <v>199</v>
      </c>
      <c r="AT2247" s="205" t="s">
        <v>284</v>
      </c>
      <c r="AU2247" s="205" t="s">
        <v>85</v>
      </c>
      <c r="AY2247" s="18" t="s">
        <v>282</v>
      </c>
      <c r="BE2247" s="206">
        <f>IF(N2247="základní",J2247,0)</f>
        <v>0</v>
      </c>
      <c r="BF2247" s="206">
        <f>IF(N2247="snížená",J2247,0)</f>
        <v>0</v>
      </c>
      <c r="BG2247" s="206">
        <f>IF(N2247="zákl. přenesená",J2247,0)</f>
        <v>0</v>
      </c>
      <c r="BH2247" s="206">
        <f>IF(N2247="sníž. přenesená",J2247,0)</f>
        <v>0</v>
      </c>
      <c r="BI2247" s="206">
        <f>IF(N2247="nulová",J2247,0)</f>
        <v>0</v>
      </c>
      <c r="BJ2247" s="18" t="s">
        <v>83</v>
      </c>
      <c r="BK2247" s="206">
        <f>ROUND(I2247*H2247,2)</f>
        <v>0</v>
      </c>
      <c r="BL2247" s="18" t="s">
        <v>199</v>
      </c>
      <c r="BM2247" s="205" t="s">
        <v>2652</v>
      </c>
    </row>
    <row r="2248" spans="1:65" s="13" customFormat="1" ht="11.25">
      <c r="B2248" s="207"/>
      <c r="C2248" s="208"/>
      <c r="D2248" s="209" t="s">
        <v>290</v>
      </c>
      <c r="E2248" s="210" t="s">
        <v>1</v>
      </c>
      <c r="F2248" s="211" t="s">
        <v>2653</v>
      </c>
      <c r="G2248" s="208"/>
      <c r="H2248" s="212">
        <v>42.66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290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282</v>
      </c>
    </row>
    <row r="2249" spans="1:65" s="14" customFormat="1" ht="11.25">
      <c r="B2249" s="219"/>
      <c r="C2249" s="220"/>
      <c r="D2249" s="209" t="s">
        <v>290</v>
      </c>
      <c r="E2249" s="221" t="s">
        <v>1</v>
      </c>
      <c r="F2249" s="222" t="s">
        <v>292</v>
      </c>
      <c r="G2249" s="220"/>
      <c r="H2249" s="223">
        <v>42.66</v>
      </c>
      <c r="I2249" s="224"/>
      <c r="J2249" s="220"/>
      <c r="K2249" s="220"/>
      <c r="L2249" s="225"/>
      <c r="M2249" s="226"/>
      <c r="N2249" s="227"/>
      <c r="O2249" s="227"/>
      <c r="P2249" s="227"/>
      <c r="Q2249" s="227"/>
      <c r="R2249" s="227"/>
      <c r="S2249" s="227"/>
      <c r="T2249" s="228"/>
      <c r="AT2249" s="229" t="s">
        <v>290</v>
      </c>
      <c r="AU2249" s="229" t="s">
        <v>85</v>
      </c>
      <c r="AV2249" s="14" t="s">
        <v>288</v>
      </c>
      <c r="AW2249" s="14" t="s">
        <v>32</v>
      </c>
      <c r="AX2249" s="14" t="s">
        <v>83</v>
      </c>
      <c r="AY2249" s="229" t="s">
        <v>282</v>
      </c>
    </row>
    <row r="2250" spans="1:65" s="2" customFormat="1" ht="62.65" customHeight="1">
      <c r="A2250" s="35"/>
      <c r="B2250" s="36"/>
      <c r="C2250" s="251" t="s">
        <v>2654</v>
      </c>
      <c r="D2250" s="251" t="s">
        <v>990</v>
      </c>
      <c r="E2250" s="252" t="s">
        <v>2655</v>
      </c>
      <c r="F2250" s="253" t="s">
        <v>2656</v>
      </c>
      <c r="G2250" s="254" t="s">
        <v>287</v>
      </c>
      <c r="H2250" s="255">
        <v>42.66</v>
      </c>
      <c r="I2250" s="256"/>
      <c r="J2250" s="257">
        <f>ROUND(I2250*H2250,2)</f>
        <v>0</v>
      </c>
      <c r="K2250" s="258"/>
      <c r="L2250" s="259"/>
      <c r="M2250" s="260" t="s">
        <v>1</v>
      </c>
      <c r="N2250" s="261" t="s">
        <v>41</v>
      </c>
      <c r="O2250" s="72"/>
      <c r="P2250" s="203">
        <f>O2250*H2250</f>
        <v>0</v>
      </c>
      <c r="Q2250" s="203">
        <v>2.4000000000000001E-4</v>
      </c>
      <c r="R2250" s="203">
        <f>Q2250*H2250</f>
        <v>1.02384E-2</v>
      </c>
      <c r="S2250" s="203">
        <v>0</v>
      </c>
      <c r="T2250" s="204">
        <f>S2250*H2250</f>
        <v>0</v>
      </c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R2250" s="205" t="s">
        <v>493</v>
      </c>
      <c r="AT2250" s="205" t="s">
        <v>990</v>
      </c>
      <c r="AU2250" s="205" t="s">
        <v>85</v>
      </c>
      <c r="AY2250" s="18" t="s">
        <v>282</v>
      </c>
      <c r="BE2250" s="206">
        <f>IF(N2250="základní",J2250,0)</f>
        <v>0</v>
      </c>
      <c r="BF2250" s="206">
        <f>IF(N2250="snížená",J2250,0)</f>
        <v>0</v>
      </c>
      <c r="BG2250" s="206">
        <f>IF(N2250="zákl. přenesená",J2250,0)</f>
        <v>0</v>
      </c>
      <c r="BH2250" s="206">
        <f>IF(N2250="sníž. přenesená",J2250,0)</f>
        <v>0</v>
      </c>
      <c r="BI2250" s="206">
        <f>IF(N2250="nulová",J2250,0)</f>
        <v>0</v>
      </c>
      <c r="BJ2250" s="18" t="s">
        <v>83</v>
      </c>
      <c r="BK2250" s="206">
        <f>ROUND(I2250*H2250,2)</f>
        <v>0</v>
      </c>
      <c r="BL2250" s="18" t="s">
        <v>199</v>
      </c>
      <c r="BM2250" s="205" t="s">
        <v>2657</v>
      </c>
    </row>
    <row r="2251" spans="1:65" s="2" customFormat="1" ht="16.5" customHeight="1">
      <c r="A2251" s="35"/>
      <c r="B2251" s="36"/>
      <c r="C2251" s="193" t="s">
        <v>2658</v>
      </c>
      <c r="D2251" s="193" t="s">
        <v>284</v>
      </c>
      <c r="E2251" s="194" t="s">
        <v>2659</v>
      </c>
      <c r="F2251" s="195" t="s">
        <v>2660</v>
      </c>
      <c r="G2251" s="196" t="s">
        <v>2216</v>
      </c>
      <c r="H2251" s="197">
        <v>4</v>
      </c>
      <c r="I2251" s="198"/>
      <c r="J2251" s="199">
        <f>ROUND(I2251*H2251,2)</f>
        <v>0</v>
      </c>
      <c r="K2251" s="200"/>
      <c r="L2251" s="40"/>
      <c r="M2251" s="201" t="s">
        <v>1</v>
      </c>
      <c r="N2251" s="202" t="s">
        <v>41</v>
      </c>
      <c r="O2251" s="72"/>
      <c r="P2251" s="203">
        <f>O2251*H2251</f>
        <v>0</v>
      </c>
      <c r="Q2251" s="203">
        <v>1.9000000000000001E-4</v>
      </c>
      <c r="R2251" s="203">
        <f>Q2251*H2251</f>
        <v>7.6000000000000004E-4</v>
      </c>
      <c r="S2251" s="203">
        <v>0</v>
      </c>
      <c r="T2251" s="204">
        <f>S2251*H2251</f>
        <v>0</v>
      </c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R2251" s="205" t="s">
        <v>199</v>
      </c>
      <c r="AT2251" s="205" t="s">
        <v>284</v>
      </c>
      <c r="AU2251" s="205" t="s">
        <v>85</v>
      </c>
      <c r="AY2251" s="18" t="s">
        <v>282</v>
      </c>
      <c r="BE2251" s="206">
        <f>IF(N2251="základní",J2251,0)</f>
        <v>0</v>
      </c>
      <c r="BF2251" s="206">
        <f>IF(N2251="snížená",J2251,0)</f>
        <v>0</v>
      </c>
      <c r="BG2251" s="206">
        <f>IF(N2251="zákl. přenesená",J2251,0)</f>
        <v>0</v>
      </c>
      <c r="BH2251" s="206">
        <f>IF(N2251="sníž. přenesená",J2251,0)</f>
        <v>0</v>
      </c>
      <c r="BI2251" s="206">
        <f>IF(N2251="nulová",J2251,0)</f>
        <v>0</v>
      </c>
      <c r="BJ2251" s="18" t="s">
        <v>83</v>
      </c>
      <c r="BK2251" s="206">
        <f>ROUND(I2251*H2251,2)</f>
        <v>0</v>
      </c>
      <c r="BL2251" s="18" t="s">
        <v>199</v>
      </c>
      <c r="BM2251" s="205" t="s">
        <v>2661</v>
      </c>
    </row>
    <row r="2252" spans="1:65" s="2" customFormat="1" ht="55.5" customHeight="1">
      <c r="A2252" s="35"/>
      <c r="B2252" s="36"/>
      <c r="C2252" s="251" t="s">
        <v>2662</v>
      </c>
      <c r="D2252" s="251" t="s">
        <v>990</v>
      </c>
      <c r="E2252" s="252" t="s">
        <v>2663</v>
      </c>
      <c r="F2252" s="253" t="s">
        <v>2664</v>
      </c>
      <c r="G2252" s="254" t="s">
        <v>583</v>
      </c>
      <c r="H2252" s="255">
        <v>4</v>
      </c>
      <c r="I2252" s="256"/>
      <c r="J2252" s="257">
        <f>ROUND(I2252*H2252,2)</f>
        <v>0</v>
      </c>
      <c r="K2252" s="258"/>
      <c r="L2252" s="259"/>
      <c r="M2252" s="260" t="s">
        <v>1</v>
      </c>
      <c r="N2252" s="261" t="s">
        <v>41</v>
      </c>
      <c r="O2252" s="72"/>
      <c r="P2252" s="203">
        <f>O2252*H2252</f>
        <v>0</v>
      </c>
      <c r="Q2252" s="203">
        <v>2.0000000000000001E-4</v>
      </c>
      <c r="R2252" s="203">
        <f>Q2252*H2252</f>
        <v>8.0000000000000004E-4</v>
      </c>
      <c r="S2252" s="203">
        <v>0</v>
      </c>
      <c r="T2252" s="204">
        <f>S2252*H2252</f>
        <v>0</v>
      </c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R2252" s="205" t="s">
        <v>493</v>
      </c>
      <c r="AT2252" s="205" t="s">
        <v>990</v>
      </c>
      <c r="AU2252" s="205" t="s">
        <v>85</v>
      </c>
      <c r="AY2252" s="18" t="s">
        <v>282</v>
      </c>
      <c r="BE2252" s="206">
        <f>IF(N2252="základní",J2252,0)</f>
        <v>0</v>
      </c>
      <c r="BF2252" s="206">
        <f>IF(N2252="snížená",J2252,0)</f>
        <v>0</v>
      </c>
      <c r="BG2252" s="206">
        <f>IF(N2252="zákl. přenesená",J2252,0)</f>
        <v>0</v>
      </c>
      <c r="BH2252" s="206">
        <f>IF(N2252="sníž. přenesená",J2252,0)</f>
        <v>0</v>
      </c>
      <c r="BI2252" s="206">
        <f>IF(N2252="nulová",J2252,0)</f>
        <v>0</v>
      </c>
      <c r="BJ2252" s="18" t="s">
        <v>83</v>
      </c>
      <c r="BK2252" s="206">
        <f>ROUND(I2252*H2252,2)</f>
        <v>0</v>
      </c>
      <c r="BL2252" s="18" t="s">
        <v>199</v>
      </c>
      <c r="BM2252" s="205" t="s">
        <v>2665</v>
      </c>
    </row>
    <row r="2253" spans="1:65" s="2" customFormat="1" ht="37.9" customHeight="1">
      <c r="A2253" s="35"/>
      <c r="B2253" s="36"/>
      <c r="C2253" s="193" t="s">
        <v>2666</v>
      </c>
      <c r="D2253" s="193" t="s">
        <v>284</v>
      </c>
      <c r="E2253" s="194" t="s">
        <v>2667</v>
      </c>
      <c r="F2253" s="195" t="s">
        <v>2668</v>
      </c>
      <c r="G2253" s="196" t="s">
        <v>287</v>
      </c>
      <c r="H2253" s="197">
        <v>44.1</v>
      </c>
      <c r="I2253" s="198"/>
      <c r="J2253" s="199">
        <f>ROUND(I2253*H2253,2)</f>
        <v>0</v>
      </c>
      <c r="K2253" s="200"/>
      <c r="L2253" s="40"/>
      <c r="M2253" s="201" t="s">
        <v>1</v>
      </c>
      <c r="N2253" s="202" t="s">
        <v>41</v>
      </c>
      <c r="O2253" s="72"/>
      <c r="P2253" s="203">
        <f>O2253*H2253</f>
        <v>0</v>
      </c>
      <c r="Q2253" s="203">
        <v>6.6600000000000001E-3</v>
      </c>
      <c r="R2253" s="203">
        <f>Q2253*H2253</f>
        <v>0.29370600000000002</v>
      </c>
      <c r="S2253" s="203">
        <v>0</v>
      </c>
      <c r="T2253" s="204">
        <f>S2253*H2253</f>
        <v>0</v>
      </c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R2253" s="205" t="s">
        <v>199</v>
      </c>
      <c r="AT2253" s="205" t="s">
        <v>284</v>
      </c>
      <c r="AU2253" s="205" t="s">
        <v>85</v>
      </c>
      <c r="AY2253" s="18" t="s">
        <v>282</v>
      </c>
      <c r="BE2253" s="206">
        <f>IF(N2253="základní",J2253,0)</f>
        <v>0</v>
      </c>
      <c r="BF2253" s="206">
        <f>IF(N2253="snížená",J2253,0)</f>
        <v>0</v>
      </c>
      <c r="BG2253" s="206">
        <f>IF(N2253="zákl. přenesená",J2253,0)</f>
        <v>0</v>
      </c>
      <c r="BH2253" s="206">
        <f>IF(N2253="sníž. přenesená",J2253,0)</f>
        <v>0</v>
      </c>
      <c r="BI2253" s="206">
        <f>IF(N2253="nulová",J2253,0)</f>
        <v>0</v>
      </c>
      <c r="BJ2253" s="18" t="s">
        <v>83</v>
      </c>
      <c r="BK2253" s="206">
        <f>ROUND(I2253*H2253,2)</f>
        <v>0</v>
      </c>
      <c r="BL2253" s="18" t="s">
        <v>199</v>
      </c>
      <c r="BM2253" s="205" t="s">
        <v>2669</v>
      </c>
    </row>
    <row r="2254" spans="1:65" s="16" customFormat="1" ht="11.25">
      <c r="B2254" s="241"/>
      <c r="C2254" s="242"/>
      <c r="D2254" s="209" t="s">
        <v>290</v>
      </c>
      <c r="E2254" s="243" t="s">
        <v>1</v>
      </c>
      <c r="F2254" s="244" t="s">
        <v>2670</v>
      </c>
      <c r="G2254" s="242"/>
      <c r="H2254" s="243" t="s">
        <v>1</v>
      </c>
      <c r="I2254" s="245"/>
      <c r="J2254" s="242"/>
      <c r="K2254" s="242"/>
      <c r="L2254" s="246"/>
      <c r="M2254" s="247"/>
      <c r="N2254" s="248"/>
      <c r="O2254" s="248"/>
      <c r="P2254" s="248"/>
      <c r="Q2254" s="248"/>
      <c r="R2254" s="248"/>
      <c r="S2254" s="248"/>
      <c r="T2254" s="249"/>
      <c r="AT2254" s="250" t="s">
        <v>290</v>
      </c>
      <c r="AU2254" s="250" t="s">
        <v>85</v>
      </c>
      <c r="AV2254" s="16" t="s">
        <v>83</v>
      </c>
      <c r="AW2254" s="16" t="s">
        <v>32</v>
      </c>
      <c r="AX2254" s="16" t="s">
        <v>76</v>
      </c>
      <c r="AY2254" s="250" t="s">
        <v>282</v>
      </c>
    </row>
    <row r="2255" spans="1:65" s="13" customFormat="1" ht="11.25">
      <c r="B2255" s="207"/>
      <c r="C2255" s="208"/>
      <c r="D2255" s="209" t="s">
        <v>290</v>
      </c>
      <c r="E2255" s="210" t="s">
        <v>1</v>
      </c>
      <c r="F2255" s="211" t="s">
        <v>2671</v>
      </c>
      <c r="G2255" s="208"/>
      <c r="H2255" s="212">
        <v>44.1</v>
      </c>
      <c r="I2255" s="213"/>
      <c r="J2255" s="208"/>
      <c r="K2255" s="208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290</v>
      </c>
      <c r="AU2255" s="218" t="s">
        <v>85</v>
      </c>
      <c r="AV2255" s="13" t="s">
        <v>85</v>
      </c>
      <c r="AW2255" s="13" t="s">
        <v>32</v>
      </c>
      <c r="AX2255" s="13" t="s">
        <v>76</v>
      </c>
      <c r="AY2255" s="218" t="s">
        <v>282</v>
      </c>
    </row>
    <row r="2256" spans="1:65" s="14" customFormat="1" ht="11.25">
      <c r="B2256" s="219"/>
      <c r="C2256" s="220"/>
      <c r="D2256" s="209" t="s">
        <v>290</v>
      </c>
      <c r="E2256" s="221" t="s">
        <v>1</v>
      </c>
      <c r="F2256" s="222" t="s">
        <v>292</v>
      </c>
      <c r="G2256" s="220"/>
      <c r="H2256" s="223">
        <v>44.1</v>
      </c>
      <c r="I2256" s="224"/>
      <c r="J2256" s="220"/>
      <c r="K2256" s="220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290</v>
      </c>
      <c r="AU2256" s="229" t="s">
        <v>85</v>
      </c>
      <c r="AV2256" s="14" t="s">
        <v>288</v>
      </c>
      <c r="AW2256" s="14" t="s">
        <v>32</v>
      </c>
      <c r="AX2256" s="14" t="s">
        <v>83</v>
      </c>
      <c r="AY2256" s="229" t="s">
        <v>282</v>
      </c>
    </row>
    <row r="2257" spans="1:65" s="2" customFormat="1" ht="62.65" customHeight="1">
      <c r="A2257" s="35"/>
      <c r="B2257" s="36"/>
      <c r="C2257" s="251" t="s">
        <v>2672</v>
      </c>
      <c r="D2257" s="251" t="s">
        <v>990</v>
      </c>
      <c r="E2257" s="252" t="s">
        <v>2673</v>
      </c>
      <c r="F2257" s="253" t="s">
        <v>2674</v>
      </c>
      <c r="G2257" s="254" t="s">
        <v>287</v>
      </c>
      <c r="H2257" s="255">
        <v>44.1</v>
      </c>
      <c r="I2257" s="256"/>
      <c r="J2257" s="257">
        <f>ROUND(I2257*H2257,2)</f>
        <v>0</v>
      </c>
      <c r="K2257" s="258"/>
      <c r="L2257" s="259"/>
      <c r="M2257" s="260" t="s">
        <v>1</v>
      </c>
      <c r="N2257" s="261" t="s">
        <v>41</v>
      </c>
      <c r="O2257" s="72"/>
      <c r="P2257" s="203">
        <f>O2257*H2257</f>
        <v>0</v>
      </c>
      <c r="Q2257" s="203">
        <v>5.1000000000000004E-3</v>
      </c>
      <c r="R2257" s="203">
        <f>Q2257*H2257</f>
        <v>0.22491000000000003</v>
      </c>
      <c r="S2257" s="203">
        <v>0</v>
      </c>
      <c r="T2257" s="204">
        <f>S2257*H2257</f>
        <v>0</v>
      </c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R2257" s="205" t="s">
        <v>493</v>
      </c>
      <c r="AT2257" s="205" t="s">
        <v>990</v>
      </c>
      <c r="AU2257" s="205" t="s">
        <v>85</v>
      </c>
      <c r="AY2257" s="18" t="s">
        <v>282</v>
      </c>
      <c r="BE2257" s="206">
        <f>IF(N2257="základní",J2257,0)</f>
        <v>0</v>
      </c>
      <c r="BF2257" s="206">
        <f>IF(N2257="snížená",J2257,0)</f>
        <v>0</v>
      </c>
      <c r="BG2257" s="206">
        <f>IF(N2257="zákl. přenesená",J2257,0)</f>
        <v>0</v>
      </c>
      <c r="BH2257" s="206">
        <f>IF(N2257="sníž. přenesená",J2257,0)</f>
        <v>0</v>
      </c>
      <c r="BI2257" s="206">
        <f>IF(N2257="nulová",J2257,0)</f>
        <v>0</v>
      </c>
      <c r="BJ2257" s="18" t="s">
        <v>83</v>
      </c>
      <c r="BK2257" s="206">
        <f>ROUND(I2257*H2257,2)</f>
        <v>0</v>
      </c>
      <c r="BL2257" s="18" t="s">
        <v>199</v>
      </c>
      <c r="BM2257" s="205" t="s">
        <v>2675</v>
      </c>
    </row>
    <row r="2258" spans="1:65" s="2" customFormat="1" ht="16.5" customHeight="1">
      <c r="A2258" s="35"/>
      <c r="B2258" s="36"/>
      <c r="C2258" s="193" t="s">
        <v>2676</v>
      </c>
      <c r="D2258" s="193" t="s">
        <v>284</v>
      </c>
      <c r="E2258" s="194" t="s">
        <v>2677</v>
      </c>
      <c r="F2258" s="195" t="s">
        <v>2678</v>
      </c>
      <c r="G2258" s="196" t="s">
        <v>583</v>
      </c>
      <c r="H2258" s="197">
        <v>26</v>
      </c>
      <c r="I2258" s="198"/>
      <c r="J2258" s="199">
        <f>ROUND(I2258*H2258,2)</f>
        <v>0</v>
      </c>
      <c r="K2258" s="200"/>
      <c r="L2258" s="40"/>
      <c r="M2258" s="201" t="s">
        <v>1</v>
      </c>
      <c r="N2258" s="202" t="s">
        <v>41</v>
      </c>
      <c r="O2258" s="72"/>
      <c r="P2258" s="203">
        <f>O2258*H2258</f>
        <v>0</v>
      </c>
      <c r="Q2258" s="203">
        <v>6.0000000000000002E-5</v>
      </c>
      <c r="R2258" s="203">
        <f>Q2258*H2258</f>
        <v>1.56E-3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199</v>
      </c>
      <c r="AT2258" s="205" t="s">
        <v>284</v>
      </c>
      <c r="AU2258" s="205" t="s">
        <v>85</v>
      </c>
      <c r="AY2258" s="18" t="s">
        <v>282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2679</v>
      </c>
    </row>
    <row r="2259" spans="1:65" s="2" customFormat="1" ht="44.25" customHeight="1">
      <c r="A2259" s="35"/>
      <c r="B2259" s="36"/>
      <c r="C2259" s="251" t="s">
        <v>2680</v>
      </c>
      <c r="D2259" s="251" t="s">
        <v>990</v>
      </c>
      <c r="E2259" s="252" t="s">
        <v>2681</v>
      </c>
      <c r="F2259" s="253" t="s">
        <v>2682</v>
      </c>
      <c r="G2259" s="254" t="s">
        <v>583</v>
      </c>
      <c r="H2259" s="255">
        <v>26</v>
      </c>
      <c r="I2259" s="256"/>
      <c r="J2259" s="257">
        <f>ROUND(I2259*H2259,2)</f>
        <v>0</v>
      </c>
      <c r="K2259" s="258"/>
      <c r="L2259" s="259"/>
      <c r="M2259" s="260" t="s">
        <v>1</v>
      </c>
      <c r="N2259" s="261" t="s">
        <v>41</v>
      </c>
      <c r="O2259" s="72"/>
      <c r="P2259" s="203">
        <f>O2259*H2259</f>
        <v>0</v>
      </c>
      <c r="Q2259" s="203">
        <v>2.9999999999999997E-4</v>
      </c>
      <c r="R2259" s="203">
        <f>Q2259*H2259</f>
        <v>7.7999999999999996E-3</v>
      </c>
      <c r="S2259" s="203">
        <v>0</v>
      </c>
      <c r="T2259" s="204">
        <f>S2259*H2259</f>
        <v>0</v>
      </c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R2259" s="205" t="s">
        <v>493</v>
      </c>
      <c r="AT2259" s="205" t="s">
        <v>990</v>
      </c>
      <c r="AU2259" s="205" t="s">
        <v>85</v>
      </c>
      <c r="AY2259" s="18" t="s">
        <v>282</v>
      </c>
      <c r="BE2259" s="206">
        <f>IF(N2259="základní",J2259,0)</f>
        <v>0</v>
      </c>
      <c r="BF2259" s="206">
        <f>IF(N2259="snížená",J2259,0)</f>
        <v>0</v>
      </c>
      <c r="BG2259" s="206">
        <f>IF(N2259="zákl. přenesená",J2259,0)</f>
        <v>0</v>
      </c>
      <c r="BH2259" s="206">
        <f>IF(N2259="sníž. přenesená",J2259,0)</f>
        <v>0</v>
      </c>
      <c r="BI2259" s="206">
        <f>IF(N2259="nulová",J2259,0)</f>
        <v>0</v>
      </c>
      <c r="BJ2259" s="18" t="s">
        <v>83</v>
      </c>
      <c r="BK2259" s="206">
        <f>ROUND(I2259*H2259,2)</f>
        <v>0</v>
      </c>
      <c r="BL2259" s="18" t="s">
        <v>199</v>
      </c>
      <c r="BM2259" s="205" t="s">
        <v>2683</v>
      </c>
    </row>
    <row r="2260" spans="1:65" s="2" customFormat="1" ht="24.2" customHeight="1">
      <c r="A2260" s="35"/>
      <c r="B2260" s="36"/>
      <c r="C2260" s="193" t="s">
        <v>2684</v>
      </c>
      <c r="D2260" s="193" t="s">
        <v>284</v>
      </c>
      <c r="E2260" s="194" t="s">
        <v>2685</v>
      </c>
      <c r="F2260" s="195" t="s">
        <v>2686</v>
      </c>
      <c r="G2260" s="196" t="s">
        <v>287</v>
      </c>
      <c r="H2260" s="197">
        <v>38.853000000000002</v>
      </c>
      <c r="I2260" s="198"/>
      <c r="J2260" s="199">
        <f>ROUND(I2260*H2260,2)</f>
        <v>0</v>
      </c>
      <c r="K2260" s="200"/>
      <c r="L2260" s="40"/>
      <c r="M2260" s="201" t="s">
        <v>1</v>
      </c>
      <c r="N2260" s="202" t="s">
        <v>41</v>
      </c>
      <c r="O2260" s="72"/>
      <c r="P2260" s="203">
        <f>O2260*H2260</f>
        <v>0</v>
      </c>
      <c r="Q2260" s="203">
        <v>0</v>
      </c>
      <c r="R2260" s="203">
        <f>Q2260*H2260</f>
        <v>0</v>
      </c>
      <c r="S2260" s="203">
        <v>0</v>
      </c>
      <c r="T2260" s="204">
        <f>S2260*H2260</f>
        <v>0</v>
      </c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R2260" s="205" t="s">
        <v>199</v>
      </c>
      <c r="AT2260" s="205" t="s">
        <v>284</v>
      </c>
      <c r="AU2260" s="205" t="s">
        <v>85</v>
      </c>
      <c r="AY2260" s="18" t="s">
        <v>282</v>
      </c>
      <c r="BE2260" s="206">
        <f>IF(N2260="základní",J2260,0)</f>
        <v>0</v>
      </c>
      <c r="BF2260" s="206">
        <f>IF(N2260="snížená",J2260,0)</f>
        <v>0</v>
      </c>
      <c r="BG2260" s="206">
        <f>IF(N2260="zákl. přenesená",J2260,0)</f>
        <v>0</v>
      </c>
      <c r="BH2260" s="206">
        <f>IF(N2260="sníž. přenesená",J2260,0)</f>
        <v>0</v>
      </c>
      <c r="BI2260" s="206">
        <f>IF(N2260="nulová",J2260,0)</f>
        <v>0</v>
      </c>
      <c r="BJ2260" s="18" t="s">
        <v>83</v>
      </c>
      <c r="BK2260" s="206">
        <f>ROUND(I2260*H2260,2)</f>
        <v>0</v>
      </c>
      <c r="BL2260" s="18" t="s">
        <v>199</v>
      </c>
      <c r="BM2260" s="205" t="s">
        <v>2687</v>
      </c>
    </row>
    <row r="2261" spans="1:65" s="16" customFormat="1" ht="11.25">
      <c r="B2261" s="241"/>
      <c r="C2261" s="242"/>
      <c r="D2261" s="209" t="s">
        <v>290</v>
      </c>
      <c r="E2261" s="243" t="s">
        <v>1</v>
      </c>
      <c r="F2261" s="244" t="s">
        <v>1145</v>
      </c>
      <c r="G2261" s="242"/>
      <c r="H2261" s="243" t="s">
        <v>1</v>
      </c>
      <c r="I2261" s="245"/>
      <c r="J2261" s="242"/>
      <c r="K2261" s="242"/>
      <c r="L2261" s="246"/>
      <c r="M2261" s="247"/>
      <c r="N2261" s="248"/>
      <c r="O2261" s="248"/>
      <c r="P2261" s="248"/>
      <c r="Q2261" s="248"/>
      <c r="R2261" s="248"/>
      <c r="S2261" s="248"/>
      <c r="T2261" s="249"/>
      <c r="AT2261" s="250" t="s">
        <v>290</v>
      </c>
      <c r="AU2261" s="250" t="s">
        <v>85</v>
      </c>
      <c r="AV2261" s="16" t="s">
        <v>83</v>
      </c>
      <c r="AW2261" s="16" t="s">
        <v>32</v>
      </c>
      <c r="AX2261" s="16" t="s">
        <v>76</v>
      </c>
      <c r="AY2261" s="250" t="s">
        <v>282</v>
      </c>
    </row>
    <row r="2262" spans="1:65" s="13" customFormat="1" ht="11.25">
      <c r="B2262" s="207"/>
      <c r="C2262" s="208"/>
      <c r="D2262" s="209" t="s">
        <v>290</v>
      </c>
      <c r="E2262" s="210" t="s">
        <v>1</v>
      </c>
      <c r="F2262" s="211" t="s">
        <v>2688</v>
      </c>
      <c r="G2262" s="208"/>
      <c r="H2262" s="212">
        <v>38.853000000000002</v>
      </c>
      <c r="I2262" s="213"/>
      <c r="J2262" s="208"/>
      <c r="K2262" s="208"/>
      <c r="L2262" s="214"/>
      <c r="M2262" s="215"/>
      <c r="N2262" s="216"/>
      <c r="O2262" s="216"/>
      <c r="P2262" s="216"/>
      <c r="Q2262" s="216"/>
      <c r="R2262" s="216"/>
      <c r="S2262" s="216"/>
      <c r="T2262" s="217"/>
      <c r="AT2262" s="218" t="s">
        <v>290</v>
      </c>
      <c r="AU2262" s="218" t="s">
        <v>85</v>
      </c>
      <c r="AV2262" s="13" t="s">
        <v>85</v>
      </c>
      <c r="AW2262" s="13" t="s">
        <v>32</v>
      </c>
      <c r="AX2262" s="13" t="s">
        <v>76</v>
      </c>
      <c r="AY2262" s="218" t="s">
        <v>282</v>
      </c>
    </row>
    <row r="2263" spans="1:65" s="15" customFormat="1" ht="11.25">
      <c r="B2263" s="230"/>
      <c r="C2263" s="231"/>
      <c r="D2263" s="209" t="s">
        <v>290</v>
      </c>
      <c r="E2263" s="232" t="s">
        <v>1</v>
      </c>
      <c r="F2263" s="233" t="s">
        <v>306</v>
      </c>
      <c r="G2263" s="231"/>
      <c r="H2263" s="234">
        <v>38.853000000000002</v>
      </c>
      <c r="I2263" s="235"/>
      <c r="J2263" s="231"/>
      <c r="K2263" s="231"/>
      <c r="L2263" s="236"/>
      <c r="M2263" s="237"/>
      <c r="N2263" s="238"/>
      <c r="O2263" s="238"/>
      <c r="P2263" s="238"/>
      <c r="Q2263" s="238"/>
      <c r="R2263" s="238"/>
      <c r="S2263" s="238"/>
      <c r="T2263" s="239"/>
      <c r="AT2263" s="240" t="s">
        <v>290</v>
      </c>
      <c r="AU2263" s="240" t="s">
        <v>85</v>
      </c>
      <c r="AV2263" s="15" t="s">
        <v>105</v>
      </c>
      <c r="AW2263" s="15" t="s">
        <v>32</v>
      </c>
      <c r="AX2263" s="15" t="s">
        <v>76</v>
      </c>
      <c r="AY2263" s="240" t="s">
        <v>282</v>
      </c>
    </row>
    <row r="2264" spans="1:65" s="14" customFormat="1" ht="11.25">
      <c r="B2264" s="219"/>
      <c r="C2264" s="220"/>
      <c r="D2264" s="209" t="s">
        <v>290</v>
      </c>
      <c r="E2264" s="221" t="s">
        <v>1</v>
      </c>
      <c r="F2264" s="222" t="s">
        <v>292</v>
      </c>
      <c r="G2264" s="220"/>
      <c r="H2264" s="223">
        <v>38.853000000000002</v>
      </c>
      <c r="I2264" s="224"/>
      <c r="J2264" s="220"/>
      <c r="K2264" s="220"/>
      <c r="L2264" s="225"/>
      <c r="M2264" s="226"/>
      <c r="N2264" s="227"/>
      <c r="O2264" s="227"/>
      <c r="P2264" s="227"/>
      <c r="Q2264" s="227"/>
      <c r="R2264" s="227"/>
      <c r="S2264" s="227"/>
      <c r="T2264" s="228"/>
      <c r="AT2264" s="229" t="s">
        <v>290</v>
      </c>
      <c r="AU2264" s="229" t="s">
        <v>85</v>
      </c>
      <c r="AV2264" s="14" t="s">
        <v>288</v>
      </c>
      <c r="AW2264" s="14" t="s">
        <v>32</v>
      </c>
      <c r="AX2264" s="14" t="s">
        <v>83</v>
      </c>
      <c r="AY2264" s="229" t="s">
        <v>282</v>
      </c>
    </row>
    <row r="2265" spans="1:65" s="2" customFormat="1" ht="37.9" customHeight="1">
      <c r="A2265" s="35"/>
      <c r="B2265" s="36"/>
      <c r="C2265" s="251" t="s">
        <v>2689</v>
      </c>
      <c r="D2265" s="251" t="s">
        <v>990</v>
      </c>
      <c r="E2265" s="252" t="s">
        <v>2690</v>
      </c>
      <c r="F2265" s="253" t="s">
        <v>2691</v>
      </c>
      <c r="G2265" s="254" t="s">
        <v>287</v>
      </c>
      <c r="H2265" s="255">
        <v>38.853000000000002</v>
      </c>
      <c r="I2265" s="256"/>
      <c r="J2265" s="257">
        <f>ROUND(I2265*H2265,2)</f>
        <v>0</v>
      </c>
      <c r="K2265" s="258"/>
      <c r="L2265" s="259"/>
      <c r="M2265" s="260" t="s">
        <v>1</v>
      </c>
      <c r="N2265" s="261" t="s">
        <v>41</v>
      </c>
      <c r="O2265" s="72"/>
      <c r="P2265" s="203">
        <f>O2265*H2265</f>
        <v>0</v>
      </c>
      <c r="Q2265" s="203">
        <v>1.7999999999999999E-2</v>
      </c>
      <c r="R2265" s="203">
        <f>Q2265*H2265</f>
        <v>0.69935399999999992</v>
      </c>
      <c r="S2265" s="203">
        <v>0</v>
      </c>
      <c r="T2265" s="204">
        <f>S2265*H2265</f>
        <v>0</v>
      </c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R2265" s="205" t="s">
        <v>493</v>
      </c>
      <c r="AT2265" s="205" t="s">
        <v>990</v>
      </c>
      <c r="AU2265" s="205" t="s">
        <v>85</v>
      </c>
      <c r="AY2265" s="18" t="s">
        <v>282</v>
      </c>
      <c r="BE2265" s="206">
        <f>IF(N2265="základní",J2265,0)</f>
        <v>0</v>
      </c>
      <c r="BF2265" s="206">
        <f>IF(N2265="snížená",J2265,0)</f>
        <v>0</v>
      </c>
      <c r="BG2265" s="206">
        <f>IF(N2265="zákl. přenesená",J2265,0)</f>
        <v>0</v>
      </c>
      <c r="BH2265" s="206">
        <f>IF(N2265="sníž. přenesená",J2265,0)</f>
        <v>0</v>
      </c>
      <c r="BI2265" s="206">
        <f>IF(N2265="nulová",J2265,0)</f>
        <v>0</v>
      </c>
      <c r="BJ2265" s="18" t="s">
        <v>83</v>
      </c>
      <c r="BK2265" s="206">
        <f>ROUND(I2265*H2265,2)</f>
        <v>0</v>
      </c>
      <c r="BL2265" s="18" t="s">
        <v>199</v>
      </c>
      <c r="BM2265" s="205" t="s">
        <v>2692</v>
      </c>
    </row>
    <row r="2266" spans="1:65" s="2" customFormat="1" ht="24.2" customHeight="1">
      <c r="A2266" s="35"/>
      <c r="B2266" s="36"/>
      <c r="C2266" s="193" t="s">
        <v>2693</v>
      </c>
      <c r="D2266" s="193" t="s">
        <v>284</v>
      </c>
      <c r="E2266" s="194" t="s">
        <v>2694</v>
      </c>
      <c r="F2266" s="195" t="s">
        <v>2695</v>
      </c>
      <c r="G2266" s="196" t="s">
        <v>287</v>
      </c>
      <c r="H2266" s="197">
        <v>1.665</v>
      </c>
      <c r="I2266" s="198"/>
      <c r="J2266" s="199">
        <f>ROUND(I2266*H2266,2)</f>
        <v>0</v>
      </c>
      <c r="K2266" s="200"/>
      <c r="L2266" s="40"/>
      <c r="M2266" s="201" t="s">
        <v>1</v>
      </c>
      <c r="N2266" s="202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199</v>
      </c>
      <c r="AT2266" s="205" t="s">
        <v>284</v>
      </c>
      <c r="AU2266" s="205" t="s">
        <v>85</v>
      </c>
      <c r="AY2266" s="18" t="s">
        <v>282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2696</v>
      </c>
    </row>
    <row r="2267" spans="1:65" s="13" customFormat="1" ht="11.25">
      <c r="B2267" s="207"/>
      <c r="C2267" s="208"/>
      <c r="D2267" s="209" t="s">
        <v>290</v>
      </c>
      <c r="E2267" s="210" t="s">
        <v>1</v>
      </c>
      <c r="F2267" s="211" t="s">
        <v>2697</v>
      </c>
      <c r="G2267" s="208"/>
      <c r="H2267" s="212">
        <v>1.665</v>
      </c>
      <c r="I2267" s="213"/>
      <c r="J2267" s="208"/>
      <c r="K2267" s="208"/>
      <c r="L2267" s="214"/>
      <c r="M2267" s="215"/>
      <c r="N2267" s="216"/>
      <c r="O2267" s="216"/>
      <c r="P2267" s="216"/>
      <c r="Q2267" s="216"/>
      <c r="R2267" s="216"/>
      <c r="S2267" s="216"/>
      <c r="T2267" s="217"/>
      <c r="AT2267" s="218" t="s">
        <v>290</v>
      </c>
      <c r="AU2267" s="218" t="s">
        <v>85</v>
      </c>
      <c r="AV2267" s="13" t="s">
        <v>85</v>
      </c>
      <c r="AW2267" s="13" t="s">
        <v>32</v>
      </c>
      <c r="AX2267" s="13" t="s">
        <v>76</v>
      </c>
      <c r="AY2267" s="218" t="s">
        <v>282</v>
      </c>
    </row>
    <row r="2268" spans="1:65" s="14" customFormat="1" ht="11.25">
      <c r="B2268" s="219"/>
      <c r="C2268" s="220"/>
      <c r="D2268" s="209" t="s">
        <v>290</v>
      </c>
      <c r="E2268" s="221" t="s">
        <v>1</v>
      </c>
      <c r="F2268" s="222" t="s">
        <v>292</v>
      </c>
      <c r="G2268" s="220"/>
      <c r="H2268" s="223">
        <v>1.665</v>
      </c>
      <c r="I2268" s="224"/>
      <c r="J2268" s="220"/>
      <c r="K2268" s="220"/>
      <c r="L2268" s="225"/>
      <c r="M2268" s="226"/>
      <c r="N2268" s="227"/>
      <c r="O2268" s="227"/>
      <c r="P2268" s="227"/>
      <c r="Q2268" s="227"/>
      <c r="R2268" s="227"/>
      <c r="S2268" s="227"/>
      <c r="T2268" s="228"/>
      <c r="AT2268" s="229" t="s">
        <v>290</v>
      </c>
      <c r="AU2268" s="229" t="s">
        <v>85</v>
      </c>
      <c r="AV2268" s="14" t="s">
        <v>288</v>
      </c>
      <c r="AW2268" s="14" t="s">
        <v>32</v>
      </c>
      <c r="AX2268" s="14" t="s">
        <v>83</v>
      </c>
      <c r="AY2268" s="229" t="s">
        <v>282</v>
      </c>
    </row>
    <row r="2269" spans="1:65" s="2" customFormat="1" ht="37.9" customHeight="1">
      <c r="A2269" s="35"/>
      <c r="B2269" s="36"/>
      <c r="C2269" s="251" t="s">
        <v>2698</v>
      </c>
      <c r="D2269" s="251" t="s">
        <v>990</v>
      </c>
      <c r="E2269" s="252" t="s">
        <v>2699</v>
      </c>
      <c r="F2269" s="253" t="s">
        <v>2700</v>
      </c>
      <c r="G2269" s="254" t="s">
        <v>287</v>
      </c>
      <c r="H2269" s="255">
        <v>1.665</v>
      </c>
      <c r="I2269" s="256"/>
      <c r="J2269" s="257">
        <f>ROUND(I2269*H2269,2)</f>
        <v>0</v>
      </c>
      <c r="K2269" s="258"/>
      <c r="L2269" s="259"/>
      <c r="M2269" s="260" t="s">
        <v>1</v>
      </c>
      <c r="N2269" s="261" t="s">
        <v>41</v>
      </c>
      <c r="O2269" s="72"/>
      <c r="P2269" s="203">
        <f>O2269*H2269</f>
        <v>0</v>
      </c>
      <c r="Q2269" s="203">
        <v>2.1999999999999999E-2</v>
      </c>
      <c r="R2269" s="203">
        <f>Q2269*H2269</f>
        <v>3.6629999999999996E-2</v>
      </c>
      <c r="S2269" s="203">
        <v>0</v>
      </c>
      <c r="T2269" s="204">
        <f>S2269*H2269</f>
        <v>0</v>
      </c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R2269" s="205" t="s">
        <v>493</v>
      </c>
      <c r="AT2269" s="205" t="s">
        <v>990</v>
      </c>
      <c r="AU2269" s="205" t="s">
        <v>85</v>
      </c>
      <c r="AY2269" s="18" t="s">
        <v>282</v>
      </c>
      <c r="BE2269" s="206">
        <f>IF(N2269="základní",J2269,0)</f>
        <v>0</v>
      </c>
      <c r="BF2269" s="206">
        <f>IF(N2269="snížená",J2269,0)</f>
        <v>0</v>
      </c>
      <c r="BG2269" s="206">
        <f>IF(N2269="zákl. přenesená",J2269,0)</f>
        <v>0</v>
      </c>
      <c r="BH2269" s="206">
        <f>IF(N2269="sníž. přenesená",J2269,0)</f>
        <v>0</v>
      </c>
      <c r="BI2269" s="206">
        <f>IF(N2269="nulová",J2269,0)</f>
        <v>0</v>
      </c>
      <c r="BJ2269" s="18" t="s">
        <v>83</v>
      </c>
      <c r="BK2269" s="206">
        <f>ROUND(I2269*H2269,2)</f>
        <v>0</v>
      </c>
      <c r="BL2269" s="18" t="s">
        <v>199</v>
      </c>
      <c r="BM2269" s="205" t="s">
        <v>2701</v>
      </c>
    </row>
    <row r="2270" spans="1:65" s="2" customFormat="1" ht="44.25" customHeight="1">
      <c r="A2270" s="35"/>
      <c r="B2270" s="36"/>
      <c r="C2270" s="193" t="s">
        <v>2702</v>
      </c>
      <c r="D2270" s="193" t="s">
        <v>284</v>
      </c>
      <c r="E2270" s="194" t="s">
        <v>2703</v>
      </c>
      <c r="F2270" s="195" t="s">
        <v>2704</v>
      </c>
      <c r="G2270" s="196" t="s">
        <v>287</v>
      </c>
      <c r="H2270" s="197">
        <v>191.77500000000001</v>
      </c>
      <c r="I2270" s="198"/>
      <c r="J2270" s="199">
        <f>ROUND(I2270*H2270,2)</f>
        <v>0</v>
      </c>
      <c r="K2270" s="200"/>
      <c r="L2270" s="40"/>
      <c r="M2270" s="201" t="s">
        <v>1</v>
      </c>
      <c r="N2270" s="202" t="s">
        <v>41</v>
      </c>
      <c r="O2270" s="72"/>
      <c r="P2270" s="203">
        <f>O2270*H2270</f>
        <v>0</v>
      </c>
      <c r="Q2270" s="203">
        <v>2.7E-4</v>
      </c>
      <c r="R2270" s="203">
        <f>Q2270*H2270</f>
        <v>5.1779249999999999E-2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199</v>
      </c>
      <c r="AT2270" s="205" t="s">
        <v>284</v>
      </c>
      <c r="AU2270" s="205" t="s">
        <v>85</v>
      </c>
      <c r="AY2270" s="18" t="s">
        <v>282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2705</v>
      </c>
    </row>
    <row r="2271" spans="1:65" s="13" customFormat="1" ht="11.25">
      <c r="B2271" s="207"/>
      <c r="C2271" s="208"/>
      <c r="D2271" s="209" t="s">
        <v>290</v>
      </c>
      <c r="E2271" s="210" t="s">
        <v>1</v>
      </c>
      <c r="F2271" s="211" t="s">
        <v>2706</v>
      </c>
      <c r="G2271" s="208"/>
      <c r="H2271" s="212">
        <v>77.760000000000005</v>
      </c>
      <c r="I2271" s="213"/>
      <c r="J2271" s="208"/>
      <c r="K2271" s="208"/>
      <c r="L2271" s="214"/>
      <c r="M2271" s="215"/>
      <c r="N2271" s="216"/>
      <c r="O2271" s="216"/>
      <c r="P2271" s="216"/>
      <c r="Q2271" s="216"/>
      <c r="R2271" s="216"/>
      <c r="S2271" s="216"/>
      <c r="T2271" s="217"/>
      <c r="AT2271" s="218" t="s">
        <v>290</v>
      </c>
      <c r="AU2271" s="218" t="s">
        <v>85</v>
      </c>
      <c r="AV2271" s="13" t="s">
        <v>85</v>
      </c>
      <c r="AW2271" s="13" t="s">
        <v>32</v>
      </c>
      <c r="AX2271" s="13" t="s">
        <v>76</v>
      </c>
      <c r="AY2271" s="218" t="s">
        <v>282</v>
      </c>
    </row>
    <row r="2272" spans="1:65" s="13" customFormat="1" ht="11.25">
      <c r="B2272" s="207"/>
      <c r="C2272" s="208"/>
      <c r="D2272" s="209" t="s">
        <v>290</v>
      </c>
      <c r="E2272" s="210" t="s">
        <v>1</v>
      </c>
      <c r="F2272" s="211" t="s">
        <v>2707</v>
      </c>
      <c r="G2272" s="208"/>
      <c r="H2272" s="212">
        <v>68.174999999999997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290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282</v>
      </c>
    </row>
    <row r="2273" spans="1:65" s="13" customFormat="1" ht="11.25">
      <c r="B2273" s="207"/>
      <c r="C2273" s="208"/>
      <c r="D2273" s="209" t="s">
        <v>290</v>
      </c>
      <c r="E2273" s="210" t="s">
        <v>1</v>
      </c>
      <c r="F2273" s="211" t="s">
        <v>2708</v>
      </c>
      <c r="G2273" s="208"/>
      <c r="H2273" s="212">
        <v>21.6</v>
      </c>
      <c r="I2273" s="213"/>
      <c r="J2273" s="208"/>
      <c r="K2273" s="208"/>
      <c r="L2273" s="214"/>
      <c r="M2273" s="215"/>
      <c r="N2273" s="216"/>
      <c r="O2273" s="216"/>
      <c r="P2273" s="216"/>
      <c r="Q2273" s="216"/>
      <c r="R2273" s="216"/>
      <c r="S2273" s="216"/>
      <c r="T2273" s="217"/>
      <c r="AT2273" s="218" t="s">
        <v>290</v>
      </c>
      <c r="AU2273" s="218" t="s">
        <v>85</v>
      </c>
      <c r="AV2273" s="13" t="s">
        <v>85</v>
      </c>
      <c r="AW2273" s="13" t="s">
        <v>32</v>
      </c>
      <c r="AX2273" s="13" t="s">
        <v>76</v>
      </c>
      <c r="AY2273" s="218" t="s">
        <v>282</v>
      </c>
    </row>
    <row r="2274" spans="1:65" s="13" customFormat="1" ht="11.25">
      <c r="B2274" s="207"/>
      <c r="C2274" s="208"/>
      <c r="D2274" s="209" t="s">
        <v>290</v>
      </c>
      <c r="E2274" s="210" t="s">
        <v>1</v>
      </c>
      <c r="F2274" s="211" t="s">
        <v>2709</v>
      </c>
      <c r="G2274" s="208"/>
      <c r="H2274" s="212">
        <v>24.24</v>
      </c>
      <c r="I2274" s="213"/>
      <c r="J2274" s="208"/>
      <c r="K2274" s="208"/>
      <c r="L2274" s="214"/>
      <c r="M2274" s="215"/>
      <c r="N2274" s="216"/>
      <c r="O2274" s="216"/>
      <c r="P2274" s="216"/>
      <c r="Q2274" s="216"/>
      <c r="R2274" s="216"/>
      <c r="S2274" s="216"/>
      <c r="T2274" s="217"/>
      <c r="AT2274" s="218" t="s">
        <v>290</v>
      </c>
      <c r="AU2274" s="218" t="s">
        <v>85</v>
      </c>
      <c r="AV2274" s="13" t="s">
        <v>85</v>
      </c>
      <c r="AW2274" s="13" t="s">
        <v>32</v>
      </c>
      <c r="AX2274" s="13" t="s">
        <v>76</v>
      </c>
      <c r="AY2274" s="218" t="s">
        <v>282</v>
      </c>
    </row>
    <row r="2275" spans="1:65" s="15" customFormat="1" ht="11.25">
      <c r="B2275" s="230"/>
      <c r="C2275" s="231"/>
      <c r="D2275" s="209" t="s">
        <v>290</v>
      </c>
      <c r="E2275" s="232" t="s">
        <v>1</v>
      </c>
      <c r="F2275" s="233" t="s">
        <v>306</v>
      </c>
      <c r="G2275" s="231"/>
      <c r="H2275" s="234">
        <v>191.77500000000001</v>
      </c>
      <c r="I2275" s="235"/>
      <c r="J2275" s="231"/>
      <c r="K2275" s="231"/>
      <c r="L2275" s="236"/>
      <c r="M2275" s="237"/>
      <c r="N2275" s="238"/>
      <c r="O2275" s="238"/>
      <c r="P2275" s="238"/>
      <c r="Q2275" s="238"/>
      <c r="R2275" s="238"/>
      <c r="S2275" s="238"/>
      <c r="T2275" s="239"/>
      <c r="AT2275" s="240" t="s">
        <v>290</v>
      </c>
      <c r="AU2275" s="240" t="s">
        <v>85</v>
      </c>
      <c r="AV2275" s="15" t="s">
        <v>105</v>
      </c>
      <c r="AW2275" s="15" t="s">
        <v>32</v>
      </c>
      <c r="AX2275" s="15" t="s">
        <v>76</v>
      </c>
      <c r="AY2275" s="240" t="s">
        <v>282</v>
      </c>
    </row>
    <row r="2276" spans="1:65" s="14" customFormat="1" ht="11.25">
      <c r="B2276" s="219"/>
      <c r="C2276" s="220"/>
      <c r="D2276" s="209" t="s">
        <v>290</v>
      </c>
      <c r="E2276" s="221" t="s">
        <v>1</v>
      </c>
      <c r="F2276" s="222" t="s">
        <v>292</v>
      </c>
      <c r="G2276" s="220"/>
      <c r="H2276" s="223">
        <v>191.77500000000001</v>
      </c>
      <c r="I2276" s="224"/>
      <c r="J2276" s="220"/>
      <c r="K2276" s="220"/>
      <c r="L2276" s="225"/>
      <c r="M2276" s="226"/>
      <c r="N2276" s="227"/>
      <c r="O2276" s="227"/>
      <c r="P2276" s="227"/>
      <c r="Q2276" s="227"/>
      <c r="R2276" s="227"/>
      <c r="S2276" s="227"/>
      <c r="T2276" s="228"/>
      <c r="AT2276" s="229" t="s">
        <v>290</v>
      </c>
      <c r="AU2276" s="229" t="s">
        <v>85</v>
      </c>
      <c r="AV2276" s="14" t="s">
        <v>288</v>
      </c>
      <c r="AW2276" s="14" t="s">
        <v>32</v>
      </c>
      <c r="AX2276" s="14" t="s">
        <v>83</v>
      </c>
      <c r="AY2276" s="229" t="s">
        <v>282</v>
      </c>
    </row>
    <row r="2277" spans="1:65" s="2" customFormat="1" ht="66.75" customHeight="1">
      <c r="A2277" s="35"/>
      <c r="B2277" s="36"/>
      <c r="C2277" s="251" t="s">
        <v>2710</v>
      </c>
      <c r="D2277" s="251" t="s">
        <v>990</v>
      </c>
      <c r="E2277" s="252" t="s">
        <v>2711</v>
      </c>
      <c r="F2277" s="253" t="s">
        <v>2712</v>
      </c>
      <c r="G2277" s="254" t="s">
        <v>2216</v>
      </c>
      <c r="H2277" s="255">
        <v>6</v>
      </c>
      <c r="I2277" s="256"/>
      <c r="J2277" s="257">
        <f t="shared" ref="J2277:J2288" si="70">ROUND(I2277*H2277,2)</f>
        <v>0</v>
      </c>
      <c r="K2277" s="258"/>
      <c r="L2277" s="259"/>
      <c r="M2277" s="260" t="s">
        <v>1</v>
      </c>
      <c r="N2277" s="261" t="s">
        <v>41</v>
      </c>
      <c r="O2277" s="72"/>
      <c r="P2277" s="203">
        <f t="shared" ref="P2277:P2288" si="71">O2277*H2277</f>
        <v>0</v>
      </c>
      <c r="Q2277" s="203">
        <v>0.105</v>
      </c>
      <c r="R2277" s="203">
        <f t="shared" ref="R2277:R2288" si="72">Q2277*H2277</f>
        <v>0.63</v>
      </c>
      <c r="S2277" s="203">
        <v>0</v>
      </c>
      <c r="T2277" s="204">
        <f t="shared" ref="T2277:T2288" si="73">S2277*H2277</f>
        <v>0</v>
      </c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R2277" s="205" t="s">
        <v>493</v>
      </c>
      <c r="AT2277" s="205" t="s">
        <v>990</v>
      </c>
      <c r="AU2277" s="205" t="s">
        <v>85</v>
      </c>
      <c r="AY2277" s="18" t="s">
        <v>282</v>
      </c>
      <c r="BE2277" s="206">
        <f t="shared" ref="BE2277:BE2288" si="74">IF(N2277="základní",J2277,0)</f>
        <v>0</v>
      </c>
      <c r="BF2277" s="206">
        <f t="shared" ref="BF2277:BF2288" si="75">IF(N2277="snížená",J2277,0)</f>
        <v>0</v>
      </c>
      <c r="BG2277" s="206">
        <f t="shared" ref="BG2277:BG2288" si="76">IF(N2277="zákl. přenesená",J2277,0)</f>
        <v>0</v>
      </c>
      <c r="BH2277" s="206">
        <f t="shared" ref="BH2277:BH2288" si="77">IF(N2277="sníž. přenesená",J2277,0)</f>
        <v>0</v>
      </c>
      <c r="BI2277" s="206">
        <f t="shared" ref="BI2277:BI2288" si="78">IF(N2277="nulová",J2277,0)</f>
        <v>0</v>
      </c>
      <c r="BJ2277" s="18" t="s">
        <v>83</v>
      </c>
      <c r="BK2277" s="206">
        <f t="shared" ref="BK2277:BK2288" si="79">ROUND(I2277*H2277,2)</f>
        <v>0</v>
      </c>
      <c r="BL2277" s="18" t="s">
        <v>199</v>
      </c>
      <c r="BM2277" s="205" t="s">
        <v>2713</v>
      </c>
    </row>
    <row r="2278" spans="1:65" s="2" customFormat="1" ht="76.349999999999994" customHeight="1">
      <c r="A2278" s="35"/>
      <c r="B2278" s="36"/>
      <c r="C2278" s="251" t="s">
        <v>2714</v>
      </c>
      <c r="D2278" s="251" t="s">
        <v>990</v>
      </c>
      <c r="E2278" s="252" t="s">
        <v>2715</v>
      </c>
      <c r="F2278" s="253" t="s">
        <v>2716</v>
      </c>
      <c r="G2278" s="254" t="s">
        <v>2216</v>
      </c>
      <c r="H2278" s="255">
        <v>1</v>
      </c>
      <c r="I2278" s="256"/>
      <c r="J2278" s="257">
        <f t="shared" si="70"/>
        <v>0</v>
      </c>
      <c r="K2278" s="258"/>
      <c r="L2278" s="259"/>
      <c r="M2278" s="260" t="s">
        <v>1</v>
      </c>
      <c r="N2278" s="261" t="s">
        <v>41</v>
      </c>
      <c r="O2278" s="72"/>
      <c r="P2278" s="203">
        <f t="shared" si="71"/>
        <v>0</v>
      </c>
      <c r="Q2278" s="203">
        <v>0.105</v>
      </c>
      <c r="R2278" s="203">
        <f t="shared" si="72"/>
        <v>0.105</v>
      </c>
      <c r="S2278" s="203">
        <v>0</v>
      </c>
      <c r="T2278" s="204">
        <f t="shared" si="73"/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493</v>
      </c>
      <c r="AT2278" s="205" t="s">
        <v>990</v>
      </c>
      <c r="AU2278" s="205" t="s">
        <v>85</v>
      </c>
      <c r="AY2278" s="18" t="s">
        <v>282</v>
      </c>
      <c r="BE2278" s="206">
        <f t="shared" si="74"/>
        <v>0</v>
      </c>
      <c r="BF2278" s="206">
        <f t="shared" si="75"/>
        <v>0</v>
      </c>
      <c r="BG2278" s="206">
        <f t="shared" si="76"/>
        <v>0</v>
      </c>
      <c r="BH2278" s="206">
        <f t="shared" si="77"/>
        <v>0</v>
      </c>
      <c r="BI2278" s="206">
        <f t="shared" si="78"/>
        <v>0</v>
      </c>
      <c r="BJ2278" s="18" t="s">
        <v>83</v>
      </c>
      <c r="BK2278" s="206">
        <f t="shared" si="79"/>
        <v>0</v>
      </c>
      <c r="BL2278" s="18" t="s">
        <v>199</v>
      </c>
      <c r="BM2278" s="205" t="s">
        <v>2717</v>
      </c>
    </row>
    <row r="2279" spans="1:65" s="2" customFormat="1" ht="66.75" customHeight="1">
      <c r="A2279" s="35"/>
      <c r="B2279" s="36"/>
      <c r="C2279" s="251" t="s">
        <v>2718</v>
      </c>
      <c r="D2279" s="251" t="s">
        <v>990</v>
      </c>
      <c r="E2279" s="252" t="s">
        <v>2719</v>
      </c>
      <c r="F2279" s="253" t="s">
        <v>2720</v>
      </c>
      <c r="G2279" s="254" t="s">
        <v>2216</v>
      </c>
      <c r="H2279" s="255">
        <v>2</v>
      </c>
      <c r="I2279" s="256"/>
      <c r="J2279" s="257">
        <f t="shared" si="70"/>
        <v>0</v>
      </c>
      <c r="K2279" s="258"/>
      <c r="L2279" s="259"/>
      <c r="M2279" s="260" t="s">
        <v>1</v>
      </c>
      <c r="N2279" s="261" t="s">
        <v>41</v>
      </c>
      <c r="O2279" s="72"/>
      <c r="P2279" s="203">
        <f t="shared" si="71"/>
        <v>0</v>
      </c>
      <c r="Q2279" s="203">
        <v>0.105</v>
      </c>
      <c r="R2279" s="203">
        <f t="shared" si="72"/>
        <v>0.21</v>
      </c>
      <c r="S2279" s="203">
        <v>0</v>
      </c>
      <c r="T2279" s="204">
        <f t="shared" si="73"/>
        <v>0</v>
      </c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R2279" s="205" t="s">
        <v>493</v>
      </c>
      <c r="AT2279" s="205" t="s">
        <v>990</v>
      </c>
      <c r="AU2279" s="205" t="s">
        <v>85</v>
      </c>
      <c r="AY2279" s="18" t="s">
        <v>282</v>
      </c>
      <c r="BE2279" s="206">
        <f t="shared" si="74"/>
        <v>0</v>
      </c>
      <c r="BF2279" s="206">
        <f t="shared" si="75"/>
        <v>0</v>
      </c>
      <c r="BG2279" s="206">
        <f t="shared" si="76"/>
        <v>0</v>
      </c>
      <c r="BH2279" s="206">
        <f t="shared" si="77"/>
        <v>0</v>
      </c>
      <c r="BI2279" s="206">
        <f t="shared" si="78"/>
        <v>0</v>
      </c>
      <c r="BJ2279" s="18" t="s">
        <v>83</v>
      </c>
      <c r="BK2279" s="206">
        <f t="shared" si="79"/>
        <v>0</v>
      </c>
      <c r="BL2279" s="18" t="s">
        <v>199</v>
      </c>
      <c r="BM2279" s="205" t="s">
        <v>2721</v>
      </c>
    </row>
    <row r="2280" spans="1:65" s="2" customFormat="1" ht="76.349999999999994" customHeight="1">
      <c r="A2280" s="35"/>
      <c r="B2280" s="36"/>
      <c r="C2280" s="251" t="s">
        <v>2722</v>
      </c>
      <c r="D2280" s="251" t="s">
        <v>990</v>
      </c>
      <c r="E2280" s="252" t="s">
        <v>2723</v>
      </c>
      <c r="F2280" s="253" t="s">
        <v>2724</v>
      </c>
      <c r="G2280" s="254" t="s">
        <v>2216</v>
      </c>
      <c r="H2280" s="255">
        <v>1</v>
      </c>
      <c r="I2280" s="256"/>
      <c r="J2280" s="257">
        <f t="shared" si="70"/>
        <v>0</v>
      </c>
      <c r="K2280" s="258"/>
      <c r="L2280" s="259"/>
      <c r="M2280" s="260" t="s">
        <v>1</v>
      </c>
      <c r="N2280" s="261" t="s">
        <v>41</v>
      </c>
      <c r="O2280" s="72"/>
      <c r="P2280" s="203">
        <f t="shared" si="71"/>
        <v>0</v>
      </c>
      <c r="Q2280" s="203">
        <v>0.105</v>
      </c>
      <c r="R2280" s="203">
        <f t="shared" si="72"/>
        <v>0.105</v>
      </c>
      <c r="S2280" s="203">
        <v>0</v>
      </c>
      <c r="T2280" s="204">
        <f t="shared" si="73"/>
        <v>0</v>
      </c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R2280" s="205" t="s">
        <v>493</v>
      </c>
      <c r="AT2280" s="205" t="s">
        <v>990</v>
      </c>
      <c r="AU2280" s="205" t="s">
        <v>85</v>
      </c>
      <c r="AY2280" s="18" t="s">
        <v>282</v>
      </c>
      <c r="BE2280" s="206">
        <f t="shared" si="74"/>
        <v>0</v>
      </c>
      <c r="BF2280" s="206">
        <f t="shared" si="75"/>
        <v>0</v>
      </c>
      <c r="BG2280" s="206">
        <f t="shared" si="76"/>
        <v>0</v>
      </c>
      <c r="BH2280" s="206">
        <f t="shared" si="77"/>
        <v>0</v>
      </c>
      <c r="BI2280" s="206">
        <f t="shared" si="78"/>
        <v>0</v>
      </c>
      <c r="BJ2280" s="18" t="s">
        <v>83</v>
      </c>
      <c r="BK2280" s="206">
        <f t="shared" si="79"/>
        <v>0</v>
      </c>
      <c r="BL2280" s="18" t="s">
        <v>199</v>
      </c>
      <c r="BM2280" s="205" t="s">
        <v>2725</v>
      </c>
    </row>
    <row r="2281" spans="1:65" s="2" customFormat="1" ht="66.75" customHeight="1">
      <c r="A2281" s="35"/>
      <c r="B2281" s="36"/>
      <c r="C2281" s="251" t="s">
        <v>2726</v>
      </c>
      <c r="D2281" s="251" t="s">
        <v>990</v>
      </c>
      <c r="E2281" s="252" t="s">
        <v>2727</v>
      </c>
      <c r="F2281" s="253" t="s">
        <v>2728</v>
      </c>
      <c r="G2281" s="254" t="s">
        <v>2216</v>
      </c>
      <c r="H2281" s="255">
        <v>1</v>
      </c>
      <c r="I2281" s="256"/>
      <c r="J2281" s="257">
        <f t="shared" si="70"/>
        <v>0</v>
      </c>
      <c r="K2281" s="258"/>
      <c r="L2281" s="259"/>
      <c r="M2281" s="260" t="s">
        <v>1</v>
      </c>
      <c r="N2281" s="261" t="s">
        <v>41</v>
      </c>
      <c r="O2281" s="72"/>
      <c r="P2281" s="203">
        <f t="shared" si="71"/>
        <v>0</v>
      </c>
      <c r="Q2281" s="203">
        <v>0.105</v>
      </c>
      <c r="R2281" s="203">
        <f t="shared" si="72"/>
        <v>0.105</v>
      </c>
      <c r="S2281" s="203">
        <v>0</v>
      </c>
      <c r="T2281" s="204">
        <f t="shared" si="73"/>
        <v>0</v>
      </c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R2281" s="205" t="s">
        <v>493</v>
      </c>
      <c r="AT2281" s="205" t="s">
        <v>990</v>
      </c>
      <c r="AU2281" s="205" t="s">
        <v>85</v>
      </c>
      <c r="AY2281" s="18" t="s">
        <v>282</v>
      </c>
      <c r="BE2281" s="206">
        <f t="shared" si="74"/>
        <v>0</v>
      </c>
      <c r="BF2281" s="206">
        <f t="shared" si="75"/>
        <v>0</v>
      </c>
      <c r="BG2281" s="206">
        <f t="shared" si="76"/>
        <v>0</v>
      </c>
      <c r="BH2281" s="206">
        <f t="shared" si="77"/>
        <v>0</v>
      </c>
      <c r="BI2281" s="206">
        <f t="shared" si="78"/>
        <v>0</v>
      </c>
      <c r="BJ2281" s="18" t="s">
        <v>83</v>
      </c>
      <c r="BK2281" s="206">
        <f t="shared" si="79"/>
        <v>0</v>
      </c>
      <c r="BL2281" s="18" t="s">
        <v>199</v>
      </c>
      <c r="BM2281" s="205" t="s">
        <v>2729</v>
      </c>
    </row>
    <row r="2282" spans="1:65" s="2" customFormat="1" ht="55.5" customHeight="1">
      <c r="A2282" s="35"/>
      <c r="B2282" s="36"/>
      <c r="C2282" s="251" t="s">
        <v>2730</v>
      </c>
      <c r="D2282" s="251" t="s">
        <v>990</v>
      </c>
      <c r="E2282" s="252" t="s">
        <v>2731</v>
      </c>
      <c r="F2282" s="253" t="s">
        <v>2732</v>
      </c>
      <c r="G2282" s="254" t="s">
        <v>2216</v>
      </c>
      <c r="H2282" s="255">
        <v>1</v>
      </c>
      <c r="I2282" s="256"/>
      <c r="J2282" s="257">
        <f t="shared" si="70"/>
        <v>0</v>
      </c>
      <c r="K2282" s="258"/>
      <c r="L2282" s="259"/>
      <c r="M2282" s="260" t="s">
        <v>1</v>
      </c>
      <c r="N2282" s="261" t="s">
        <v>41</v>
      </c>
      <c r="O2282" s="72"/>
      <c r="P2282" s="203">
        <f t="shared" si="71"/>
        <v>0</v>
      </c>
      <c r="Q2282" s="203">
        <v>0.105</v>
      </c>
      <c r="R2282" s="203">
        <f t="shared" si="72"/>
        <v>0.105</v>
      </c>
      <c r="S2282" s="203">
        <v>0</v>
      </c>
      <c r="T2282" s="204">
        <f t="shared" si="73"/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493</v>
      </c>
      <c r="AT2282" s="205" t="s">
        <v>990</v>
      </c>
      <c r="AU2282" s="205" t="s">
        <v>85</v>
      </c>
      <c r="AY2282" s="18" t="s">
        <v>282</v>
      </c>
      <c r="BE2282" s="206">
        <f t="shared" si="74"/>
        <v>0</v>
      </c>
      <c r="BF2282" s="206">
        <f t="shared" si="75"/>
        <v>0</v>
      </c>
      <c r="BG2282" s="206">
        <f t="shared" si="76"/>
        <v>0</v>
      </c>
      <c r="BH2282" s="206">
        <f t="shared" si="77"/>
        <v>0</v>
      </c>
      <c r="BI2282" s="206">
        <f t="shared" si="78"/>
        <v>0</v>
      </c>
      <c r="BJ2282" s="18" t="s">
        <v>83</v>
      </c>
      <c r="BK2282" s="206">
        <f t="shared" si="79"/>
        <v>0</v>
      </c>
      <c r="BL2282" s="18" t="s">
        <v>199</v>
      </c>
      <c r="BM2282" s="205" t="s">
        <v>2733</v>
      </c>
    </row>
    <row r="2283" spans="1:65" s="2" customFormat="1" ht="55.5" customHeight="1">
      <c r="A2283" s="35"/>
      <c r="B2283" s="36"/>
      <c r="C2283" s="251" t="s">
        <v>2734</v>
      </c>
      <c r="D2283" s="251" t="s">
        <v>990</v>
      </c>
      <c r="E2283" s="252" t="s">
        <v>2735</v>
      </c>
      <c r="F2283" s="253" t="s">
        <v>2736</v>
      </c>
      <c r="G2283" s="254" t="s">
        <v>2216</v>
      </c>
      <c r="H2283" s="255">
        <v>2</v>
      </c>
      <c r="I2283" s="256"/>
      <c r="J2283" s="257">
        <f t="shared" si="70"/>
        <v>0</v>
      </c>
      <c r="K2283" s="258"/>
      <c r="L2283" s="259"/>
      <c r="M2283" s="260" t="s">
        <v>1</v>
      </c>
      <c r="N2283" s="261" t="s">
        <v>41</v>
      </c>
      <c r="O2283" s="72"/>
      <c r="P2283" s="203">
        <f t="shared" si="71"/>
        <v>0</v>
      </c>
      <c r="Q2283" s="203">
        <v>0.105</v>
      </c>
      <c r="R2283" s="203">
        <f t="shared" si="72"/>
        <v>0.21</v>
      </c>
      <c r="S2283" s="203">
        <v>0</v>
      </c>
      <c r="T2283" s="204">
        <f t="shared" si="73"/>
        <v>0</v>
      </c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R2283" s="205" t="s">
        <v>493</v>
      </c>
      <c r="AT2283" s="205" t="s">
        <v>990</v>
      </c>
      <c r="AU2283" s="205" t="s">
        <v>85</v>
      </c>
      <c r="AY2283" s="18" t="s">
        <v>282</v>
      </c>
      <c r="BE2283" s="206">
        <f t="shared" si="74"/>
        <v>0</v>
      </c>
      <c r="BF2283" s="206">
        <f t="shared" si="75"/>
        <v>0</v>
      </c>
      <c r="BG2283" s="206">
        <f t="shared" si="76"/>
        <v>0</v>
      </c>
      <c r="BH2283" s="206">
        <f t="shared" si="77"/>
        <v>0</v>
      </c>
      <c r="BI2283" s="206">
        <f t="shared" si="78"/>
        <v>0</v>
      </c>
      <c r="BJ2283" s="18" t="s">
        <v>83</v>
      </c>
      <c r="BK2283" s="206">
        <f t="shared" si="79"/>
        <v>0</v>
      </c>
      <c r="BL2283" s="18" t="s">
        <v>199</v>
      </c>
      <c r="BM2283" s="205" t="s">
        <v>2737</v>
      </c>
    </row>
    <row r="2284" spans="1:65" s="2" customFormat="1" ht="55.5" customHeight="1">
      <c r="A2284" s="35"/>
      <c r="B2284" s="36"/>
      <c r="C2284" s="251" t="s">
        <v>2738</v>
      </c>
      <c r="D2284" s="251" t="s">
        <v>990</v>
      </c>
      <c r="E2284" s="252" t="s">
        <v>2739</v>
      </c>
      <c r="F2284" s="253" t="s">
        <v>2740</v>
      </c>
      <c r="G2284" s="254" t="s">
        <v>2216</v>
      </c>
      <c r="H2284" s="255">
        <v>1</v>
      </c>
      <c r="I2284" s="256"/>
      <c r="J2284" s="257">
        <f t="shared" si="70"/>
        <v>0</v>
      </c>
      <c r="K2284" s="258"/>
      <c r="L2284" s="259"/>
      <c r="M2284" s="260" t="s">
        <v>1</v>
      </c>
      <c r="N2284" s="261" t="s">
        <v>41</v>
      </c>
      <c r="O2284" s="72"/>
      <c r="P2284" s="203">
        <f t="shared" si="71"/>
        <v>0</v>
      </c>
      <c r="Q2284" s="203">
        <v>0.105</v>
      </c>
      <c r="R2284" s="203">
        <f t="shared" si="72"/>
        <v>0.105</v>
      </c>
      <c r="S2284" s="203">
        <v>0</v>
      </c>
      <c r="T2284" s="204">
        <f t="shared" si="73"/>
        <v>0</v>
      </c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R2284" s="205" t="s">
        <v>493</v>
      </c>
      <c r="AT2284" s="205" t="s">
        <v>990</v>
      </c>
      <c r="AU2284" s="205" t="s">
        <v>85</v>
      </c>
      <c r="AY2284" s="18" t="s">
        <v>282</v>
      </c>
      <c r="BE2284" s="206">
        <f t="shared" si="74"/>
        <v>0</v>
      </c>
      <c r="BF2284" s="206">
        <f t="shared" si="75"/>
        <v>0</v>
      </c>
      <c r="BG2284" s="206">
        <f t="shared" si="76"/>
        <v>0</v>
      </c>
      <c r="BH2284" s="206">
        <f t="shared" si="77"/>
        <v>0</v>
      </c>
      <c r="BI2284" s="206">
        <f t="shared" si="78"/>
        <v>0</v>
      </c>
      <c r="BJ2284" s="18" t="s">
        <v>83</v>
      </c>
      <c r="BK2284" s="206">
        <f t="shared" si="79"/>
        <v>0</v>
      </c>
      <c r="BL2284" s="18" t="s">
        <v>199</v>
      </c>
      <c r="BM2284" s="205" t="s">
        <v>2741</v>
      </c>
    </row>
    <row r="2285" spans="1:65" s="2" customFormat="1" ht="55.5" customHeight="1">
      <c r="A2285" s="35"/>
      <c r="B2285" s="36"/>
      <c r="C2285" s="251" t="s">
        <v>2742</v>
      </c>
      <c r="D2285" s="251" t="s">
        <v>990</v>
      </c>
      <c r="E2285" s="252" t="s">
        <v>2743</v>
      </c>
      <c r="F2285" s="253" t="s">
        <v>2744</v>
      </c>
      <c r="G2285" s="254" t="s">
        <v>2216</v>
      </c>
      <c r="H2285" s="255">
        <v>1</v>
      </c>
      <c r="I2285" s="256"/>
      <c r="J2285" s="257">
        <f t="shared" si="70"/>
        <v>0</v>
      </c>
      <c r="K2285" s="258"/>
      <c r="L2285" s="259"/>
      <c r="M2285" s="260" t="s">
        <v>1</v>
      </c>
      <c r="N2285" s="261" t="s">
        <v>41</v>
      </c>
      <c r="O2285" s="72"/>
      <c r="P2285" s="203">
        <f t="shared" si="71"/>
        <v>0</v>
      </c>
      <c r="Q2285" s="203">
        <v>0.105</v>
      </c>
      <c r="R2285" s="203">
        <f t="shared" si="72"/>
        <v>0.105</v>
      </c>
      <c r="S2285" s="203">
        <v>0</v>
      </c>
      <c r="T2285" s="204">
        <f t="shared" si="73"/>
        <v>0</v>
      </c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R2285" s="205" t="s">
        <v>493</v>
      </c>
      <c r="AT2285" s="205" t="s">
        <v>990</v>
      </c>
      <c r="AU2285" s="205" t="s">
        <v>85</v>
      </c>
      <c r="AY2285" s="18" t="s">
        <v>282</v>
      </c>
      <c r="BE2285" s="206">
        <f t="shared" si="74"/>
        <v>0</v>
      </c>
      <c r="BF2285" s="206">
        <f t="shared" si="75"/>
        <v>0</v>
      </c>
      <c r="BG2285" s="206">
        <f t="shared" si="76"/>
        <v>0</v>
      </c>
      <c r="BH2285" s="206">
        <f t="shared" si="77"/>
        <v>0</v>
      </c>
      <c r="BI2285" s="206">
        <f t="shared" si="78"/>
        <v>0</v>
      </c>
      <c r="BJ2285" s="18" t="s">
        <v>83</v>
      </c>
      <c r="BK2285" s="206">
        <f t="shared" si="79"/>
        <v>0</v>
      </c>
      <c r="BL2285" s="18" t="s">
        <v>199</v>
      </c>
      <c r="BM2285" s="205" t="s">
        <v>2745</v>
      </c>
    </row>
    <row r="2286" spans="1:65" s="2" customFormat="1" ht="55.5" customHeight="1">
      <c r="A2286" s="35"/>
      <c r="B2286" s="36"/>
      <c r="C2286" s="251" t="s">
        <v>2746</v>
      </c>
      <c r="D2286" s="251" t="s">
        <v>990</v>
      </c>
      <c r="E2286" s="252" t="s">
        <v>2747</v>
      </c>
      <c r="F2286" s="253" t="s">
        <v>2748</v>
      </c>
      <c r="G2286" s="254" t="s">
        <v>2216</v>
      </c>
      <c r="H2286" s="255">
        <v>1</v>
      </c>
      <c r="I2286" s="256"/>
      <c r="J2286" s="257">
        <f t="shared" si="70"/>
        <v>0</v>
      </c>
      <c r="K2286" s="258"/>
      <c r="L2286" s="259"/>
      <c r="M2286" s="260" t="s">
        <v>1</v>
      </c>
      <c r="N2286" s="261" t="s">
        <v>41</v>
      </c>
      <c r="O2286" s="72"/>
      <c r="P2286" s="203">
        <f t="shared" si="71"/>
        <v>0</v>
      </c>
      <c r="Q2286" s="203">
        <v>0.105</v>
      </c>
      <c r="R2286" s="203">
        <f t="shared" si="72"/>
        <v>0.105</v>
      </c>
      <c r="S2286" s="203">
        <v>0</v>
      </c>
      <c r="T2286" s="204">
        <f t="shared" si="73"/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493</v>
      </c>
      <c r="AT2286" s="205" t="s">
        <v>990</v>
      </c>
      <c r="AU2286" s="205" t="s">
        <v>85</v>
      </c>
      <c r="AY2286" s="18" t="s">
        <v>282</v>
      </c>
      <c r="BE2286" s="206">
        <f t="shared" si="74"/>
        <v>0</v>
      </c>
      <c r="BF2286" s="206">
        <f t="shared" si="75"/>
        <v>0</v>
      </c>
      <c r="BG2286" s="206">
        <f t="shared" si="76"/>
        <v>0</v>
      </c>
      <c r="BH2286" s="206">
        <f t="shared" si="77"/>
        <v>0</v>
      </c>
      <c r="BI2286" s="206">
        <f t="shared" si="78"/>
        <v>0</v>
      </c>
      <c r="BJ2286" s="18" t="s">
        <v>83</v>
      </c>
      <c r="BK2286" s="206">
        <f t="shared" si="79"/>
        <v>0</v>
      </c>
      <c r="BL2286" s="18" t="s">
        <v>199</v>
      </c>
      <c r="BM2286" s="205" t="s">
        <v>2749</v>
      </c>
    </row>
    <row r="2287" spans="1:65" s="2" customFormat="1" ht="55.5" customHeight="1">
      <c r="A2287" s="35"/>
      <c r="B2287" s="36"/>
      <c r="C2287" s="251" t="s">
        <v>2750</v>
      </c>
      <c r="D2287" s="251" t="s">
        <v>990</v>
      </c>
      <c r="E2287" s="252" t="s">
        <v>2751</v>
      </c>
      <c r="F2287" s="253" t="s">
        <v>2752</v>
      </c>
      <c r="G2287" s="254" t="s">
        <v>2216</v>
      </c>
      <c r="H2287" s="255">
        <v>1</v>
      </c>
      <c r="I2287" s="256"/>
      <c r="J2287" s="257">
        <f t="shared" si="70"/>
        <v>0</v>
      </c>
      <c r="K2287" s="258"/>
      <c r="L2287" s="259"/>
      <c r="M2287" s="260" t="s">
        <v>1</v>
      </c>
      <c r="N2287" s="261" t="s">
        <v>41</v>
      </c>
      <c r="O2287" s="72"/>
      <c r="P2287" s="203">
        <f t="shared" si="71"/>
        <v>0</v>
      </c>
      <c r="Q2287" s="203">
        <v>0.105</v>
      </c>
      <c r="R2287" s="203">
        <f t="shared" si="72"/>
        <v>0.105</v>
      </c>
      <c r="S2287" s="203">
        <v>0</v>
      </c>
      <c r="T2287" s="204">
        <f t="shared" si="73"/>
        <v>0</v>
      </c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R2287" s="205" t="s">
        <v>493</v>
      </c>
      <c r="AT2287" s="205" t="s">
        <v>990</v>
      </c>
      <c r="AU2287" s="205" t="s">
        <v>85</v>
      </c>
      <c r="AY2287" s="18" t="s">
        <v>282</v>
      </c>
      <c r="BE2287" s="206">
        <f t="shared" si="74"/>
        <v>0</v>
      </c>
      <c r="BF2287" s="206">
        <f t="shared" si="75"/>
        <v>0</v>
      </c>
      <c r="BG2287" s="206">
        <f t="shared" si="76"/>
        <v>0</v>
      </c>
      <c r="BH2287" s="206">
        <f t="shared" si="77"/>
        <v>0</v>
      </c>
      <c r="BI2287" s="206">
        <f t="shared" si="78"/>
        <v>0</v>
      </c>
      <c r="BJ2287" s="18" t="s">
        <v>83</v>
      </c>
      <c r="BK2287" s="206">
        <f t="shared" si="79"/>
        <v>0</v>
      </c>
      <c r="BL2287" s="18" t="s">
        <v>199</v>
      </c>
      <c r="BM2287" s="205" t="s">
        <v>2753</v>
      </c>
    </row>
    <row r="2288" spans="1:65" s="2" customFormat="1" ht="44.25" customHeight="1">
      <c r="A2288" s="35"/>
      <c r="B2288" s="36"/>
      <c r="C2288" s="193" t="s">
        <v>2754</v>
      </c>
      <c r="D2288" s="193" t="s">
        <v>284</v>
      </c>
      <c r="E2288" s="194" t="s">
        <v>2755</v>
      </c>
      <c r="F2288" s="195" t="s">
        <v>2756</v>
      </c>
      <c r="G2288" s="196" t="s">
        <v>287</v>
      </c>
      <c r="H2288" s="197">
        <v>68.88</v>
      </c>
      <c r="I2288" s="198"/>
      <c r="J2288" s="199">
        <f t="shared" si="70"/>
        <v>0</v>
      </c>
      <c r="K2288" s="200"/>
      <c r="L2288" s="40"/>
      <c r="M2288" s="201" t="s">
        <v>1</v>
      </c>
      <c r="N2288" s="202" t="s">
        <v>41</v>
      </c>
      <c r="O2288" s="72"/>
      <c r="P2288" s="203">
        <f t="shared" si="71"/>
        <v>0</v>
      </c>
      <c r="Q2288" s="203">
        <v>2.7E-4</v>
      </c>
      <c r="R2288" s="203">
        <f t="shared" si="72"/>
        <v>1.8597599999999999E-2</v>
      </c>
      <c r="S2288" s="203">
        <v>0</v>
      </c>
      <c r="T2288" s="204">
        <f t="shared" si="73"/>
        <v>0</v>
      </c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R2288" s="205" t="s">
        <v>199</v>
      </c>
      <c r="AT2288" s="205" t="s">
        <v>284</v>
      </c>
      <c r="AU2288" s="205" t="s">
        <v>85</v>
      </c>
      <c r="AY2288" s="18" t="s">
        <v>282</v>
      </c>
      <c r="BE2288" s="206">
        <f t="shared" si="74"/>
        <v>0</v>
      </c>
      <c r="BF2288" s="206">
        <f t="shared" si="75"/>
        <v>0</v>
      </c>
      <c r="BG2288" s="206">
        <f t="shared" si="76"/>
        <v>0</v>
      </c>
      <c r="BH2288" s="206">
        <f t="shared" si="77"/>
        <v>0</v>
      </c>
      <c r="BI2288" s="206">
        <f t="shared" si="78"/>
        <v>0</v>
      </c>
      <c r="BJ2288" s="18" t="s">
        <v>83</v>
      </c>
      <c r="BK2288" s="206">
        <f t="shared" si="79"/>
        <v>0</v>
      </c>
      <c r="BL2288" s="18" t="s">
        <v>199</v>
      </c>
      <c r="BM2288" s="205" t="s">
        <v>2757</v>
      </c>
    </row>
    <row r="2289" spans="1:65" s="13" customFormat="1" ht="11.25">
      <c r="B2289" s="207"/>
      <c r="C2289" s="208"/>
      <c r="D2289" s="209" t="s">
        <v>290</v>
      </c>
      <c r="E2289" s="210" t="s">
        <v>1</v>
      </c>
      <c r="F2289" s="211" t="s">
        <v>2758</v>
      </c>
      <c r="G2289" s="208"/>
      <c r="H2289" s="212">
        <v>14.4</v>
      </c>
      <c r="I2289" s="213"/>
      <c r="J2289" s="208"/>
      <c r="K2289" s="208"/>
      <c r="L2289" s="214"/>
      <c r="M2289" s="215"/>
      <c r="N2289" s="216"/>
      <c r="O2289" s="216"/>
      <c r="P2289" s="216"/>
      <c r="Q2289" s="216"/>
      <c r="R2289" s="216"/>
      <c r="S2289" s="216"/>
      <c r="T2289" s="217"/>
      <c r="AT2289" s="218" t="s">
        <v>290</v>
      </c>
      <c r="AU2289" s="218" t="s">
        <v>85</v>
      </c>
      <c r="AV2289" s="13" t="s">
        <v>85</v>
      </c>
      <c r="AW2289" s="13" t="s">
        <v>32</v>
      </c>
      <c r="AX2289" s="13" t="s">
        <v>76</v>
      </c>
      <c r="AY2289" s="218" t="s">
        <v>282</v>
      </c>
    </row>
    <row r="2290" spans="1:65" s="13" customFormat="1" ht="11.25">
      <c r="B2290" s="207"/>
      <c r="C2290" s="208"/>
      <c r="D2290" s="209" t="s">
        <v>290</v>
      </c>
      <c r="E2290" s="210" t="s">
        <v>1</v>
      </c>
      <c r="F2290" s="211" t="s">
        <v>2759</v>
      </c>
      <c r="G2290" s="208"/>
      <c r="H2290" s="212">
        <v>25.92</v>
      </c>
      <c r="I2290" s="213"/>
      <c r="J2290" s="208"/>
      <c r="K2290" s="208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290</v>
      </c>
      <c r="AU2290" s="218" t="s">
        <v>85</v>
      </c>
      <c r="AV2290" s="13" t="s">
        <v>85</v>
      </c>
      <c r="AW2290" s="13" t="s">
        <v>32</v>
      </c>
      <c r="AX2290" s="13" t="s">
        <v>76</v>
      </c>
      <c r="AY2290" s="218" t="s">
        <v>282</v>
      </c>
    </row>
    <row r="2291" spans="1:65" s="13" customFormat="1" ht="11.25">
      <c r="B2291" s="207"/>
      <c r="C2291" s="208"/>
      <c r="D2291" s="209" t="s">
        <v>290</v>
      </c>
      <c r="E2291" s="210" t="s">
        <v>1</v>
      </c>
      <c r="F2291" s="211" t="s">
        <v>2709</v>
      </c>
      <c r="G2291" s="208"/>
      <c r="H2291" s="212">
        <v>24.24</v>
      </c>
      <c r="I2291" s="213"/>
      <c r="J2291" s="208"/>
      <c r="K2291" s="208"/>
      <c r="L2291" s="214"/>
      <c r="M2291" s="215"/>
      <c r="N2291" s="216"/>
      <c r="O2291" s="216"/>
      <c r="P2291" s="216"/>
      <c r="Q2291" s="216"/>
      <c r="R2291" s="216"/>
      <c r="S2291" s="216"/>
      <c r="T2291" s="217"/>
      <c r="AT2291" s="218" t="s">
        <v>290</v>
      </c>
      <c r="AU2291" s="218" t="s">
        <v>85</v>
      </c>
      <c r="AV2291" s="13" t="s">
        <v>85</v>
      </c>
      <c r="AW2291" s="13" t="s">
        <v>32</v>
      </c>
      <c r="AX2291" s="13" t="s">
        <v>76</v>
      </c>
      <c r="AY2291" s="218" t="s">
        <v>282</v>
      </c>
    </row>
    <row r="2292" spans="1:65" s="13" customFormat="1" ht="11.25">
      <c r="B2292" s="207"/>
      <c r="C2292" s="208"/>
      <c r="D2292" s="209" t="s">
        <v>290</v>
      </c>
      <c r="E2292" s="210" t="s">
        <v>1</v>
      </c>
      <c r="F2292" s="211" t="s">
        <v>2760</v>
      </c>
      <c r="G2292" s="208"/>
      <c r="H2292" s="212">
        <v>4.32</v>
      </c>
      <c r="I2292" s="213"/>
      <c r="J2292" s="208"/>
      <c r="K2292" s="208"/>
      <c r="L2292" s="214"/>
      <c r="M2292" s="215"/>
      <c r="N2292" s="216"/>
      <c r="O2292" s="216"/>
      <c r="P2292" s="216"/>
      <c r="Q2292" s="216"/>
      <c r="R2292" s="216"/>
      <c r="S2292" s="216"/>
      <c r="T2292" s="217"/>
      <c r="AT2292" s="218" t="s">
        <v>290</v>
      </c>
      <c r="AU2292" s="218" t="s">
        <v>85</v>
      </c>
      <c r="AV2292" s="13" t="s">
        <v>85</v>
      </c>
      <c r="AW2292" s="13" t="s">
        <v>32</v>
      </c>
      <c r="AX2292" s="13" t="s">
        <v>76</v>
      </c>
      <c r="AY2292" s="218" t="s">
        <v>282</v>
      </c>
    </row>
    <row r="2293" spans="1:65" s="15" customFormat="1" ht="11.25">
      <c r="B2293" s="230"/>
      <c r="C2293" s="231"/>
      <c r="D2293" s="209" t="s">
        <v>290</v>
      </c>
      <c r="E2293" s="232" t="s">
        <v>1</v>
      </c>
      <c r="F2293" s="233" t="s">
        <v>306</v>
      </c>
      <c r="G2293" s="231"/>
      <c r="H2293" s="234">
        <v>68.88</v>
      </c>
      <c r="I2293" s="235"/>
      <c r="J2293" s="231"/>
      <c r="K2293" s="231"/>
      <c r="L2293" s="236"/>
      <c r="M2293" s="237"/>
      <c r="N2293" s="238"/>
      <c r="O2293" s="238"/>
      <c r="P2293" s="238"/>
      <c r="Q2293" s="238"/>
      <c r="R2293" s="238"/>
      <c r="S2293" s="238"/>
      <c r="T2293" s="239"/>
      <c r="AT2293" s="240" t="s">
        <v>290</v>
      </c>
      <c r="AU2293" s="240" t="s">
        <v>85</v>
      </c>
      <c r="AV2293" s="15" t="s">
        <v>105</v>
      </c>
      <c r="AW2293" s="15" t="s">
        <v>32</v>
      </c>
      <c r="AX2293" s="15" t="s">
        <v>76</v>
      </c>
      <c r="AY2293" s="240" t="s">
        <v>282</v>
      </c>
    </row>
    <row r="2294" spans="1:65" s="14" customFormat="1" ht="11.25">
      <c r="B2294" s="219"/>
      <c r="C2294" s="220"/>
      <c r="D2294" s="209" t="s">
        <v>290</v>
      </c>
      <c r="E2294" s="221" t="s">
        <v>1</v>
      </c>
      <c r="F2294" s="222" t="s">
        <v>292</v>
      </c>
      <c r="G2294" s="220"/>
      <c r="H2294" s="223">
        <v>68.88</v>
      </c>
      <c r="I2294" s="224"/>
      <c r="J2294" s="220"/>
      <c r="K2294" s="220"/>
      <c r="L2294" s="225"/>
      <c r="M2294" s="226"/>
      <c r="N2294" s="227"/>
      <c r="O2294" s="227"/>
      <c r="P2294" s="227"/>
      <c r="Q2294" s="227"/>
      <c r="R2294" s="227"/>
      <c r="S2294" s="227"/>
      <c r="T2294" s="228"/>
      <c r="AT2294" s="229" t="s">
        <v>290</v>
      </c>
      <c r="AU2294" s="229" t="s">
        <v>85</v>
      </c>
      <c r="AV2294" s="14" t="s">
        <v>288</v>
      </c>
      <c r="AW2294" s="14" t="s">
        <v>32</v>
      </c>
      <c r="AX2294" s="14" t="s">
        <v>83</v>
      </c>
      <c r="AY2294" s="229" t="s">
        <v>282</v>
      </c>
    </row>
    <row r="2295" spans="1:65" s="2" customFormat="1" ht="66.75" customHeight="1">
      <c r="A2295" s="35"/>
      <c r="B2295" s="36"/>
      <c r="C2295" s="251" t="s">
        <v>2761</v>
      </c>
      <c r="D2295" s="251" t="s">
        <v>990</v>
      </c>
      <c r="E2295" s="252" t="s">
        <v>2762</v>
      </c>
      <c r="F2295" s="253" t="s">
        <v>2763</v>
      </c>
      <c r="G2295" s="254" t="s">
        <v>2216</v>
      </c>
      <c r="H2295" s="255">
        <v>2</v>
      </c>
      <c r="I2295" s="256"/>
      <c r="J2295" s="257">
        <f t="shared" ref="J2295:J2316" si="80">ROUND(I2295*H2295,2)</f>
        <v>0</v>
      </c>
      <c r="K2295" s="258"/>
      <c r="L2295" s="259"/>
      <c r="M2295" s="260" t="s">
        <v>1</v>
      </c>
      <c r="N2295" s="261" t="s">
        <v>41</v>
      </c>
      <c r="O2295" s="72"/>
      <c r="P2295" s="203">
        <f t="shared" ref="P2295:P2316" si="81">O2295*H2295</f>
        <v>0</v>
      </c>
      <c r="Q2295" s="203">
        <v>0.105</v>
      </c>
      <c r="R2295" s="203">
        <f t="shared" ref="R2295:R2316" si="82">Q2295*H2295</f>
        <v>0.21</v>
      </c>
      <c r="S2295" s="203">
        <v>0</v>
      </c>
      <c r="T2295" s="204">
        <f t="shared" ref="T2295:T2316" si="83">S2295*H2295</f>
        <v>0</v>
      </c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R2295" s="205" t="s">
        <v>493</v>
      </c>
      <c r="AT2295" s="205" t="s">
        <v>990</v>
      </c>
      <c r="AU2295" s="205" t="s">
        <v>85</v>
      </c>
      <c r="AY2295" s="18" t="s">
        <v>282</v>
      </c>
      <c r="BE2295" s="206">
        <f t="shared" ref="BE2295:BE2316" si="84">IF(N2295="základní",J2295,0)</f>
        <v>0</v>
      </c>
      <c r="BF2295" s="206">
        <f t="shared" ref="BF2295:BF2316" si="85">IF(N2295="snížená",J2295,0)</f>
        <v>0</v>
      </c>
      <c r="BG2295" s="206">
        <f t="shared" ref="BG2295:BG2316" si="86">IF(N2295="zákl. přenesená",J2295,0)</f>
        <v>0</v>
      </c>
      <c r="BH2295" s="206">
        <f t="shared" ref="BH2295:BH2316" si="87">IF(N2295="sníž. přenesená",J2295,0)</f>
        <v>0</v>
      </c>
      <c r="BI2295" s="206">
        <f t="shared" ref="BI2295:BI2316" si="88">IF(N2295="nulová",J2295,0)</f>
        <v>0</v>
      </c>
      <c r="BJ2295" s="18" t="s">
        <v>83</v>
      </c>
      <c r="BK2295" s="206">
        <f t="shared" ref="BK2295:BK2316" si="89">ROUND(I2295*H2295,2)</f>
        <v>0</v>
      </c>
      <c r="BL2295" s="18" t="s">
        <v>199</v>
      </c>
      <c r="BM2295" s="205" t="s">
        <v>2764</v>
      </c>
    </row>
    <row r="2296" spans="1:65" s="2" customFormat="1" ht="55.5" customHeight="1">
      <c r="A2296" s="35"/>
      <c r="B2296" s="36"/>
      <c r="C2296" s="251" t="s">
        <v>2765</v>
      </c>
      <c r="D2296" s="251" t="s">
        <v>990</v>
      </c>
      <c r="E2296" s="252" t="s">
        <v>2766</v>
      </c>
      <c r="F2296" s="253" t="s">
        <v>2767</v>
      </c>
      <c r="G2296" s="254" t="s">
        <v>2216</v>
      </c>
      <c r="H2296" s="255">
        <v>1</v>
      </c>
      <c r="I2296" s="256"/>
      <c r="J2296" s="257">
        <f t="shared" si="80"/>
        <v>0</v>
      </c>
      <c r="K2296" s="258"/>
      <c r="L2296" s="259"/>
      <c r="M2296" s="260" t="s">
        <v>1</v>
      </c>
      <c r="N2296" s="261" t="s">
        <v>41</v>
      </c>
      <c r="O2296" s="72"/>
      <c r="P2296" s="203">
        <f t="shared" si="81"/>
        <v>0</v>
      </c>
      <c r="Q2296" s="203">
        <v>0.105</v>
      </c>
      <c r="R2296" s="203">
        <f t="shared" si="82"/>
        <v>0.105</v>
      </c>
      <c r="S2296" s="203">
        <v>0</v>
      </c>
      <c r="T2296" s="204">
        <f t="shared" si="83"/>
        <v>0</v>
      </c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R2296" s="205" t="s">
        <v>493</v>
      </c>
      <c r="AT2296" s="205" t="s">
        <v>990</v>
      </c>
      <c r="AU2296" s="205" t="s">
        <v>85</v>
      </c>
      <c r="AY2296" s="18" t="s">
        <v>282</v>
      </c>
      <c r="BE2296" s="206">
        <f t="shared" si="84"/>
        <v>0</v>
      </c>
      <c r="BF2296" s="206">
        <f t="shared" si="85"/>
        <v>0</v>
      </c>
      <c r="BG2296" s="206">
        <f t="shared" si="86"/>
        <v>0</v>
      </c>
      <c r="BH2296" s="206">
        <f t="shared" si="87"/>
        <v>0</v>
      </c>
      <c r="BI2296" s="206">
        <f t="shared" si="88"/>
        <v>0</v>
      </c>
      <c r="BJ2296" s="18" t="s">
        <v>83</v>
      </c>
      <c r="BK2296" s="206">
        <f t="shared" si="89"/>
        <v>0</v>
      </c>
      <c r="BL2296" s="18" t="s">
        <v>199</v>
      </c>
      <c r="BM2296" s="205" t="s">
        <v>2768</v>
      </c>
    </row>
    <row r="2297" spans="1:65" s="2" customFormat="1" ht="66.75" customHeight="1">
      <c r="A2297" s="35"/>
      <c r="B2297" s="36"/>
      <c r="C2297" s="251" t="s">
        <v>2769</v>
      </c>
      <c r="D2297" s="251" t="s">
        <v>990</v>
      </c>
      <c r="E2297" s="252" t="s">
        <v>2770</v>
      </c>
      <c r="F2297" s="253" t="s">
        <v>2771</v>
      </c>
      <c r="G2297" s="254" t="s">
        <v>2216</v>
      </c>
      <c r="H2297" s="255">
        <v>3</v>
      </c>
      <c r="I2297" s="256"/>
      <c r="J2297" s="257">
        <f t="shared" si="80"/>
        <v>0</v>
      </c>
      <c r="K2297" s="258"/>
      <c r="L2297" s="259"/>
      <c r="M2297" s="260" t="s">
        <v>1</v>
      </c>
      <c r="N2297" s="261" t="s">
        <v>41</v>
      </c>
      <c r="O2297" s="72"/>
      <c r="P2297" s="203">
        <f t="shared" si="81"/>
        <v>0</v>
      </c>
      <c r="Q2297" s="203">
        <v>0.105</v>
      </c>
      <c r="R2297" s="203">
        <f t="shared" si="82"/>
        <v>0.315</v>
      </c>
      <c r="S2297" s="203">
        <v>0</v>
      </c>
      <c r="T2297" s="204">
        <f t="shared" si="83"/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493</v>
      </c>
      <c r="AT2297" s="205" t="s">
        <v>990</v>
      </c>
      <c r="AU2297" s="205" t="s">
        <v>85</v>
      </c>
      <c r="AY2297" s="18" t="s">
        <v>282</v>
      </c>
      <c r="BE2297" s="206">
        <f t="shared" si="84"/>
        <v>0</v>
      </c>
      <c r="BF2297" s="206">
        <f t="shared" si="85"/>
        <v>0</v>
      </c>
      <c r="BG2297" s="206">
        <f t="shared" si="86"/>
        <v>0</v>
      </c>
      <c r="BH2297" s="206">
        <f t="shared" si="87"/>
        <v>0</v>
      </c>
      <c r="BI2297" s="206">
        <f t="shared" si="88"/>
        <v>0</v>
      </c>
      <c r="BJ2297" s="18" t="s">
        <v>83</v>
      </c>
      <c r="BK2297" s="206">
        <f t="shared" si="89"/>
        <v>0</v>
      </c>
      <c r="BL2297" s="18" t="s">
        <v>199</v>
      </c>
      <c r="BM2297" s="205" t="s">
        <v>2772</v>
      </c>
    </row>
    <row r="2298" spans="1:65" s="2" customFormat="1" ht="55.5" customHeight="1">
      <c r="A2298" s="35"/>
      <c r="B2298" s="36"/>
      <c r="C2298" s="251" t="s">
        <v>2773</v>
      </c>
      <c r="D2298" s="251" t="s">
        <v>990</v>
      </c>
      <c r="E2298" s="252" t="s">
        <v>2774</v>
      </c>
      <c r="F2298" s="253" t="s">
        <v>2775</v>
      </c>
      <c r="G2298" s="254" t="s">
        <v>2216</v>
      </c>
      <c r="H2298" s="255">
        <v>1</v>
      </c>
      <c r="I2298" s="256"/>
      <c r="J2298" s="257">
        <f t="shared" si="80"/>
        <v>0</v>
      </c>
      <c r="K2298" s="258"/>
      <c r="L2298" s="259"/>
      <c r="M2298" s="260" t="s">
        <v>1</v>
      </c>
      <c r="N2298" s="261" t="s">
        <v>41</v>
      </c>
      <c r="O2298" s="72"/>
      <c r="P2298" s="203">
        <f t="shared" si="81"/>
        <v>0</v>
      </c>
      <c r="Q2298" s="203">
        <v>0.105</v>
      </c>
      <c r="R2298" s="203">
        <f t="shared" si="82"/>
        <v>0.105</v>
      </c>
      <c r="S2298" s="203">
        <v>0</v>
      </c>
      <c r="T2298" s="204">
        <f t="shared" si="83"/>
        <v>0</v>
      </c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R2298" s="205" t="s">
        <v>493</v>
      </c>
      <c r="AT2298" s="205" t="s">
        <v>990</v>
      </c>
      <c r="AU2298" s="205" t="s">
        <v>85</v>
      </c>
      <c r="AY2298" s="18" t="s">
        <v>282</v>
      </c>
      <c r="BE2298" s="206">
        <f t="shared" si="84"/>
        <v>0</v>
      </c>
      <c r="BF2298" s="206">
        <f t="shared" si="85"/>
        <v>0</v>
      </c>
      <c r="BG2298" s="206">
        <f t="shared" si="86"/>
        <v>0</v>
      </c>
      <c r="BH2298" s="206">
        <f t="shared" si="87"/>
        <v>0</v>
      </c>
      <c r="BI2298" s="206">
        <f t="shared" si="88"/>
        <v>0</v>
      </c>
      <c r="BJ2298" s="18" t="s">
        <v>83</v>
      </c>
      <c r="BK2298" s="206">
        <f t="shared" si="89"/>
        <v>0</v>
      </c>
      <c r="BL2298" s="18" t="s">
        <v>199</v>
      </c>
      <c r="BM2298" s="205" t="s">
        <v>2776</v>
      </c>
    </row>
    <row r="2299" spans="1:65" s="2" customFormat="1" ht="55.5" customHeight="1">
      <c r="A2299" s="35"/>
      <c r="B2299" s="36"/>
      <c r="C2299" s="251" t="s">
        <v>2777</v>
      </c>
      <c r="D2299" s="251" t="s">
        <v>990</v>
      </c>
      <c r="E2299" s="252" t="s">
        <v>2778</v>
      </c>
      <c r="F2299" s="253" t="s">
        <v>2779</v>
      </c>
      <c r="G2299" s="254" t="s">
        <v>2216</v>
      </c>
      <c r="H2299" s="255">
        <v>1</v>
      </c>
      <c r="I2299" s="256"/>
      <c r="J2299" s="257">
        <f t="shared" si="80"/>
        <v>0</v>
      </c>
      <c r="K2299" s="258"/>
      <c r="L2299" s="259"/>
      <c r="M2299" s="260" t="s">
        <v>1</v>
      </c>
      <c r="N2299" s="261" t="s">
        <v>41</v>
      </c>
      <c r="O2299" s="72"/>
      <c r="P2299" s="203">
        <f t="shared" si="81"/>
        <v>0</v>
      </c>
      <c r="Q2299" s="203">
        <v>0.105</v>
      </c>
      <c r="R2299" s="203">
        <f t="shared" si="82"/>
        <v>0.105</v>
      </c>
      <c r="S2299" s="203">
        <v>0</v>
      </c>
      <c r="T2299" s="204">
        <f t="shared" si="83"/>
        <v>0</v>
      </c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R2299" s="205" t="s">
        <v>493</v>
      </c>
      <c r="AT2299" s="205" t="s">
        <v>990</v>
      </c>
      <c r="AU2299" s="205" t="s">
        <v>85</v>
      </c>
      <c r="AY2299" s="18" t="s">
        <v>282</v>
      </c>
      <c r="BE2299" s="206">
        <f t="shared" si="84"/>
        <v>0</v>
      </c>
      <c r="BF2299" s="206">
        <f t="shared" si="85"/>
        <v>0</v>
      </c>
      <c r="BG2299" s="206">
        <f t="shared" si="86"/>
        <v>0</v>
      </c>
      <c r="BH2299" s="206">
        <f t="shared" si="87"/>
        <v>0</v>
      </c>
      <c r="BI2299" s="206">
        <f t="shared" si="88"/>
        <v>0</v>
      </c>
      <c r="BJ2299" s="18" t="s">
        <v>83</v>
      </c>
      <c r="BK2299" s="206">
        <f t="shared" si="89"/>
        <v>0</v>
      </c>
      <c r="BL2299" s="18" t="s">
        <v>199</v>
      </c>
      <c r="BM2299" s="205" t="s">
        <v>2780</v>
      </c>
    </row>
    <row r="2300" spans="1:65" s="2" customFormat="1" ht="66.75" customHeight="1">
      <c r="A2300" s="35"/>
      <c r="B2300" s="36"/>
      <c r="C2300" s="251" t="s">
        <v>2781</v>
      </c>
      <c r="D2300" s="251" t="s">
        <v>990</v>
      </c>
      <c r="E2300" s="252" t="s">
        <v>2782</v>
      </c>
      <c r="F2300" s="253" t="s">
        <v>2783</v>
      </c>
      <c r="G2300" s="254" t="s">
        <v>2216</v>
      </c>
      <c r="H2300" s="255">
        <v>1</v>
      </c>
      <c r="I2300" s="256"/>
      <c r="J2300" s="257">
        <f t="shared" si="80"/>
        <v>0</v>
      </c>
      <c r="K2300" s="258"/>
      <c r="L2300" s="259"/>
      <c r="M2300" s="260" t="s">
        <v>1</v>
      </c>
      <c r="N2300" s="261" t="s">
        <v>41</v>
      </c>
      <c r="O2300" s="72"/>
      <c r="P2300" s="203">
        <f t="shared" si="81"/>
        <v>0</v>
      </c>
      <c r="Q2300" s="203">
        <v>0.105</v>
      </c>
      <c r="R2300" s="203">
        <f t="shared" si="82"/>
        <v>0.105</v>
      </c>
      <c r="S2300" s="203">
        <v>0</v>
      </c>
      <c r="T2300" s="204">
        <f t="shared" si="83"/>
        <v>0</v>
      </c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R2300" s="205" t="s">
        <v>493</v>
      </c>
      <c r="AT2300" s="205" t="s">
        <v>990</v>
      </c>
      <c r="AU2300" s="205" t="s">
        <v>85</v>
      </c>
      <c r="AY2300" s="18" t="s">
        <v>282</v>
      </c>
      <c r="BE2300" s="206">
        <f t="shared" si="84"/>
        <v>0</v>
      </c>
      <c r="BF2300" s="206">
        <f t="shared" si="85"/>
        <v>0</v>
      </c>
      <c r="BG2300" s="206">
        <f t="shared" si="86"/>
        <v>0</v>
      </c>
      <c r="BH2300" s="206">
        <f t="shared" si="87"/>
        <v>0</v>
      </c>
      <c r="BI2300" s="206">
        <f t="shared" si="88"/>
        <v>0</v>
      </c>
      <c r="BJ2300" s="18" t="s">
        <v>83</v>
      </c>
      <c r="BK2300" s="206">
        <f t="shared" si="89"/>
        <v>0</v>
      </c>
      <c r="BL2300" s="18" t="s">
        <v>199</v>
      </c>
      <c r="BM2300" s="205" t="s">
        <v>2784</v>
      </c>
    </row>
    <row r="2301" spans="1:65" s="2" customFormat="1" ht="66.75" customHeight="1">
      <c r="A2301" s="35"/>
      <c r="B2301" s="36"/>
      <c r="C2301" s="251" t="s">
        <v>2785</v>
      </c>
      <c r="D2301" s="251" t="s">
        <v>990</v>
      </c>
      <c r="E2301" s="252" t="s">
        <v>2786</v>
      </c>
      <c r="F2301" s="253" t="s">
        <v>2787</v>
      </c>
      <c r="G2301" s="254" t="s">
        <v>2216</v>
      </c>
      <c r="H2301" s="255">
        <v>1</v>
      </c>
      <c r="I2301" s="256"/>
      <c r="J2301" s="257">
        <f t="shared" si="80"/>
        <v>0</v>
      </c>
      <c r="K2301" s="258"/>
      <c r="L2301" s="259"/>
      <c r="M2301" s="260" t="s">
        <v>1</v>
      </c>
      <c r="N2301" s="261" t="s">
        <v>41</v>
      </c>
      <c r="O2301" s="72"/>
      <c r="P2301" s="203">
        <f t="shared" si="81"/>
        <v>0</v>
      </c>
      <c r="Q2301" s="203">
        <v>0.105</v>
      </c>
      <c r="R2301" s="203">
        <f t="shared" si="82"/>
        <v>0.105</v>
      </c>
      <c r="S2301" s="203">
        <v>0</v>
      </c>
      <c r="T2301" s="204">
        <f t="shared" si="83"/>
        <v>0</v>
      </c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R2301" s="205" t="s">
        <v>493</v>
      </c>
      <c r="AT2301" s="205" t="s">
        <v>990</v>
      </c>
      <c r="AU2301" s="205" t="s">
        <v>85</v>
      </c>
      <c r="AY2301" s="18" t="s">
        <v>282</v>
      </c>
      <c r="BE2301" s="206">
        <f t="shared" si="84"/>
        <v>0</v>
      </c>
      <c r="BF2301" s="206">
        <f t="shared" si="85"/>
        <v>0</v>
      </c>
      <c r="BG2301" s="206">
        <f t="shared" si="86"/>
        <v>0</v>
      </c>
      <c r="BH2301" s="206">
        <f t="shared" si="87"/>
        <v>0</v>
      </c>
      <c r="BI2301" s="206">
        <f t="shared" si="88"/>
        <v>0</v>
      </c>
      <c r="BJ2301" s="18" t="s">
        <v>83</v>
      </c>
      <c r="BK2301" s="206">
        <f t="shared" si="89"/>
        <v>0</v>
      </c>
      <c r="BL2301" s="18" t="s">
        <v>199</v>
      </c>
      <c r="BM2301" s="205" t="s">
        <v>2788</v>
      </c>
    </row>
    <row r="2302" spans="1:65" s="2" customFormat="1" ht="55.5" customHeight="1">
      <c r="A2302" s="35"/>
      <c r="B2302" s="36"/>
      <c r="C2302" s="251" t="s">
        <v>2789</v>
      </c>
      <c r="D2302" s="251" t="s">
        <v>990</v>
      </c>
      <c r="E2302" s="252" t="s">
        <v>2790</v>
      </c>
      <c r="F2302" s="253" t="s">
        <v>2791</v>
      </c>
      <c r="G2302" s="254" t="s">
        <v>2216</v>
      </c>
      <c r="H2302" s="255">
        <v>1</v>
      </c>
      <c r="I2302" s="256"/>
      <c r="J2302" s="257">
        <f t="shared" si="80"/>
        <v>0</v>
      </c>
      <c r="K2302" s="258"/>
      <c r="L2302" s="259"/>
      <c r="M2302" s="260" t="s">
        <v>1</v>
      </c>
      <c r="N2302" s="261" t="s">
        <v>41</v>
      </c>
      <c r="O2302" s="72"/>
      <c r="P2302" s="203">
        <f t="shared" si="81"/>
        <v>0</v>
      </c>
      <c r="Q2302" s="203">
        <v>0.105</v>
      </c>
      <c r="R2302" s="203">
        <f t="shared" si="82"/>
        <v>0.105</v>
      </c>
      <c r="S2302" s="203">
        <v>0</v>
      </c>
      <c r="T2302" s="204">
        <f t="shared" si="83"/>
        <v>0</v>
      </c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R2302" s="205" t="s">
        <v>493</v>
      </c>
      <c r="AT2302" s="205" t="s">
        <v>990</v>
      </c>
      <c r="AU2302" s="205" t="s">
        <v>85</v>
      </c>
      <c r="AY2302" s="18" t="s">
        <v>282</v>
      </c>
      <c r="BE2302" s="206">
        <f t="shared" si="84"/>
        <v>0</v>
      </c>
      <c r="BF2302" s="206">
        <f t="shared" si="85"/>
        <v>0</v>
      </c>
      <c r="BG2302" s="206">
        <f t="shared" si="86"/>
        <v>0</v>
      </c>
      <c r="BH2302" s="206">
        <f t="shared" si="87"/>
        <v>0</v>
      </c>
      <c r="BI2302" s="206">
        <f t="shared" si="88"/>
        <v>0</v>
      </c>
      <c r="BJ2302" s="18" t="s">
        <v>83</v>
      </c>
      <c r="BK2302" s="206">
        <f t="shared" si="89"/>
        <v>0</v>
      </c>
      <c r="BL2302" s="18" t="s">
        <v>199</v>
      </c>
      <c r="BM2302" s="205" t="s">
        <v>2792</v>
      </c>
    </row>
    <row r="2303" spans="1:65" s="2" customFormat="1" ht="49.15" customHeight="1">
      <c r="A2303" s="35"/>
      <c r="B2303" s="36"/>
      <c r="C2303" s="193" t="s">
        <v>2793</v>
      </c>
      <c r="D2303" s="193" t="s">
        <v>284</v>
      </c>
      <c r="E2303" s="194" t="s">
        <v>2794</v>
      </c>
      <c r="F2303" s="195" t="s">
        <v>2795</v>
      </c>
      <c r="G2303" s="196" t="s">
        <v>583</v>
      </c>
      <c r="H2303" s="197">
        <v>1</v>
      </c>
      <c r="I2303" s="198"/>
      <c r="J2303" s="199">
        <f t="shared" si="80"/>
        <v>0</v>
      </c>
      <c r="K2303" s="200"/>
      <c r="L2303" s="40"/>
      <c r="M2303" s="201" t="s">
        <v>1</v>
      </c>
      <c r="N2303" s="202" t="s">
        <v>41</v>
      </c>
      <c r="O2303" s="72"/>
      <c r="P2303" s="203">
        <f t="shared" si="81"/>
        <v>0</v>
      </c>
      <c r="Q2303" s="203">
        <v>0</v>
      </c>
      <c r="R2303" s="203">
        <f t="shared" si="82"/>
        <v>0</v>
      </c>
      <c r="S2303" s="203">
        <v>0</v>
      </c>
      <c r="T2303" s="204">
        <f t="shared" si="83"/>
        <v>0</v>
      </c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R2303" s="205" t="s">
        <v>199</v>
      </c>
      <c r="AT2303" s="205" t="s">
        <v>284</v>
      </c>
      <c r="AU2303" s="205" t="s">
        <v>85</v>
      </c>
      <c r="AY2303" s="18" t="s">
        <v>282</v>
      </c>
      <c r="BE2303" s="206">
        <f t="shared" si="84"/>
        <v>0</v>
      </c>
      <c r="BF2303" s="206">
        <f t="shared" si="85"/>
        <v>0</v>
      </c>
      <c r="BG2303" s="206">
        <f t="shared" si="86"/>
        <v>0</v>
      </c>
      <c r="BH2303" s="206">
        <f t="shared" si="87"/>
        <v>0</v>
      </c>
      <c r="BI2303" s="206">
        <f t="shared" si="88"/>
        <v>0</v>
      </c>
      <c r="BJ2303" s="18" t="s">
        <v>83</v>
      </c>
      <c r="BK2303" s="206">
        <f t="shared" si="89"/>
        <v>0</v>
      </c>
      <c r="BL2303" s="18" t="s">
        <v>199</v>
      </c>
      <c r="BM2303" s="205" t="s">
        <v>2796</v>
      </c>
    </row>
    <row r="2304" spans="1:65" s="2" customFormat="1" ht="62.65" customHeight="1">
      <c r="A2304" s="35"/>
      <c r="B2304" s="36"/>
      <c r="C2304" s="251" t="s">
        <v>2797</v>
      </c>
      <c r="D2304" s="251" t="s">
        <v>990</v>
      </c>
      <c r="E2304" s="252" t="s">
        <v>2798</v>
      </c>
      <c r="F2304" s="253" t="s">
        <v>2799</v>
      </c>
      <c r="G2304" s="254" t="s">
        <v>583</v>
      </c>
      <c r="H2304" s="255">
        <v>1</v>
      </c>
      <c r="I2304" s="256"/>
      <c r="J2304" s="257">
        <f t="shared" si="80"/>
        <v>0</v>
      </c>
      <c r="K2304" s="258"/>
      <c r="L2304" s="259"/>
      <c r="M2304" s="260" t="s">
        <v>1</v>
      </c>
      <c r="N2304" s="261" t="s">
        <v>41</v>
      </c>
      <c r="O2304" s="72"/>
      <c r="P2304" s="203">
        <f t="shared" si="81"/>
        <v>0</v>
      </c>
      <c r="Q2304" s="203">
        <v>0.11</v>
      </c>
      <c r="R2304" s="203">
        <f t="shared" si="82"/>
        <v>0.11</v>
      </c>
      <c r="S2304" s="203">
        <v>0</v>
      </c>
      <c r="T2304" s="204">
        <f t="shared" si="83"/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493</v>
      </c>
      <c r="AT2304" s="205" t="s">
        <v>990</v>
      </c>
      <c r="AU2304" s="205" t="s">
        <v>85</v>
      </c>
      <c r="AY2304" s="18" t="s">
        <v>282</v>
      </c>
      <c r="BE2304" s="206">
        <f t="shared" si="84"/>
        <v>0</v>
      </c>
      <c r="BF2304" s="206">
        <f t="shared" si="85"/>
        <v>0</v>
      </c>
      <c r="BG2304" s="206">
        <f t="shared" si="86"/>
        <v>0</v>
      </c>
      <c r="BH2304" s="206">
        <f t="shared" si="87"/>
        <v>0</v>
      </c>
      <c r="BI2304" s="206">
        <f t="shared" si="88"/>
        <v>0</v>
      </c>
      <c r="BJ2304" s="18" t="s">
        <v>83</v>
      </c>
      <c r="BK2304" s="206">
        <f t="shared" si="89"/>
        <v>0</v>
      </c>
      <c r="BL2304" s="18" t="s">
        <v>199</v>
      </c>
      <c r="BM2304" s="205" t="s">
        <v>2800</v>
      </c>
    </row>
    <row r="2305" spans="1:65" s="2" customFormat="1" ht="49.15" customHeight="1">
      <c r="A2305" s="35"/>
      <c r="B2305" s="36"/>
      <c r="C2305" s="193" t="s">
        <v>2801</v>
      </c>
      <c r="D2305" s="193" t="s">
        <v>284</v>
      </c>
      <c r="E2305" s="194" t="s">
        <v>2802</v>
      </c>
      <c r="F2305" s="195" t="s">
        <v>2803</v>
      </c>
      <c r="G2305" s="196" t="s">
        <v>583</v>
      </c>
      <c r="H2305" s="197">
        <v>12</v>
      </c>
      <c r="I2305" s="198"/>
      <c r="J2305" s="199">
        <f t="shared" si="80"/>
        <v>0</v>
      </c>
      <c r="K2305" s="200"/>
      <c r="L2305" s="40"/>
      <c r="M2305" s="201" t="s">
        <v>1</v>
      </c>
      <c r="N2305" s="202" t="s">
        <v>41</v>
      </c>
      <c r="O2305" s="72"/>
      <c r="P2305" s="203">
        <f t="shared" si="81"/>
        <v>0</v>
      </c>
      <c r="Q2305" s="203">
        <v>0</v>
      </c>
      <c r="R2305" s="203">
        <f t="shared" si="82"/>
        <v>0</v>
      </c>
      <c r="S2305" s="203">
        <v>0</v>
      </c>
      <c r="T2305" s="204">
        <f t="shared" si="83"/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284</v>
      </c>
      <c r="AU2305" s="205" t="s">
        <v>85</v>
      </c>
      <c r="AY2305" s="18" t="s">
        <v>282</v>
      </c>
      <c r="BE2305" s="206">
        <f t="shared" si="84"/>
        <v>0</v>
      </c>
      <c r="BF2305" s="206">
        <f t="shared" si="85"/>
        <v>0</v>
      </c>
      <c r="BG2305" s="206">
        <f t="shared" si="86"/>
        <v>0</v>
      </c>
      <c r="BH2305" s="206">
        <f t="shared" si="87"/>
        <v>0</v>
      </c>
      <c r="BI2305" s="206">
        <f t="shared" si="88"/>
        <v>0</v>
      </c>
      <c r="BJ2305" s="18" t="s">
        <v>83</v>
      </c>
      <c r="BK2305" s="206">
        <f t="shared" si="89"/>
        <v>0</v>
      </c>
      <c r="BL2305" s="18" t="s">
        <v>199</v>
      </c>
      <c r="BM2305" s="205" t="s">
        <v>2804</v>
      </c>
    </row>
    <row r="2306" spans="1:65" s="2" customFormat="1" ht="62.65" customHeight="1">
      <c r="A2306" s="35"/>
      <c r="B2306" s="36"/>
      <c r="C2306" s="251" t="s">
        <v>2805</v>
      </c>
      <c r="D2306" s="251" t="s">
        <v>990</v>
      </c>
      <c r="E2306" s="252" t="s">
        <v>2806</v>
      </c>
      <c r="F2306" s="253" t="s">
        <v>2807</v>
      </c>
      <c r="G2306" s="254" t="s">
        <v>583</v>
      </c>
      <c r="H2306" s="255">
        <v>1</v>
      </c>
      <c r="I2306" s="256"/>
      <c r="J2306" s="257">
        <f t="shared" si="80"/>
        <v>0</v>
      </c>
      <c r="K2306" s="258"/>
      <c r="L2306" s="259"/>
      <c r="M2306" s="260" t="s">
        <v>1</v>
      </c>
      <c r="N2306" s="261" t="s">
        <v>41</v>
      </c>
      <c r="O2306" s="72"/>
      <c r="P2306" s="203">
        <f t="shared" si="81"/>
        <v>0</v>
      </c>
      <c r="Q2306" s="203">
        <v>0.21199999999999999</v>
      </c>
      <c r="R2306" s="203">
        <f t="shared" si="82"/>
        <v>0.21199999999999999</v>
      </c>
      <c r="S2306" s="203">
        <v>0</v>
      </c>
      <c r="T2306" s="204">
        <f t="shared" si="83"/>
        <v>0</v>
      </c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R2306" s="205" t="s">
        <v>493</v>
      </c>
      <c r="AT2306" s="205" t="s">
        <v>990</v>
      </c>
      <c r="AU2306" s="205" t="s">
        <v>85</v>
      </c>
      <c r="AY2306" s="18" t="s">
        <v>282</v>
      </c>
      <c r="BE2306" s="206">
        <f t="shared" si="84"/>
        <v>0</v>
      </c>
      <c r="BF2306" s="206">
        <f t="shared" si="85"/>
        <v>0</v>
      </c>
      <c r="BG2306" s="206">
        <f t="shared" si="86"/>
        <v>0</v>
      </c>
      <c r="BH2306" s="206">
        <f t="shared" si="87"/>
        <v>0</v>
      </c>
      <c r="BI2306" s="206">
        <f t="shared" si="88"/>
        <v>0</v>
      </c>
      <c r="BJ2306" s="18" t="s">
        <v>83</v>
      </c>
      <c r="BK2306" s="206">
        <f t="shared" si="89"/>
        <v>0</v>
      </c>
      <c r="BL2306" s="18" t="s">
        <v>199</v>
      </c>
      <c r="BM2306" s="205" t="s">
        <v>2808</v>
      </c>
    </row>
    <row r="2307" spans="1:65" s="2" customFormat="1" ht="44.25" customHeight="1">
      <c r="A2307" s="35"/>
      <c r="B2307" s="36"/>
      <c r="C2307" s="251" t="s">
        <v>2809</v>
      </c>
      <c r="D2307" s="251" t="s">
        <v>990</v>
      </c>
      <c r="E2307" s="252" t="s">
        <v>2810</v>
      </c>
      <c r="F2307" s="253" t="s">
        <v>2811</v>
      </c>
      <c r="G2307" s="254" t="s">
        <v>583</v>
      </c>
      <c r="H2307" s="255">
        <v>1</v>
      </c>
      <c r="I2307" s="256"/>
      <c r="J2307" s="257">
        <f t="shared" si="80"/>
        <v>0</v>
      </c>
      <c r="K2307" s="258"/>
      <c r="L2307" s="259"/>
      <c r="M2307" s="260" t="s">
        <v>1</v>
      </c>
      <c r="N2307" s="261" t="s">
        <v>41</v>
      </c>
      <c r="O2307" s="72"/>
      <c r="P2307" s="203">
        <f t="shared" si="81"/>
        <v>0</v>
      </c>
      <c r="Q2307" s="203">
        <v>0.21199999999999999</v>
      </c>
      <c r="R2307" s="203">
        <f t="shared" si="82"/>
        <v>0.21199999999999999</v>
      </c>
      <c r="S2307" s="203">
        <v>0</v>
      </c>
      <c r="T2307" s="204">
        <f t="shared" si="83"/>
        <v>0</v>
      </c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R2307" s="205" t="s">
        <v>493</v>
      </c>
      <c r="AT2307" s="205" t="s">
        <v>990</v>
      </c>
      <c r="AU2307" s="205" t="s">
        <v>85</v>
      </c>
      <c r="AY2307" s="18" t="s">
        <v>282</v>
      </c>
      <c r="BE2307" s="206">
        <f t="shared" si="84"/>
        <v>0</v>
      </c>
      <c r="BF2307" s="206">
        <f t="shared" si="85"/>
        <v>0</v>
      </c>
      <c r="BG2307" s="206">
        <f t="shared" si="86"/>
        <v>0</v>
      </c>
      <c r="BH2307" s="206">
        <f t="shared" si="87"/>
        <v>0</v>
      </c>
      <c r="BI2307" s="206">
        <f t="shared" si="88"/>
        <v>0</v>
      </c>
      <c r="BJ2307" s="18" t="s">
        <v>83</v>
      </c>
      <c r="BK2307" s="206">
        <f t="shared" si="89"/>
        <v>0</v>
      </c>
      <c r="BL2307" s="18" t="s">
        <v>199</v>
      </c>
      <c r="BM2307" s="205" t="s">
        <v>2812</v>
      </c>
    </row>
    <row r="2308" spans="1:65" s="2" customFormat="1" ht="44.25" customHeight="1">
      <c r="A2308" s="35"/>
      <c r="B2308" s="36"/>
      <c r="C2308" s="251" t="s">
        <v>2813</v>
      </c>
      <c r="D2308" s="251" t="s">
        <v>990</v>
      </c>
      <c r="E2308" s="252" t="s">
        <v>2814</v>
      </c>
      <c r="F2308" s="253" t="s">
        <v>2815</v>
      </c>
      <c r="G2308" s="254" t="s">
        <v>583</v>
      </c>
      <c r="H2308" s="255">
        <v>1</v>
      </c>
      <c r="I2308" s="256"/>
      <c r="J2308" s="257">
        <f t="shared" si="80"/>
        <v>0</v>
      </c>
      <c r="K2308" s="258"/>
      <c r="L2308" s="259"/>
      <c r="M2308" s="260" t="s">
        <v>1</v>
      </c>
      <c r="N2308" s="261" t="s">
        <v>41</v>
      </c>
      <c r="O2308" s="72"/>
      <c r="P2308" s="203">
        <f t="shared" si="81"/>
        <v>0</v>
      </c>
      <c r="Q2308" s="203">
        <v>0.21199999999999999</v>
      </c>
      <c r="R2308" s="203">
        <f t="shared" si="82"/>
        <v>0.21199999999999999</v>
      </c>
      <c r="S2308" s="203">
        <v>0</v>
      </c>
      <c r="T2308" s="204">
        <f t="shared" si="83"/>
        <v>0</v>
      </c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R2308" s="205" t="s">
        <v>493</v>
      </c>
      <c r="AT2308" s="205" t="s">
        <v>990</v>
      </c>
      <c r="AU2308" s="205" t="s">
        <v>85</v>
      </c>
      <c r="AY2308" s="18" t="s">
        <v>282</v>
      </c>
      <c r="BE2308" s="206">
        <f t="shared" si="84"/>
        <v>0</v>
      </c>
      <c r="BF2308" s="206">
        <f t="shared" si="85"/>
        <v>0</v>
      </c>
      <c r="BG2308" s="206">
        <f t="shared" si="86"/>
        <v>0</v>
      </c>
      <c r="BH2308" s="206">
        <f t="shared" si="87"/>
        <v>0</v>
      </c>
      <c r="BI2308" s="206">
        <f t="shared" si="88"/>
        <v>0</v>
      </c>
      <c r="BJ2308" s="18" t="s">
        <v>83</v>
      </c>
      <c r="BK2308" s="206">
        <f t="shared" si="89"/>
        <v>0</v>
      </c>
      <c r="BL2308" s="18" t="s">
        <v>199</v>
      </c>
      <c r="BM2308" s="205" t="s">
        <v>2816</v>
      </c>
    </row>
    <row r="2309" spans="1:65" s="2" customFormat="1" ht="62.65" customHeight="1">
      <c r="A2309" s="35"/>
      <c r="B2309" s="36"/>
      <c r="C2309" s="251" t="s">
        <v>2817</v>
      </c>
      <c r="D2309" s="251" t="s">
        <v>990</v>
      </c>
      <c r="E2309" s="252" t="s">
        <v>2818</v>
      </c>
      <c r="F2309" s="253" t="s">
        <v>2819</v>
      </c>
      <c r="G2309" s="254" t="s">
        <v>583</v>
      </c>
      <c r="H2309" s="255">
        <v>2</v>
      </c>
      <c r="I2309" s="256"/>
      <c r="J2309" s="257">
        <f t="shared" si="80"/>
        <v>0</v>
      </c>
      <c r="K2309" s="258"/>
      <c r="L2309" s="259"/>
      <c r="M2309" s="260" t="s">
        <v>1</v>
      </c>
      <c r="N2309" s="261" t="s">
        <v>41</v>
      </c>
      <c r="O2309" s="72"/>
      <c r="P2309" s="203">
        <f t="shared" si="81"/>
        <v>0</v>
      </c>
      <c r="Q2309" s="203">
        <v>0.21199999999999999</v>
      </c>
      <c r="R2309" s="203">
        <f t="shared" si="82"/>
        <v>0.42399999999999999</v>
      </c>
      <c r="S2309" s="203">
        <v>0</v>
      </c>
      <c r="T2309" s="204">
        <f t="shared" si="83"/>
        <v>0</v>
      </c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R2309" s="205" t="s">
        <v>493</v>
      </c>
      <c r="AT2309" s="205" t="s">
        <v>990</v>
      </c>
      <c r="AU2309" s="205" t="s">
        <v>85</v>
      </c>
      <c r="AY2309" s="18" t="s">
        <v>282</v>
      </c>
      <c r="BE2309" s="206">
        <f t="shared" si="84"/>
        <v>0</v>
      </c>
      <c r="BF2309" s="206">
        <f t="shared" si="85"/>
        <v>0</v>
      </c>
      <c r="BG2309" s="206">
        <f t="shared" si="86"/>
        <v>0</v>
      </c>
      <c r="BH2309" s="206">
        <f t="shared" si="87"/>
        <v>0</v>
      </c>
      <c r="BI2309" s="206">
        <f t="shared" si="88"/>
        <v>0</v>
      </c>
      <c r="BJ2309" s="18" t="s">
        <v>83</v>
      </c>
      <c r="BK2309" s="206">
        <f t="shared" si="89"/>
        <v>0</v>
      </c>
      <c r="BL2309" s="18" t="s">
        <v>199</v>
      </c>
      <c r="BM2309" s="205" t="s">
        <v>2820</v>
      </c>
    </row>
    <row r="2310" spans="1:65" s="2" customFormat="1" ht="62.65" customHeight="1">
      <c r="A2310" s="35"/>
      <c r="B2310" s="36"/>
      <c r="C2310" s="251" t="s">
        <v>2821</v>
      </c>
      <c r="D2310" s="251" t="s">
        <v>990</v>
      </c>
      <c r="E2310" s="252" t="s">
        <v>2822</v>
      </c>
      <c r="F2310" s="253" t="s">
        <v>2823</v>
      </c>
      <c r="G2310" s="254" t="s">
        <v>583</v>
      </c>
      <c r="H2310" s="255">
        <v>2</v>
      </c>
      <c r="I2310" s="256"/>
      <c r="J2310" s="257">
        <f t="shared" si="80"/>
        <v>0</v>
      </c>
      <c r="K2310" s="258"/>
      <c r="L2310" s="259"/>
      <c r="M2310" s="260" t="s">
        <v>1</v>
      </c>
      <c r="N2310" s="261" t="s">
        <v>41</v>
      </c>
      <c r="O2310" s="72"/>
      <c r="P2310" s="203">
        <f t="shared" si="81"/>
        <v>0</v>
      </c>
      <c r="Q2310" s="203">
        <v>0.21199999999999999</v>
      </c>
      <c r="R2310" s="203">
        <f t="shared" si="82"/>
        <v>0.42399999999999999</v>
      </c>
      <c r="S2310" s="203">
        <v>0</v>
      </c>
      <c r="T2310" s="204">
        <f t="shared" si="83"/>
        <v>0</v>
      </c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R2310" s="205" t="s">
        <v>493</v>
      </c>
      <c r="AT2310" s="205" t="s">
        <v>990</v>
      </c>
      <c r="AU2310" s="205" t="s">
        <v>85</v>
      </c>
      <c r="AY2310" s="18" t="s">
        <v>282</v>
      </c>
      <c r="BE2310" s="206">
        <f t="shared" si="84"/>
        <v>0</v>
      </c>
      <c r="BF2310" s="206">
        <f t="shared" si="85"/>
        <v>0</v>
      </c>
      <c r="BG2310" s="206">
        <f t="shared" si="86"/>
        <v>0</v>
      </c>
      <c r="BH2310" s="206">
        <f t="shared" si="87"/>
        <v>0</v>
      </c>
      <c r="BI2310" s="206">
        <f t="shared" si="88"/>
        <v>0</v>
      </c>
      <c r="BJ2310" s="18" t="s">
        <v>83</v>
      </c>
      <c r="BK2310" s="206">
        <f t="shared" si="89"/>
        <v>0</v>
      </c>
      <c r="BL2310" s="18" t="s">
        <v>199</v>
      </c>
      <c r="BM2310" s="205" t="s">
        <v>2824</v>
      </c>
    </row>
    <row r="2311" spans="1:65" s="2" customFormat="1" ht="55.5" customHeight="1">
      <c r="A2311" s="35"/>
      <c r="B2311" s="36"/>
      <c r="C2311" s="251" t="s">
        <v>2825</v>
      </c>
      <c r="D2311" s="251" t="s">
        <v>990</v>
      </c>
      <c r="E2311" s="252" t="s">
        <v>2826</v>
      </c>
      <c r="F2311" s="253" t="s">
        <v>2827</v>
      </c>
      <c r="G2311" s="254" t="s">
        <v>583</v>
      </c>
      <c r="H2311" s="255">
        <v>2</v>
      </c>
      <c r="I2311" s="256"/>
      <c r="J2311" s="257">
        <f t="shared" si="80"/>
        <v>0</v>
      </c>
      <c r="K2311" s="258"/>
      <c r="L2311" s="259"/>
      <c r="M2311" s="260" t="s">
        <v>1</v>
      </c>
      <c r="N2311" s="261" t="s">
        <v>41</v>
      </c>
      <c r="O2311" s="72"/>
      <c r="P2311" s="203">
        <f t="shared" si="81"/>
        <v>0</v>
      </c>
      <c r="Q2311" s="203">
        <v>0.21199999999999999</v>
      </c>
      <c r="R2311" s="203">
        <f t="shared" si="82"/>
        <v>0.42399999999999999</v>
      </c>
      <c r="S2311" s="203">
        <v>0</v>
      </c>
      <c r="T2311" s="204">
        <f t="shared" si="83"/>
        <v>0</v>
      </c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R2311" s="205" t="s">
        <v>493</v>
      </c>
      <c r="AT2311" s="205" t="s">
        <v>990</v>
      </c>
      <c r="AU2311" s="205" t="s">
        <v>85</v>
      </c>
      <c r="AY2311" s="18" t="s">
        <v>282</v>
      </c>
      <c r="BE2311" s="206">
        <f t="shared" si="84"/>
        <v>0</v>
      </c>
      <c r="BF2311" s="206">
        <f t="shared" si="85"/>
        <v>0</v>
      </c>
      <c r="BG2311" s="206">
        <f t="shared" si="86"/>
        <v>0</v>
      </c>
      <c r="BH2311" s="206">
        <f t="shared" si="87"/>
        <v>0</v>
      </c>
      <c r="BI2311" s="206">
        <f t="shared" si="88"/>
        <v>0</v>
      </c>
      <c r="BJ2311" s="18" t="s">
        <v>83</v>
      </c>
      <c r="BK2311" s="206">
        <f t="shared" si="89"/>
        <v>0</v>
      </c>
      <c r="BL2311" s="18" t="s">
        <v>199</v>
      </c>
      <c r="BM2311" s="205" t="s">
        <v>2828</v>
      </c>
    </row>
    <row r="2312" spans="1:65" s="2" customFormat="1" ht="55.5" customHeight="1">
      <c r="A2312" s="35"/>
      <c r="B2312" s="36"/>
      <c r="C2312" s="251" t="s">
        <v>2829</v>
      </c>
      <c r="D2312" s="251" t="s">
        <v>990</v>
      </c>
      <c r="E2312" s="252" t="s">
        <v>2830</v>
      </c>
      <c r="F2312" s="253" t="s">
        <v>2831</v>
      </c>
      <c r="G2312" s="254" t="s">
        <v>583</v>
      </c>
      <c r="H2312" s="255">
        <v>1</v>
      </c>
      <c r="I2312" s="256"/>
      <c r="J2312" s="257">
        <f t="shared" si="80"/>
        <v>0</v>
      </c>
      <c r="K2312" s="258"/>
      <c r="L2312" s="259"/>
      <c r="M2312" s="260" t="s">
        <v>1</v>
      </c>
      <c r="N2312" s="261" t="s">
        <v>41</v>
      </c>
      <c r="O2312" s="72"/>
      <c r="P2312" s="203">
        <f t="shared" si="81"/>
        <v>0</v>
      </c>
      <c r="Q2312" s="203">
        <v>0.21199999999999999</v>
      </c>
      <c r="R2312" s="203">
        <f t="shared" si="82"/>
        <v>0.21199999999999999</v>
      </c>
      <c r="S2312" s="203">
        <v>0</v>
      </c>
      <c r="T2312" s="204">
        <f t="shared" si="83"/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205" t="s">
        <v>493</v>
      </c>
      <c r="AT2312" s="205" t="s">
        <v>990</v>
      </c>
      <c r="AU2312" s="205" t="s">
        <v>85</v>
      </c>
      <c r="AY2312" s="18" t="s">
        <v>282</v>
      </c>
      <c r="BE2312" s="206">
        <f t="shared" si="84"/>
        <v>0</v>
      </c>
      <c r="BF2312" s="206">
        <f t="shared" si="85"/>
        <v>0</v>
      </c>
      <c r="BG2312" s="206">
        <f t="shared" si="86"/>
        <v>0</v>
      </c>
      <c r="BH2312" s="206">
        <f t="shared" si="87"/>
        <v>0</v>
      </c>
      <c r="BI2312" s="206">
        <f t="shared" si="88"/>
        <v>0</v>
      </c>
      <c r="BJ2312" s="18" t="s">
        <v>83</v>
      </c>
      <c r="BK2312" s="206">
        <f t="shared" si="89"/>
        <v>0</v>
      </c>
      <c r="BL2312" s="18" t="s">
        <v>199</v>
      </c>
      <c r="BM2312" s="205" t="s">
        <v>2832</v>
      </c>
    </row>
    <row r="2313" spans="1:65" s="2" customFormat="1" ht="66.75" customHeight="1">
      <c r="A2313" s="35"/>
      <c r="B2313" s="36"/>
      <c r="C2313" s="251" t="s">
        <v>2833</v>
      </c>
      <c r="D2313" s="251" t="s">
        <v>990</v>
      </c>
      <c r="E2313" s="252" t="s">
        <v>2834</v>
      </c>
      <c r="F2313" s="253" t="s">
        <v>2835</v>
      </c>
      <c r="G2313" s="254" t="s">
        <v>583</v>
      </c>
      <c r="H2313" s="255">
        <v>1</v>
      </c>
      <c r="I2313" s="256"/>
      <c r="J2313" s="257">
        <f t="shared" si="80"/>
        <v>0</v>
      </c>
      <c r="K2313" s="258"/>
      <c r="L2313" s="259"/>
      <c r="M2313" s="260" t="s">
        <v>1</v>
      </c>
      <c r="N2313" s="261" t="s">
        <v>41</v>
      </c>
      <c r="O2313" s="72"/>
      <c r="P2313" s="203">
        <f t="shared" si="81"/>
        <v>0</v>
      </c>
      <c r="Q2313" s="203">
        <v>0.21199999999999999</v>
      </c>
      <c r="R2313" s="203">
        <f t="shared" si="82"/>
        <v>0.21199999999999999</v>
      </c>
      <c r="S2313" s="203">
        <v>0</v>
      </c>
      <c r="T2313" s="204">
        <f t="shared" si="83"/>
        <v>0</v>
      </c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R2313" s="205" t="s">
        <v>493</v>
      </c>
      <c r="AT2313" s="205" t="s">
        <v>990</v>
      </c>
      <c r="AU2313" s="205" t="s">
        <v>85</v>
      </c>
      <c r="AY2313" s="18" t="s">
        <v>282</v>
      </c>
      <c r="BE2313" s="206">
        <f t="shared" si="84"/>
        <v>0</v>
      </c>
      <c r="BF2313" s="206">
        <f t="shared" si="85"/>
        <v>0</v>
      </c>
      <c r="BG2313" s="206">
        <f t="shared" si="86"/>
        <v>0</v>
      </c>
      <c r="BH2313" s="206">
        <f t="shared" si="87"/>
        <v>0</v>
      </c>
      <c r="BI2313" s="206">
        <f t="shared" si="88"/>
        <v>0</v>
      </c>
      <c r="BJ2313" s="18" t="s">
        <v>83</v>
      </c>
      <c r="BK2313" s="206">
        <f t="shared" si="89"/>
        <v>0</v>
      </c>
      <c r="BL2313" s="18" t="s">
        <v>199</v>
      </c>
      <c r="BM2313" s="205" t="s">
        <v>2836</v>
      </c>
    </row>
    <row r="2314" spans="1:65" s="2" customFormat="1" ht="44.25" customHeight="1">
      <c r="A2314" s="35"/>
      <c r="B2314" s="36"/>
      <c r="C2314" s="251" t="s">
        <v>2837</v>
      </c>
      <c r="D2314" s="251" t="s">
        <v>990</v>
      </c>
      <c r="E2314" s="252" t="s">
        <v>2838</v>
      </c>
      <c r="F2314" s="253" t="s">
        <v>2839</v>
      </c>
      <c r="G2314" s="254" t="s">
        <v>583</v>
      </c>
      <c r="H2314" s="255">
        <v>1</v>
      </c>
      <c r="I2314" s="256"/>
      <c r="J2314" s="257">
        <f t="shared" si="80"/>
        <v>0</v>
      </c>
      <c r="K2314" s="258"/>
      <c r="L2314" s="259"/>
      <c r="M2314" s="260" t="s">
        <v>1</v>
      </c>
      <c r="N2314" s="261" t="s">
        <v>41</v>
      </c>
      <c r="O2314" s="72"/>
      <c r="P2314" s="203">
        <f t="shared" si="81"/>
        <v>0</v>
      </c>
      <c r="Q2314" s="203">
        <v>0.21199999999999999</v>
      </c>
      <c r="R2314" s="203">
        <f t="shared" si="82"/>
        <v>0.21199999999999999</v>
      </c>
      <c r="S2314" s="203">
        <v>0</v>
      </c>
      <c r="T2314" s="204">
        <f t="shared" si="83"/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205" t="s">
        <v>493</v>
      </c>
      <c r="AT2314" s="205" t="s">
        <v>990</v>
      </c>
      <c r="AU2314" s="205" t="s">
        <v>85</v>
      </c>
      <c r="AY2314" s="18" t="s">
        <v>282</v>
      </c>
      <c r="BE2314" s="206">
        <f t="shared" si="84"/>
        <v>0</v>
      </c>
      <c r="BF2314" s="206">
        <f t="shared" si="85"/>
        <v>0</v>
      </c>
      <c r="BG2314" s="206">
        <f t="shared" si="86"/>
        <v>0</v>
      </c>
      <c r="BH2314" s="206">
        <f t="shared" si="87"/>
        <v>0</v>
      </c>
      <c r="BI2314" s="206">
        <f t="shared" si="88"/>
        <v>0</v>
      </c>
      <c r="BJ2314" s="18" t="s">
        <v>83</v>
      </c>
      <c r="BK2314" s="206">
        <f t="shared" si="89"/>
        <v>0</v>
      </c>
      <c r="BL2314" s="18" t="s">
        <v>199</v>
      </c>
      <c r="BM2314" s="205" t="s">
        <v>2840</v>
      </c>
    </row>
    <row r="2315" spans="1:65" s="2" customFormat="1" ht="62.65" customHeight="1">
      <c r="A2315" s="35"/>
      <c r="B2315" s="36"/>
      <c r="C2315" s="251" t="s">
        <v>2841</v>
      </c>
      <c r="D2315" s="251" t="s">
        <v>990</v>
      </c>
      <c r="E2315" s="252" t="s">
        <v>2842</v>
      </c>
      <c r="F2315" s="253" t="s">
        <v>2843</v>
      </c>
      <c r="G2315" s="254" t="s">
        <v>583</v>
      </c>
      <c r="H2315" s="255">
        <v>1</v>
      </c>
      <c r="I2315" s="256"/>
      <c r="J2315" s="257">
        <f t="shared" si="80"/>
        <v>0</v>
      </c>
      <c r="K2315" s="258"/>
      <c r="L2315" s="259"/>
      <c r="M2315" s="260" t="s">
        <v>1</v>
      </c>
      <c r="N2315" s="261" t="s">
        <v>41</v>
      </c>
      <c r="O2315" s="72"/>
      <c r="P2315" s="203">
        <f t="shared" si="81"/>
        <v>0</v>
      </c>
      <c r="Q2315" s="203">
        <v>0.21199999999999999</v>
      </c>
      <c r="R2315" s="203">
        <f t="shared" si="82"/>
        <v>0.21199999999999999</v>
      </c>
      <c r="S2315" s="203">
        <v>0</v>
      </c>
      <c r="T2315" s="204">
        <f t="shared" si="83"/>
        <v>0</v>
      </c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R2315" s="205" t="s">
        <v>493</v>
      </c>
      <c r="AT2315" s="205" t="s">
        <v>990</v>
      </c>
      <c r="AU2315" s="205" t="s">
        <v>85</v>
      </c>
      <c r="AY2315" s="18" t="s">
        <v>282</v>
      </c>
      <c r="BE2315" s="206">
        <f t="shared" si="84"/>
        <v>0</v>
      </c>
      <c r="BF2315" s="206">
        <f t="shared" si="85"/>
        <v>0</v>
      </c>
      <c r="BG2315" s="206">
        <f t="shared" si="86"/>
        <v>0</v>
      </c>
      <c r="BH2315" s="206">
        <f t="shared" si="87"/>
        <v>0</v>
      </c>
      <c r="BI2315" s="206">
        <f t="shared" si="88"/>
        <v>0</v>
      </c>
      <c r="BJ2315" s="18" t="s">
        <v>83</v>
      </c>
      <c r="BK2315" s="206">
        <f t="shared" si="89"/>
        <v>0</v>
      </c>
      <c r="BL2315" s="18" t="s">
        <v>199</v>
      </c>
      <c r="BM2315" s="205" t="s">
        <v>2844</v>
      </c>
    </row>
    <row r="2316" spans="1:65" s="2" customFormat="1" ht="24.2" customHeight="1">
      <c r="A2316" s="35"/>
      <c r="B2316" s="36"/>
      <c r="C2316" s="193" t="s">
        <v>2845</v>
      </c>
      <c r="D2316" s="193" t="s">
        <v>284</v>
      </c>
      <c r="E2316" s="194" t="s">
        <v>2846</v>
      </c>
      <c r="F2316" s="195" t="s">
        <v>2847</v>
      </c>
      <c r="G2316" s="196" t="s">
        <v>2461</v>
      </c>
      <c r="H2316" s="197">
        <v>1</v>
      </c>
      <c r="I2316" s="198"/>
      <c r="J2316" s="199">
        <f t="shared" si="80"/>
        <v>0</v>
      </c>
      <c r="K2316" s="200"/>
      <c r="L2316" s="40"/>
      <c r="M2316" s="201" t="s">
        <v>1</v>
      </c>
      <c r="N2316" s="202" t="s">
        <v>41</v>
      </c>
      <c r="O2316" s="72"/>
      <c r="P2316" s="203">
        <f t="shared" si="81"/>
        <v>0</v>
      </c>
      <c r="Q2316" s="203">
        <v>0</v>
      </c>
      <c r="R2316" s="203">
        <f t="shared" si="82"/>
        <v>0</v>
      </c>
      <c r="S2316" s="203">
        <v>0</v>
      </c>
      <c r="T2316" s="204">
        <f t="shared" si="83"/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199</v>
      </c>
      <c r="AT2316" s="205" t="s">
        <v>284</v>
      </c>
      <c r="AU2316" s="205" t="s">
        <v>85</v>
      </c>
      <c r="AY2316" s="18" t="s">
        <v>282</v>
      </c>
      <c r="BE2316" s="206">
        <f t="shared" si="84"/>
        <v>0</v>
      </c>
      <c r="BF2316" s="206">
        <f t="shared" si="85"/>
        <v>0</v>
      </c>
      <c r="BG2316" s="206">
        <f t="shared" si="86"/>
        <v>0</v>
      </c>
      <c r="BH2316" s="206">
        <f t="shared" si="87"/>
        <v>0</v>
      </c>
      <c r="BI2316" s="206">
        <f t="shared" si="88"/>
        <v>0</v>
      </c>
      <c r="BJ2316" s="18" t="s">
        <v>83</v>
      </c>
      <c r="BK2316" s="206">
        <f t="shared" si="89"/>
        <v>0</v>
      </c>
      <c r="BL2316" s="18" t="s">
        <v>199</v>
      </c>
      <c r="BM2316" s="205" t="s">
        <v>2848</v>
      </c>
    </row>
    <row r="2317" spans="1:65" s="16" customFormat="1" ht="11.25">
      <c r="B2317" s="241"/>
      <c r="C2317" s="242"/>
      <c r="D2317" s="209" t="s">
        <v>290</v>
      </c>
      <c r="E2317" s="243" t="s">
        <v>1</v>
      </c>
      <c r="F2317" s="244" t="s">
        <v>2849</v>
      </c>
      <c r="G2317" s="242"/>
      <c r="H2317" s="243" t="s">
        <v>1</v>
      </c>
      <c r="I2317" s="245"/>
      <c r="J2317" s="242"/>
      <c r="K2317" s="242"/>
      <c r="L2317" s="246"/>
      <c r="M2317" s="247"/>
      <c r="N2317" s="248"/>
      <c r="O2317" s="248"/>
      <c r="P2317" s="248"/>
      <c r="Q2317" s="248"/>
      <c r="R2317" s="248"/>
      <c r="S2317" s="248"/>
      <c r="T2317" s="249"/>
      <c r="AT2317" s="250" t="s">
        <v>290</v>
      </c>
      <c r="AU2317" s="250" t="s">
        <v>85</v>
      </c>
      <c r="AV2317" s="16" t="s">
        <v>83</v>
      </c>
      <c r="AW2317" s="16" t="s">
        <v>32</v>
      </c>
      <c r="AX2317" s="16" t="s">
        <v>76</v>
      </c>
      <c r="AY2317" s="250" t="s">
        <v>282</v>
      </c>
    </row>
    <row r="2318" spans="1:65" s="16" customFormat="1" ht="11.25">
      <c r="B2318" s="241"/>
      <c r="C2318" s="242"/>
      <c r="D2318" s="209" t="s">
        <v>290</v>
      </c>
      <c r="E2318" s="243" t="s">
        <v>1</v>
      </c>
      <c r="F2318" s="244" t="s">
        <v>2850</v>
      </c>
      <c r="G2318" s="242"/>
      <c r="H2318" s="243" t="s">
        <v>1</v>
      </c>
      <c r="I2318" s="245"/>
      <c r="J2318" s="242"/>
      <c r="K2318" s="242"/>
      <c r="L2318" s="246"/>
      <c r="M2318" s="247"/>
      <c r="N2318" s="248"/>
      <c r="O2318" s="248"/>
      <c r="P2318" s="248"/>
      <c r="Q2318" s="248"/>
      <c r="R2318" s="248"/>
      <c r="S2318" s="248"/>
      <c r="T2318" s="249"/>
      <c r="AT2318" s="250" t="s">
        <v>290</v>
      </c>
      <c r="AU2318" s="250" t="s">
        <v>85</v>
      </c>
      <c r="AV2318" s="16" t="s">
        <v>83</v>
      </c>
      <c r="AW2318" s="16" t="s">
        <v>32</v>
      </c>
      <c r="AX2318" s="16" t="s">
        <v>76</v>
      </c>
      <c r="AY2318" s="250" t="s">
        <v>282</v>
      </c>
    </row>
    <row r="2319" spans="1:65" s="13" customFormat="1" ht="11.25">
      <c r="B2319" s="207"/>
      <c r="C2319" s="208"/>
      <c r="D2319" s="209" t="s">
        <v>290</v>
      </c>
      <c r="E2319" s="210" t="s">
        <v>1</v>
      </c>
      <c r="F2319" s="211" t="s">
        <v>83</v>
      </c>
      <c r="G2319" s="208"/>
      <c r="H2319" s="212">
        <v>1</v>
      </c>
      <c r="I2319" s="213"/>
      <c r="J2319" s="208"/>
      <c r="K2319" s="208"/>
      <c r="L2319" s="214"/>
      <c r="M2319" s="215"/>
      <c r="N2319" s="216"/>
      <c r="O2319" s="216"/>
      <c r="P2319" s="216"/>
      <c r="Q2319" s="216"/>
      <c r="R2319" s="216"/>
      <c r="S2319" s="216"/>
      <c r="T2319" s="217"/>
      <c r="AT2319" s="218" t="s">
        <v>290</v>
      </c>
      <c r="AU2319" s="218" t="s">
        <v>85</v>
      </c>
      <c r="AV2319" s="13" t="s">
        <v>85</v>
      </c>
      <c r="AW2319" s="13" t="s">
        <v>32</v>
      </c>
      <c r="AX2319" s="13" t="s">
        <v>76</v>
      </c>
      <c r="AY2319" s="218" t="s">
        <v>282</v>
      </c>
    </row>
    <row r="2320" spans="1:65" s="14" customFormat="1" ht="11.25">
      <c r="B2320" s="219"/>
      <c r="C2320" s="220"/>
      <c r="D2320" s="209" t="s">
        <v>290</v>
      </c>
      <c r="E2320" s="221" t="s">
        <v>1</v>
      </c>
      <c r="F2320" s="222" t="s">
        <v>292</v>
      </c>
      <c r="G2320" s="220"/>
      <c r="H2320" s="223">
        <v>1</v>
      </c>
      <c r="I2320" s="224"/>
      <c r="J2320" s="220"/>
      <c r="K2320" s="220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290</v>
      </c>
      <c r="AU2320" s="229" t="s">
        <v>85</v>
      </c>
      <c r="AV2320" s="14" t="s">
        <v>288</v>
      </c>
      <c r="AW2320" s="14" t="s">
        <v>32</v>
      </c>
      <c r="AX2320" s="14" t="s">
        <v>83</v>
      </c>
      <c r="AY2320" s="229" t="s">
        <v>282</v>
      </c>
    </row>
    <row r="2321" spans="1:65" s="2" customFormat="1" ht="24.2" customHeight="1">
      <c r="A2321" s="35"/>
      <c r="B2321" s="36"/>
      <c r="C2321" s="193" t="s">
        <v>2851</v>
      </c>
      <c r="D2321" s="193" t="s">
        <v>284</v>
      </c>
      <c r="E2321" s="194" t="s">
        <v>2852</v>
      </c>
      <c r="F2321" s="195" t="s">
        <v>2853</v>
      </c>
      <c r="G2321" s="196" t="s">
        <v>583</v>
      </c>
      <c r="H2321" s="197">
        <v>26</v>
      </c>
      <c r="I2321" s="198"/>
      <c r="J2321" s="199">
        <f t="shared" ref="J2321:J2332" si="90">ROUND(I2321*H2321,2)</f>
        <v>0</v>
      </c>
      <c r="K2321" s="200"/>
      <c r="L2321" s="40"/>
      <c r="M2321" s="201" t="s">
        <v>1</v>
      </c>
      <c r="N2321" s="202" t="s">
        <v>41</v>
      </c>
      <c r="O2321" s="72"/>
      <c r="P2321" s="203">
        <f t="shared" ref="P2321:P2332" si="91">O2321*H2321</f>
        <v>0</v>
      </c>
      <c r="Q2321" s="203">
        <v>0</v>
      </c>
      <c r="R2321" s="203">
        <f t="shared" ref="R2321:R2332" si="92">Q2321*H2321</f>
        <v>0</v>
      </c>
      <c r="S2321" s="203">
        <v>0</v>
      </c>
      <c r="T2321" s="204">
        <f t="shared" ref="T2321:T2332" si="93">S2321*H2321</f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199</v>
      </c>
      <c r="AT2321" s="205" t="s">
        <v>284</v>
      </c>
      <c r="AU2321" s="205" t="s">
        <v>85</v>
      </c>
      <c r="AY2321" s="18" t="s">
        <v>282</v>
      </c>
      <c r="BE2321" s="206">
        <f t="shared" ref="BE2321:BE2332" si="94">IF(N2321="základní",J2321,0)</f>
        <v>0</v>
      </c>
      <c r="BF2321" s="206">
        <f t="shared" ref="BF2321:BF2332" si="95">IF(N2321="snížená",J2321,0)</f>
        <v>0</v>
      </c>
      <c r="BG2321" s="206">
        <f t="shared" ref="BG2321:BG2332" si="96">IF(N2321="zákl. přenesená",J2321,0)</f>
        <v>0</v>
      </c>
      <c r="BH2321" s="206">
        <f t="shared" ref="BH2321:BH2332" si="97">IF(N2321="sníž. přenesená",J2321,0)</f>
        <v>0</v>
      </c>
      <c r="BI2321" s="206">
        <f t="shared" ref="BI2321:BI2332" si="98">IF(N2321="nulová",J2321,0)</f>
        <v>0</v>
      </c>
      <c r="BJ2321" s="18" t="s">
        <v>83</v>
      </c>
      <c r="BK2321" s="206">
        <f t="shared" ref="BK2321:BK2332" si="99">ROUND(I2321*H2321,2)</f>
        <v>0</v>
      </c>
      <c r="BL2321" s="18" t="s">
        <v>199</v>
      </c>
      <c r="BM2321" s="205" t="s">
        <v>2854</v>
      </c>
    </row>
    <row r="2322" spans="1:65" s="2" customFormat="1" ht="33" customHeight="1">
      <c r="A2322" s="35"/>
      <c r="B2322" s="36"/>
      <c r="C2322" s="251" t="s">
        <v>2855</v>
      </c>
      <c r="D2322" s="251" t="s">
        <v>990</v>
      </c>
      <c r="E2322" s="252" t="s">
        <v>2856</v>
      </c>
      <c r="F2322" s="253" t="s">
        <v>2857</v>
      </c>
      <c r="G2322" s="254" t="s">
        <v>583</v>
      </c>
      <c r="H2322" s="255">
        <v>26</v>
      </c>
      <c r="I2322" s="256"/>
      <c r="J2322" s="257">
        <f t="shared" si="9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91"/>
        <v>0</v>
      </c>
      <c r="Q2322" s="203">
        <v>1.0200000000000001E-3</v>
      </c>
      <c r="R2322" s="203">
        <f t="shared" si="92"/>
        <v>2.6520000000000002E-2</v>
      </c>
      <c r="S2322" s="203">
        <v>0</v>
      </c>
      <c r="T2322" s="204">
        <f t="shared" si="9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493</v>
      </c>
      <c r="AT2322" s="205" t="s">
        <v>990</v>
      </c>
      <c r="AU2322" s="205" t="s">
        <v>85</v>
      </c>
      <c r="AY2322" s="18" t="s">
        <v>282</v>
      </c>
      <c r="BE2322" s="206">
        <f t="shared" si="94"/>
        <v>0</v>
      </c>
      <c r="BF2322" s="206">
        <f t="shared" si="95"/>
        <v>0</v>
      </c>
      <c r="BG2322" s="206">
        <f t="shared" si="96"/>
        <v>0</v>
      </c>
      <c r="BH2322" s="206">
        <f t="shared" si="97"/>
        <v>0</v>
      </c>
      <c r="BI2322" s="206">
        <f t="shared" si="98"/>
        <v>0</v>
      </c>
      <c r="BJ2322" s="18" t="s">
        <v>83</v>
      </c>
      <c r="BK2322" s="206">
        <f t="shared" si="99"/>
        <v>0</v>
      </c>
      <c r="BL2322" s="18" t="s">
        <v>199</v>
      </c>
      <c r="BM2322" s="205" t="s">
        <v>2858</v>
      </c>
    </row>
    <row r="2323" spans="1:65" s="2" customFormat="1" ht="16.5" customHeight="1">
      <c r="A2323" s="35"/>
      <c r="B2323" s="36"/>
      <c r="C2323" s="193" t="s">
        <v>2859</v>
      </c>
      <c r="D2323" s="193" t="s">
        <v>284</v>
      </c>
      <c r="E2323" s="194" t="s">
        <v>2860</v>
      </c>
      <c r="F2323" s="195" t="s">
        <v>2861</v>
      </c>
      <c r="G2323" s="196" t="s">
        <v>583</v>
      </c>
      <c r="H2323" s="197">
        <v>5</v>
      </c>
      <c r="I2323" s="198"/>
      <c r="J2323" s="199">
        <f t="shared" si="90"/>
        <v>0</v>
      </c>
      <c r="K2323" s="200"/>
      <c r="L2323" s="40"/>
      <c r="M2323" s="201" t="s">
        <v>1</v>
      </c>
      <c r="N2323" s="202" t="s">
        <v>41</v>
      </c>
      <c r="O2323" s="72"/>
      <c r="P2323" s="203">
        <f t="shared" si="91"/>
        <v>0</v>
      </c>
      <c r="Q2323" s="203">
        <v>0</v>
      </c>
      <c r="R2323" s="203">
        <f t="shared" si="92"/>
        <v>0</v>
      </c>
      <c r="S2323" s="203">
        <v>0</v>
      </c>
      <c r="T2323" s="204">
        <f t="shared" si="9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199</v>
      </c>
      <c r="AT2323" s="205" t="s">
        <v>284</v>
      </c>
      <c r="AU2323" s="205" t="s">
        <v>85</v>
      </c>
      <c r="AY2323" s="18" t="s">
        <v>282</v>
      </c>
      <c r="BE2323" s="206">
        <f t="shared" si="94"/>
        <v>0</v>
      </c>
      <c r="BF2323" s="206">
        <f t="shared" si="95"/>
        <v>0</v>
      </c>
      <c r="BG2323" s="206">
        <f t="shared" si="96"/>
        <v>0</v>
      </c>
      <c r="BH2323" s="206">
        <f t="shared" si="97"/>
        <v>0</v>
      </c>
      <c r="BI2323" s="206">
        <f t="shared" si="98"/>
        <v>0</v>
      </c>
      <c r="BJ2323" s="18" t="s">
        <v>83</v>
      </c>
      <c r="BK2323" s="206">
        <f t="shared" si="99"/>
        <v>0</v>
      </c>
      <c r="BL2323" s="18" t="s">
        <v>199</v>
      </c>
      <c r="BM2323" s="205" t="s">
        <v>2862</v>
      </c>
    </row>
    <row r="2324" spans="1:65" s="2" customFormat="1" ht="24.2" customHeight="1">
      <c r="A2324" s="35"/>
      <c r="B2324" s="36"/>
      <c r="C2324" s="251" t="s">
        <v>2863</v>
      </c>
      <c r="D2324" s="251" t="s">
        <v>990</v>
      </c>
      <c r="E2324" s="252" t="s">
        <v>2864</v>
      </c>
      <c r="F2324" s="253" t="s">
        <v>2865</v>
      </c>
      <c r="G2324" s="254" t="s">
        <v>583</v>
      </c>
      <c r="H2324" s="255">
        <v>1</v>
      </c>
      <c r="I2324" s="256"/>
      <c r="J2324" s="257">
        <f t="shared" si="90"/>
        <v>0</v>
      </c>
      <c r="K2324" s="258"/>
      <c r="L2324" s="259"/>
      <c r="M2324" s="260" t="s">
        <v>1</v>
      </c>
      <c r="N2324" s="261" t="s">
        <v>41</v>
      </c>
      <c r="O2324" s="72"/>
      <c r="P2324" s="203">
        <f t="shared" si="91"/>
        <v>0</v>
      </c>
      <c r="Q2324" s="203">
        <v>2.3999999999999998E-3</v>
      </c>
      <c r="R2324" s="203">
        <f t="shared" si="92"/>
        <v>2.3999999999999998E-3</v>
      </c>
      <c r="S2324" s="203">
        <v>0</v>
      </c>
      <c r="T2324" s="204">
        <f t="shared" si="93"/>
        <v>0</v>
      </c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R2324" s="205" t="s">
        <v>493</v>
      </c>
      <c r="AT2324" s="205" t="s">
        <v>990</v>
      </c>
      <c r="AU2324" s="205" t="s">
        <v>85</v>
      </c>
      <c r="AY2324" s="18" t="s">
        <v>282</v>
      </c>
      <c r="BE2324" s="206">
        <f t="shared" si="94"/>
        <v>0</v>
      </c>
      <c r="BF2324" s="206">
        <f t="shared" si="95"/>
        <v>0</v>
      </c>
      <c r="BG2324" s="206">
        <f t="shared" si="96"/>
        <v>0</v>
      </c>
      <c r="BH2324" s="206">
        <f t="shared" si="97"/>
        <v>0</v>
      </c>
      <c r="BI2324" s="206">
        <f t="shared" si="98"/>
        <v>0</v>
      </c>
      <c r="BJ2324" s="18" t="s">
        <v>83</v>
      </c>
      <c r="BK2324" s="206">
        <f t="shared" si="99"/>
        <v>0</v>
      </c>
      <c r="BL2324" s="18" t="s">
        <v>199</v>
      </c>
      <c r="BM2324" s="205" t="s">
        <v>2866</v>
      </c>
    </row>
    <row r="2325" spans="1:65" s="2" customFormat="1" ht="16.5" customHeight="1">
      <c r="A2325" s="35"/>
      <c r="B2325" s="36"/>
      <c r="C2325" s="251" t="s">
        <v>2867</v>
      </c>
      <c r="D2325" s="251" t="s">
        <v>990</v>
      </c>
      <c r="E2325" s="252" t="s">
        <v>2456</v>
      </c>
      <c r="F2325" s="253" t="s">
        <v>2449</v>
      </c>
      <c r="G2325" s="254" t="s">
        <v>583</v>
      </c>
      <c r="H2325" s="255">
        <v>4</v>
      </c>
      <c r="I2325" s="256"/>
      <c r="J2325" s="257">
        <f t="shared" si="90"/>
        <v>0</v>
      </c>
      <c r="K2325" s="258"/>
      <c r="L2325" s="259"/>
      <c r="M2325" s="260" t="s">
        <v>1</v>
      </c>
      <c r="N2325" s="261" t="s">
        <v>41</v>
      </c>
      <c r="O2325" s="72"/>
      <c r="P2325" s="203">
        <f t="shared" si="91"/>
        <v>0</v>
      </c>
      <c r="Q2325" s="203">
        <v>2.3999999999999998E-3</v>
      </c>
      <c r="R2325" s="203">
        <f t="shared" si="92"/>
        <v>9.5999999999999992E-3</v>
      </c>
      <c r="S2325" s="203">
        <v>0</v>
      </c>
      <c r="T2325" s="204">
        <f t="shared" si="93"/>
        <v>0</v>
      </c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R2325" s="205" t="s">
        <v>493</v>
      </c>
      <c r="AT2325" s="205" t="s">
        <v>990</v>
      </c>
      <c r="AU2325" s="205" t="s">
        <v>85</v>
      </c>
      <c r="AY2325" s="18" t="s">
        <v>282</v>
      </c>
      <c r="BE2325" s="206">
        <f t="shared" si="94"/>
        <v>0</v>
      </c>
      <c r="BF2325" s="206">
        <f t="shared" si="95"/>
        <v>0</v>
      </c>
      <c r="BG2325" s="206">
        <f t="shared" si="96"/>
        <v>0</v>
      </c>
      <c r="BH2325" s="206">
        <f t="shared" si="97"/>
        <v>0</v>
      </c>
      <c r="BI2325" s="206">
        <f t="shared" si="98"/>
        <v>0</v>
      </c>
      <c r="BJ2325" s="18" t="s">
        <v>83</v>
      </c>
      <c r="BK2325" s="206">
        <f t="shared" si="99"/>
        <v>0</v>
      </c>
      <c r="BL2325" s="18" t="s">
        <v>199</v>
      </c>
      <c r="BM2325" s="205" t="s">
        <v>2868</v>
      </c>
    </row>
    <row r="2326" spans="1:65" s="2" customFormat="1" ht="24.2" customHeight="1">
      <c r="A2326" s="35"/>
      <c r="B2326" s="36"/>
      <c r="C2326" s="193" t="s">
        <v>2869</v>
      </c>
      <c r="D2326" s="193" t="s">
        <v>284</v>
      </c>
      <c r="E2326" s="194" t="s">
        <v>2870</v>
      </c>
      <c r="F2326" s="195" t="s">
        <v>2871</v>
      </c>
      <c r="G2326" s="196" t="s">
        <v>583</v>
      </c>
      <c r="H2326" s="197">
        <v>4</v>
      </c>
      <c r="I2326" s="198"/>
      <c r="J2326" s="199">
        <f t="shared" si="90"/>
        <v>0</v>
      </c>
      <c r="K2326" s="200"/>
      <c r="L2326" s="40"/>
      <c r="M2326" s="201" t="s">
        <v>1</v>
      </c>
      <c r="N2326" s="202" t="s">
        <v>41</v>
      </c>
      <c r="O2326" s="72"/>
      <c r="P2326" s="203">
        <f t="shared" si="91"/>
        <v>0</v>
      </c>
      <c r="Q2326" s="203">
        <v>0</v>
      </c>
      <c r="R2326" s="203">
        <f t="shared" si="92"/>
        <v>0</v>
      </c>
      <c r="S2326" s="203">
        <v>0</v>
      </c>
      <c r="T2326" s="204">
        <f t="shared" si="93"/>
        <v>0</v>
      </c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R2326" s="205" t="s">
        <v>199</v>
      </c>
      <c r="AT2326" s="205" t="s">
        <v>284</v>
      </c>
      <c r="AU2326" s="205" t="s">
        <v>85</v>
      </c>
      <c r="AY2326" s="18" t="s">
        <v>282</v>
      </c>
      <c r="BE2326" s="206">
        <f t="shared" si="94"/>
        <v>0</v>
      </c>
      <c r="BF2326" s="206">
        <f t="shared" si="95"/>
        <v>0</v>
      </c>
      <c r="BG2326" s="206">
        <f t="shared" si="96"/>
        <v>0</v>
      </c>
      <c r="BH2326" s="206">
        <f t="shared" si="97"/>
        <v>0</v>
      </c>
      <c r="BI2326" s="206">
        <f t="shared" si="98"/>
        <v>0</v>
      </c>
      <c r="BJ2326" s="18" t="s">
        <v>83</v>
      </c>
      <c r="BK2326" s="206">
        <f t="shared" si="99"/>
        <v>0</v>
      </c>
      <c r="BL2326" s="18" t="s">
        <v>199</v>
      </c>
      <c r="BM2326" s="205" t="s">
        <v>2872</v>
      </c>
    </row>
    <row r="2327" spans="1:65" s="2" customFormat="1" ht="37.9" customHeight="1">
      <c r="A2327" s="35"/>
      <c r="B2327" s="36"/>
      <c r="C2327" s="251" t="s">
        <v>2873</v>
      </c>
      <c r="D2327" s="251" t="s">
        <v>990</v>
      </c>
      <c r="E2327" s="252" t="s">
        <v>2874</v>
      </c>
      <c r="F2327" s="253" t="s">
        <v>2875</v>
      </c>
      <c r="G2327" s="254" t="s">
        <v>583</v>
      </c>
      <c r="H2327" s="255">
        <v>4</v>
      </c>
      <c r="I2327" s="256"/>
      <c r="J2327" s="257">
        <f t="shared" si="90"/>
        <v>0</v>
      </c>
      <c r="K2327" s="258"/>
      <c r="L2327" s="259"/>
      <c r="M2327" s="260" t="s">
        <v>1</v>
      </c>
      <c r="N2327" s="261" t="s">
        <v>41</v>
      </c>
      <c r="O2327" s="72"/>
      <c r="P2327" s="203">
        <f t="shared" si="91"/>
        <v>0</v>
      </c>
      <c r="Q2327" s="203">
        <v>2.5999999999999999E-3</v>
      </c>
      <c r="R2327" s="203">
        <f t="shared" si="92"/>
        <v>1.04E-2</v>
      </c>
      <c r="S2327" s="203">
        <v>0</v>
      </c>
      <c r="T2327" s="204">
        <f t="shared" si="93"/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5" t="s">
        <v>493</v>
      </c>
      <c r="AT2327" s="205" t="s">
        <v>990</v>
      </c>
      <c r="AU2327" s="205" t="s">
        <v>85</v>
      </c>
      <c r="AY2327" s="18" t="s">
        <v>282</v>
      </c>
      <c r="BE2327" s="206">
        <f t="shared" si="94"/>
        <v>0</v>
      </c>
      <c r="BF2327" s="206">
        <f t="shared" si="95"/>
        <v>0</v>
      </c>
      <c r="BG2327" s="206">
        <f t="shared" si="96"/>
        <v>0</v>
      </c>
      <c r="BH2327" s="206">
        <f t="shared" si="97"/>
        <v>0</v>
      </c>
      <c r="BI2327" s="206">
        <f t="shared" si="98"/>
        <v>0</v>
      </c>
      <c r="BJ2327" s="18" t="s">
        <v>83</v>
      </c>
      <c r="BK2327" s="206">
        <f t="shared" si="99"/>
        <v>0</v>
      </c>
      <c r="BL2327" s="18" t="s">
        <v>199</v>
      </c>
      <c r="BM2327" s="205" t="s">
        <v>2876</v>
      </c>
    </row>
    <row r="2328" spans="1:65" s="2" customFormat="1" ht="21.75" customHeight="1">
      <c r="A2328" s="35"/>
      <c r="B2328" s="36"/>
      <c r="C2328" s="193" t="s">
        <v>2877</v>
      </c>
      <c r="D2328" s="193" t="s">
        <v>284</v>
      </c>
      <c r="E2328" s="194" t="s">
        <v>2878</v>
      </c>
      <c r="F2328" s="195" t="s">
        <v>2879</v>
      </c>
      <c r="G2328" s="196" t="s">
        <v>2216</v>
      </c>
      <c r="H2328" s="197">
        <v>1</v>
      </c>
      <c r="I2328" s="198"/>
      <c r="J2328" s="199">
        <f t="shared" si="90"/>
        <v>0</v>
      </c>
      <c r="K2328" s="200"/>
      <c r="L2328" s="40"/>
      <c r="M2328" s="201" t="s">
        <v>1</v>
      </c>
      <c r="N2328" s="202" t="s">
        <v>41</v>
      </c>
      <c r="O2328" s="72"/>
      <c r="P2328" s="203">
        <f t="shared" si="91"/>
        <v>0</v>
      </c>
      <c r="Q2328" s="203">
        <v>0</v>
      </c>
      <c r="R2328" s="203">
        <f t="shared" si="92"/>
        <v>0</v>
      </c>
      <c r="S2328" s="203">
        <v>0</v>
      </c>
      <c r="T2328" s="204">
        <f t="shared" si="93"/>
        <v>0</v>
      </c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R2328" s="205" t="s">
        <v>199</v>
      </c>
      <c r="AT2328" s="205" t="s">
        <v>284</v>
      </c>
      <c r="AU2328" s="205" t="s">
        <v>85</v>
      </c>
      <c r="AY2328" s="18" t="s">
        <v>282</v>
      </c>
      <c r="BE2328" s="206">
        <f t="shared" si="94"/>
        <v>0</v>
      </c>
      <c r="BF2328" s="206">
        <f t="shared" si="95"/>
        <v>0</v>
      </c>
      <c r="BG2328" s="206">
        <f t="shared" si="96"/>
        <v>0</v>
      </c>
      <c r="BH2328" s="206">
        <f t="shared" si="97"/>
        <v>0</v>
      </c>
      <c r="BI2328" s="206">
        <f t="shared" si="98"/>
        <v>0</v>
      </c>
      <c r="BJ2328" s="18" t="s">
        <v>83</v>
      </c>
      <c r="BK2328" s="206">
        <f t="shared" si="99"/>
        <v>0</v>
      </c>
      <c r="BL2328" s="18" t="s">
        <v>199</v>
      </c>
      <c r="BM2328" s="205" t="s">
        <v>2880</v>
      </c>
    </row>
    <row r="2329" spans="1:65" s="2" customFormat="1" ht="37.9" customHeight="1">
      <c r="A2329" s="35"/>
      <c r="B2329" s="36"/>
      <c r="C2329" s="251" t="s">
        <v>2881</v>
      </c>
      <c r="D2329" s="251" t="s">
        <v>990</v>
      </c>
      <c r="E2329" s="252" t="s">
        <v>2882</v>
      </c>
      <c r="F2329" s="253" t="s">
        <v>2883</v>
      </c>
      <c r="G2329" s="254" t="s">
        <v>583</v>
      </c>
      <c r="H2329" s="255">
        <v>1</v>
      </c>
      <c r="I2329" s="256"/>
      <c r="J2329" s="257">
        <f t="shared" si="90"/>
        <v>0</v>
      </c>
      <c r="K2329" s="258"/>
      <c r="L2329" s="259"/>
      <c r="M2329" s="260" t="s">
        <v>1</v>
      </c>
      <c r="N2329" s="261" t="s">
        <v>41</v>
      </c>
      <c r="O2329" s="72"/>
      <c r="P2329" s="203">
        <f t="shared" si="91"/>
        <v>0</v>
      </c>
      <c r="Q2329" s="203">
        <v>9.5E-4</v>
      </c>
      <c r="R2329" s="203">
        <f t="shared" si="92"/>
        <v>9.5E-4</v>
      </c>
      <c r="S2329" s="203">
        <v>0</v>
      </c>
      <c r="T2329" s="204">
        <f t="shared" si="93"/>
        <v>0</v>
      </c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R2329" s="205" t="s">
        <v>493</v>
      </c>
      <c r="AT2329" s="205" t="s">
        <v>990</v>
      </c>
      <c r="AU2329" s="205" t="s">
        <v>85</v>
      </c>
      <c r="AY2329" s="18" t="s">
        <v>282</v>
      </c>
      <c r="BE2329" s="206">
        <f t="shared" si="94"/>
        <v>0</v>
      </c>
      <c r="BF2329" s="206">
        <f t="shared" si="95"/>
        <v>0</v>
      </c>
      <c r="BG2329" s="206">
        <f t="shared" si="96"/>
        <v>0</v>
      </c>
      <c r="BH2329" s="206">
        <f t="shared" si="97"/>
        <v>0</v>
      </c>
      <c r="BI2329" s="206">
        <f t="shared" si="98"/>
        <v>0</v>
      </c>
      <c r="BJ2329" s="18" t="s">
        <v>83</v>
      </c>
      <c r="BK2329" s="206">
        <f t="shared" si="99"/>
        <v>0</v>
      </c>
      <c r="BL2329" s="18" t="s">
        <v>199</v>
      </c>
      <c r="BM2329" s="205" t="s">
        <v>2884</v>
      </c>
    </row>
    <row r="2330" spans="1:65" s="2" customFormat="1" ht="16.5" customHeight="1">
      <c r="A2330" s="35"/>
      <c r="B2330" s="36"/>
      <c r="C2330" s="193" t="s">
        <v>2885</v>
      </c>
      <c r="D2330" s="193" t="s">
        <v>284</v>
      </c>
      <c r="E2330" s="194" t="s">
        <v>2886</v>
      </c>
      <c r="F2330" s="195" t="s">
        <v>2887</v>
      </c>
      <c r="G2330" s="196" t="s">
        <v>441</v>
      </c>
      <c r="H2330" s="197">
        <v>137.5</v>
      </c>
      <c r="I2330" s="198"/>
      <c r="J2330" s="199">
        <f t="shared" si="90"/>
        <v>0</v>
      </c>
      <c r="K2330" s="200"/>
      <c r="L2330" s="40"/>
      <c r="M2330" s="201" t="s">
        <v>1</v>
      </c>
      <c r="N2330" s="202" t="s">
        <v>41</v>
      </c>
      <c r="O2330" s="72"/>
      <c r="P2330" s="203">
        <f t="shared" si="91"/>
        <v>0</v>
      </c>
      <c r="Q2330" s="203">
        <v>0</v>
      </c>
      <c r="R2330" s="203">
        <f t="shared" si="92"/>
        <v>0</v>
      </c>
      <c r="S2330" s="203">
        <v>0</v>
      </c>
      <c r="T2330" s="204">
        <f t="shared" si="93"/>
        <v>0</v>
      </c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R2330" s="205" t="s">
        <v>199</v>
      </c>
      <c r="AT2330" s="205" t="s">
        <v>284</v>
      </c>
      <c r="AU2330" s="205" t="s">
        <v>85</v>
      </c>
      <c r="AY2330" s="18" t="s">
        <v>282</v>
      </c>
      <c r="BE2330" s="206">
        <f t="shared" si="94"/>
        <v>0</v>
      </c>
      <c r="BF2330" s="206">
        <f t="shared" si="95"/>
        <v>0</v>
      </c>
      <c r="BG2330" s="206">
        <f t="shared" si="96"/>
        <v>0</v>
      </c>
      <c r="BH2330" s="206">
        <f t="shared" si="97"/>
        <v>0</v>
      </c>
      <c r="BI2330" s="206">
        <f t="shared" si="98"/>
        <v>0</v>
      </c>
      <c r="BJ2330" s="18" t="s">
        <v>83</v>
      </c>
      <c r="BK2330" s="206">
        <f t="shared" si="99"/>
        <v>0</v>
      </c>
      <c r="BL2330" s="18" t="s">
        <v>199</v>
      </c>
      <c r="BM2330" s="205" t="s">
        <v>2888</v>
      </c>
    </row>
    <row r="2331" spans="1:65" s="2" customFormat="1" ht="24.2" customHeight="1">
      <c r="A2331" s="35"/>
      <c r="B2331" s="36"/>
      <c r="C2331" s="251" t="s">
        <v>2889</v>
      </c>
      <c r="D2331" s="251" t="s">
        <v>990</v>
      </c>
      <c r="E2331" s="252" t="s">
        <v>2890</v>
      </c>
      <c r="F2331" s="253" t="s">
        <v>2891</v>
      </c>
      <c r="G2331" s="254" t="s">
        <v>441</v>
      </c>
      <c r="H2331" s="255">
        <v>137.5</v>
      </c>
      <c r="I2331" s="256"/>
      <c r="J2331" s="257">
        <f t="shared" si="90"/>
        <v>0</v>
      </c>
      <c r="K2331" s="258"/>
      <c r="L2331" s="259"/>
      <c r="M2331" s="260" t="s">
        <v>1</v>
      </c>
      <c r="N2331" s="261" t="s">
        <v>41</v>
      </c>
      <c r="O2331" s="72"/>
      <c r="P2331" s="203">
        <f t="shared" si="91"/>
        <v>0</v>
      </c>
      <c r="Q2331" s="203">
        <v>8.5199999999999998E-3</v>
      </c>
      <c r="R2331" s="203">
        <f t="shared" si="92"/>
        <v>1.1715</v>
      </c>
      <c r="S2331" s="203">
        <v>0</v>
      </c>
      <c r="T2331" s="204">
        <f t="shared" si="93"/>
        <v>0</v>
      </c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R2331" s="205" t="s">
        <v>493</v>
      </c>
      <c r="AT2331" s="205" t="s">
        <v>990</v>
      </c>
      <c r="AU2331" s="205" t="s">
        <v>85</v>
      </c>
      <c r="AY2331" s="18" t="s">
        <v>282</v>
      </c>
      <c r="BE2331" s="206">
        <f t="shared" si="94"/>
        <v>0</v>
      </c>
      <c r="BF2331" s="206">
        <f t="shared" si="95"/>
        <v>0</v>
      </c>
      <c r="BG2331" s="206">
        <f t="shared" si="96"/>
        <v>0</v>
      </c>
      <c r="BH2331" s="206">
        <f t="shared" si="97"/>
        <v>0</v>
      </c>
      <c r="BI2331" s="206">
        <f t="shared" si="98"/>
        <v>0</v>
      </c>
      <c r="BJ2331" s="18" t="s">
        <v>83</v>
      </c>
      <c r="BK2331" s="206">
        <f t="shared" si="99"/>
        <v>0</v>
      </c>
      <c r="BL2331" s="18" t="s">
        <v>199</v>
      </c>
      <c r="BM2331" s="205" t="s">
        <v>2892</v>
      </c>
    </row>
    <row r="2332" spans="1:65" s="2" customFormat="1" ht="16.5" customHeight="1">
      <c r="A2332" s="35"/>
      <c r="B2332" s="36"/>
      <c r="C2332" s="193" t="s">
        <v>2893</v>
      </c>
      <c r="D2332" s="193" t="s">
        <v>284</v>
      </c>
      <c r="E2332" s="194" t="s">
        <v>2894</v>
      </c>
      <c r="F2332" s="195" t="s">
        <v>2895</v>
      </c>
      <c r="G2332" s="196" t="s">
        <v>441</v>
      </c>
      <c r="H2332" s="197">
        <v>22.16</v>
      </c>
      <c r="I2332" s="198"/>
      <c r="J2332" s="199">
        <f t="shared" si="90"/>
        <v>0</v>
      </c>
      <c r="K2332" s="200"/>
      <c r="L2332" s="40"/>
      <c r="M2332" s="201" t="s">
        <v>1</v>
      </c>
      <c r="N2332" s="202" t="s">
        <v>41</v>
      </c>
      <c r="O2332" s="72"/>
      <c r="P2332" s="203">
        <f t="shared" si="91"/>
        <v>0</v>
      </c>
      <c r="Q2332" s="203">
        <v>0</v>
      </c>
      <c r="R2332" s="203">
        <f t="shared" si="92"/>
        <v>0</v>
      </c>
      <c r="S2332" s="203">
        <v>0</v>
      </c>
      <c r="T2332" s="204">
        <f t="shared" si="93"/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205" t="s">
        <v>199</v>
      </c>
      <c r="AT2332" s="205" t="s">
        <v>284</v>
      </c>
      <c r="AU2332" s="205" t="s">
        <v>85</v>
      </c>
      <c r="AY2332" s="18" t="s">
        <v>282</v>
      </c>
      <c r="BE2332" s="206">
        <f t="shared" si="94"/>
        <v>0</v>
      </c>
      <c r="BF2332" s="206">
        <f t="shared" si="95"/>
        <v>0</v>
      </c>
      <c r="BG2332" s="206">
        <f t="shared" si="96"/>
        <v>0</v>
      </c>
      <c r="BH2332" s="206">
        <f t="shared" si="97"/>
        <v>0</v>
      </c>
      <c r="BI2332" s="206">
        <f t="shared" si="98"/>
        <v>0</v>
      </c>
      <c r="BJ2332" s="18" t="s">
        <v>83</v>
      </c>
      <c r="BK2332" s="206">
        <f t="shared" si="99"/>
        <v>0</v>
      </c>
      <c r="BL2332" s="18" t="s">
        <v>199</v>
      </c>
      <c r="BM2332" s="205" t="s">
        <v>2896</v>
      </c>
    </row>
    <row r="2333" spans="1:65" s="16" customFormat="1" ht="11.25">
      <c r="B2333" s="241"/>
      <c r="C2333" s="242"/>
      <c r="D2333" s="209" t="s">
        <v>290</v>
      </c>
      <c r="E2333" s="243" t="s">
        <v>1</v>
      </c>
      <c r="F2333" s="244" t="s">
        <v>2897</v>
      </c>
      <c r="G2333" s="242"/>
      <c r="H2333" s="243" t="s">
        <v>1</v>
      </c>
      <c r="I2333" s="245"/>
      <c r="J2333" s="242"/>
      <c r="K2333" s="242"/>
      <c r="L2333" s="246"/>
      <c r="M2333" s="247"/>
      <c r="N2333" s="248"/>
      <c r="O2333" s="248"/>
      <c r="P2333" s="248"/>
      <c r="Q2333" s="248"/>
      <c r="R2333" s="248"/>
      <c r="S2333" s="248"/>
      <c r="T2333" s="249"/>
      <c r="AT2333" s="250" t="s">
        <v>290</v>
      </c>
      <c r="AU2333" s="250" t="s">
        <v>85</v>
      </c>
      <c r="AV2333" s="16" t="s">
        <v>83</v>
      </c>
      <c r="AW2333" s="16" t="s">
        <v>32</v>
      </c>
      <c r="AX2333" s="16" t="s">
        <v>76</v>
      </c>
      <c r="AY2333" s="250" t="s">
        <v>282</v>
      </c>
    </row>
    <row r="2334" spans="1:65" s="13" customFormat="1" ht="11.25">
      <c r="B2334" s="207"/>
      <c r="C2334" s="208"/>
      <c r="D2334" s="209" t="s">
        <v>290</v>
      </c>
      <c r="E2334" s="210" t="s">
        <v>1</v>
      </c>
      <c r="F2334" s="211" t="s">
        <v>2898</v>
      </c>
      <c r="G2334" s="208"/>
      <c r="H2334" s="212">
        <v>22.16</v>
      </c>
      <c r="I2334" s="213"/>
      <c r="J2334" s="208"/>
      <c r="K2334" s="208"/>
      <c r="L2334" s="214"/>
      <c r="M2334" s="215"/>
      <c r="N2334" s="216"/>
      <c r="O2334" s="216"/>
      <c r="P2334" s="216"/>
      <c r="Q2334" s="216"/>
      <c r="R2334" s="216"/>
      <c r="S2334" s="216"/>
      <c r="T2334" s="217"/>
      <c r="AT2334" s="218" t="s">
        <v>290</v>
      </c>
      <c r="AU2334" s="218" t="s">
        <v>85</v>
      </c>
      <c r="AV2334" s="13" t="s">
        <v>85</v>
      </c>
      <c r="AW2334" s="13" t="s">
        <v>32</v>
      </c>
      <c r="AX2334" s="13" t="s">
        <v>76</v>
      </c>
      <c r="AY2334" s="218" t="s">
        <v>282</v>
      </c>
    </row>
    <row r="2335" spans="1:65" s="14" customFormat="1" ht="11.25">
      <c r="B2335" s="219"/>
      <c r="C2335" s="220"/>
      <c r="D2335" s="209" t="s">
        <v>290</v>
      </c>
      <c r="E2335" s="221" t="s">
        <v>1</v>
      </c>
      <c r="F2335" s="222" t="s">
        <v>292</v>
      </c>
      <c r="G2335" s="220"/>
      <c r="H2335" s="223">
        <v>22.16</v>
      </c>
      <c r="I2335" s="224"/>
      <c r="J2335" s="220"/>
      <c r="K2335" s="220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290</v>
      </c>
      <c r="AU2335" s="229" t="s">
        <v>85</v>
      </c>
      <c r="AV2335" s="14" t="s">
        <v>288</v>
      </c>
      <c r="AW2335" s="14" t="s">
        <v>32</v>
      </c>
      <c r="AX2335" s="14" t="s">
        <v>83</v>
      </c>
      <c r="AY2335" s="229" t="s">
        <v>282</v>
      </c>
    </row>
    <row r="2336" spans="1:65" s="2" customFormat="1" ht="33" customHeight="1">
      <c r="A2336" s="35"/>
      <c r="B2336" s="36"/>
      <c r="C2336" s="251" t="s">
        <v>2899</v>
      </c>
      <c r="D2336" s="251" t="s">
        <v>990</v>
      </c>
      <c r="E2336" s="252" t="s">
        <v>2900</v>
      </c>
      <c r="F2336" s="253" t="s">
        <v>2901</v>
      </c>
      <c r="G2336" s="254" t="s">
        <v>441</v>
      </c>
      <c r="H2336" s="255">
        <v>22.16</v>
      </c>
      <c r="I2336" s="256"/>
      <c r="J2336" s="257">
        <f>ROUND(I2336*H2336,2)</f>
        <v>0</v>
      </c>
      <c r="K2336" s="258"/>
      <c r="L2336" s="259"/>
      <c r="M2336" s="260" t="s">
        <v>1</v>
      </c>
      <c r="N2336" s="261" t="s">
        <v>41</v>
      </c>
      <c r="O2336" s="72"/>
      <c r="P2336" s="203">
        <f>O2336*H2336</f>
        <v>0</v>
      </c>
      <c r="Q2336" s="203">
        <v>1.4999999999999999E-4</v>
      </c>
      <c r="R2336" s="203">
        <f>Q2336*H2336</f>
        <v>3.3239999999999997E-3</v>
      </c>
      <c r="S2336" s="203">
        <v>0</v>
      </c>
      <c r="T2336" s="204">
        <f>S2336*H2336</f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493</v>
      </c>
      <c r="AT2336" s="205" t="s">
        <v>990</v>
      </c>
      <c r="AU2336" s="205" t="s">
        <v>85</v>
      </c>
      <c r="AY2336" s="18" t="s">
        <v>282</v>
      </c>
      <c r="BE2336" s="206">
        <f>IF(N2336="základní",J2336,0)</f>
        <v>0</v>
      </c>
      <c r="BF2336" s="206">
        <f>IF(N2336="snížená",J2336,0)</f>
        <v>0</v>
      </c>
      <c r="BG2336" s="206">
        <f>IF(N2336="zákl. přenesená",J2336,0)</f>
        <v>0</v>
      </c>
      <c r="BH2336" s="206">
        <f>IF(N2336="sníž. přenesená",J2336,0)</f>
        <v>0</v>
      </c>
      <c r="BI2336" s="206">
        <f>IF(N2336="nulová",J2336,0)</f>
        <v>0</v>
      </c>
      <c r="BJ2336" s="18" t="s">
        <v>83</v>
      </c>
      <c r="BK2336" s="206">
        <f>ROUND(I2336*H2336,2)</f>
        <v>0</v>
      </c>
      <c r="BL2336" s="18" t="s">
        <v>199</v>
      </c>
      <c r="BM2336" s="205" t="s">
        <v>2902</v>
      </c>
    </row>
    <row r="2337" spans="1:65" s="2" customFormat="1" ht="16.5" customHeight="1">
      <c r="A2337" s="35"/>
      <c r="B2337" s="36"/>
      <c r="C2337" s="193" t="s">
        <v>2903</v>
      </c>
      <c r="D2337" s="193" t="s">
        <v>284</v>
      </c>
      <c r="E2337" s="194" t="s">
        <v>2904</v>
      </c>
      <c r="F2337" s="195" t="s">
        <v>2905</v>
      </c>
      <c r="G2337" s="196" t="s">
        <v>441</v>
      </c>
      <c r="H2337" s="197">
        <v>12</v>
      </c>
      <c r="I2337" s="198"/>
      <c r="J2337" s="199">
        <f>ROUND(I2337*H2337,2)</f>
        <v>0</v>
      </c>
      <c r="K2337" s="200"/>
      <c r="L2337" s="40"/>
      <c r="M2337" s="201" t="s">
        <v>1</v>
      </c>
      <c r="N2337" s="202" t="s">
        <v>41</v>
      </c>
      <c r="O2337" s="72"/>
      <c r="P2337" s="203">
        <f>O2337*H2337</f>
        <v>0</v>
      </c>
      <c r="Q2337" s="203">
        <v>0</v>
      </c>
      <c r="R2337" s="203">
        <f>Q2337*H2337</f>
        <v>0</v>
      </c>
      <c r="S2337" s="203">
        <v>0</v>
      </c>
      <c r="T2337" s="204">
        <f>S2337*H2337</f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199</v>
      </c>
      <c r="AT2337" s="205" t="s">
        <v>284</v>
      </c>
      <c r="AU2337" s="205" t="s">
        <v>85</v>
      </c>
      <c r="AY2337" s="18" t="s">
        <v>282</v>
      </c>
      <c r="BE2337" s="206">
        <f>IF(N2337="základní",J2337,0)</f>
        <v>0</v>
      </c>
      <c r="BF2337" s="206">
        <f>IF(N2337="snížená",J2337,0)</f>
        <v>0</v>
      </c>
      <c r="BG2337" s="206">
        <f>IF(N2337="zákl. přenesená",J2337,0)</f>
        <v>0</v>
      </c>
      <c r="BH2337" s="206">
        <f>IF(N2337="sníž. přenesená",J2337,0)</f>
        <v>0</v>
      </c>
      <c r="BI2337" s="206">
        <f>IF(N2337="nulová",J2337,0)</f>
        <v>0</v>
      </c>
      <c r="BJ2337" s="18" t="s">
        <v>83</v>
      </c>
      <c r="BK2337" s="206">
        <f>ROUND(I2337*H2337,2)</f>
        <v>0</v>
      </c>
      <c r="BL2337" s="18" t="s">
        <v>199</v>
      </c>
      <c r="BM2337" s="205" t="s">
        <v>2906</v>
      </c>
    </row>
    <row r="2338" spans="1:65" s="16" customFormat="1" ht="11.25">
      <c r="B2338" s="241"/>
      <c r="C2338" s="242"/>
      <c r="D2338" s="209" t="s">
        <v>290</v>
      </c>
      <c r="E2338" s="243" t="s">
        <v>1</v>
      </c>
      <c r="F2338" s="244" t="s">
        <v>2907</v>
      </c>
      <c r="G2338" s="242"/>
      <c r="H2338" s="243" t="s">
        <v>1</v>
      </c>
      <c r="I2338" s="245"/>
      <c r="J2338" s="242"/>
      <c r="K2338" s="242"/>
      <c r="L2338" s="246"/>
      <c r="M2338" s="247"/>
      <c r="N2338" s="248"/>
      <c r="O2338" s="248"/>
      <c r="P2338" s="248"/>
      <c r="Q2338" s="248"/>
      <c r="R2338" s="248"/>
      <c r="S2338" s="248"/>
      <c r="T2338" s="249"/>
      <c r="AT2338" s="250" t="s">
        <v>290</v>
      </c>
      <c r="AU2338" s="250" t="s">
        <v>85</v>
      </c>
      <c r="AV2338" s="16" t="s">
        <v>83</v>
      </c>
      <c r="AW2338" s="16" t="s">
        <v>32</v>
      </c>
      <c r="AX2338" s="16" t="s">
        <v>76</v>
      </c>
      <c r="AY2338" s="250" t="s">
        <v>282</v>
      </c>
    </row>
    <row r="2339" spans="1:65" s="13" customFormat="1" ht="11.25">
      <c r="B2339" s="207"/>
      <c r="C2339" s="208"/>
      <c r="D2339" s="209" t="s">
        <v>290</v>
      </c>
      <c r="E2339" s="210" t="s">
        <v>1</v>
      </c>
      <c r="F2339" s="211" t="s">
        <v>2908</v>
      </c>
      <c r="G2339" s="208"/>
      <c r="H2339" s="212">
        <v>12</v>
      </c>
      <c r="I2339" s="213"/>
      <c r="J2339" s="208"/>
      <c r="K2339" s="208"/>
      <c r="L2339" s="214"/>
      <c r="M2339" s="215"/>
      <c r="N2339" s="216"/>
      <c r="O2339" s="216"/>
      <c r="P2339" s="216"/>
      <c r="Q2339" s="216"/>
      <c r="R2339" s="216"/>
      <c r="S2339" s="216"/>
      <c r="T2339" s="217"/>
      <c r="AT2339" s="218" t="s">
        <v>290</v>
      </c>
      <c r="AU2339" s="218" t="s">
        <v>85</v>
      </c>
      <c r="AV2339" s="13" t="s">
        <v>85</v>
      </c>
      <c r="AW2339" s="13" t="s">
        <v>32</v>
      </c>
      <c r="AX2339" s="13" t="s">
        <v>76</v>
      </c>
      <c r="AY2339" s="218" t="s">
        <v>282</v>
      </c>
    </row>
    <row r="2340" spans="1:65" s="14" customFormat="1" ht="11.25">
      <c r="B2340" s="219"/>
      <c r="C2340" s="220"/>
      <c r="D2340" s="209" t="s">
        <v>290</v>
      </c>
      <c r="E2340" s="221" t="s">
        <v>1</v>
      </c>
      <c r="F2340" s="222" t="s">
        <v>292</v>
      </c>
      <c r="G2340" s="220"/>
      <c r="H2340" s="223">
        <v>12</v>
      </c>
      <c r="I2340" s="224"/>
      <c r="J2340" s="220"/>
      <c r="K2340" s="220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290</v>
      </c>
      <c r="AU2340" s="229" t="s">
        <v>85</v>
      </c>
      <c r="AV2340" s="14" t="s">
        <v>288</v>
      </c>
      <c r="AW2340" s="14" t="s">
        <v>32</v>
      </c>
      <c r="AX2340" s="14" t="s">
        <v>83</v>
      </c>
      <c r="AY2340" s="229" t="s">
        <v>282</v>
      </c>
    </row>
    <row r="2341" spans="1:65" s="2" customFormat="1" ht="37.9" customHeight="1">
      <c r="A2341" s="35"/>
      <c r="B2341" s="36"/>
      <c r="C2341" s="251" t="s">
        <v>2909</v>
      </c>
      <c r="D2341" s="251" t="s">
        <v>990</v>
      </c>
      <c r="E2341" s="252" t="s">
        <v>2910</v>
      </c>
      <c r="F2341" s="253" t="s">
        <v>2911</v>
      </c>
      <c r="G2341" s="254" t="s">
        <v>441</v>
      </c>
      <c r="H2341" s="255">
        <v>12</v>
      </c>
      <c r="I2341" s="256"/>
      <c r="J2341" s="257">
        <f>ROUND(I2341*H2341,2)</f>
        <v>0</v>
      </c>
      <c r="K2341" s="258"/>
      <c r="L2341" s="259"/>
      <c r="M2341" s="260" t="s">
        <v>1</v>
      </c>
      <c r="N2341" s="261" t="s">
        <v>41</v>
      </c>
      <c r="O2341" s="72"/>
      <c r="P2341" s="203">
        <f>O2341*H2341</f>
        <v>0</v>
      </c>
      <c r="Q2341" s="203">
        <v>6.4000000000000001E-2</v>
      </c>
      <c r="R2341" s="203">
        <f>Q2341*H2341</f>
        <v>0.76800000000000002</v>
      </c>
      <c r="S2341" s="203">
        <v>0</v>
      </c>
      <c r="T2341" s="204">
        <f>S2341*H2341</f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493</v>
      </c>
      <c r="AT2341" s="205" t="s">
        <v>990</v>
      </c>
      <c r="AU2341" s="205" t="s">
        <v>85</v>
      </c>
      <c r="AY2341" s="18" t="s">
        <v>282</v>
      </c>
      <c r="BE2341" s="206">
        <f>IF(N2341="základní",J2341,0)</f>
        <v>0</v>
      </c>
      <c r="BF2341" s="206">
        <f>IF(N2341="snížená",J2341,0)</f>
        <v>0</v>
      </c>
      <c r="BG2341" s="206">
        <f>IF(N2341="zákl. přenesená",J2341,0)</f>
        <v>0</v>
      </c>
      <c r="BH2341" s="206">
        <f>IF(N2341="sníž. přenesená",J2341,0)</f>
        <v>0</v>
      </c>
      <c r="BI2341" s="206">
        <f>IF(N2341="nulová",J2341,0)</f>
        <v>0</v>
      </c>
      <c r="BJ2341" s="18" t="s">
        <v>83</v>
      </c>
      <c r="BK2341" s="206">
        <f>ROUND(I2341*H2341,2)</f>
        <v>0</v>
      </c>
      <c r="BL2341" s="18" t="s">
        <v>199</v>
      </c>
      <c r="BM2341" s="205" t="s">
        <v>2912</v>
      </c>
    </row>
    <row r="2342" spans="1:65" s="2" customFormat="1" ht="16.5" customHeight="1">
      <c r="A2342" s="35"/>
      <c r="B2342" s="36"/>
      <c r="C2342" s="193" t="s">
        <v>2913</v>
      </c>
      <c r="D2342" s="193" t="s">
        <v>284</v>
      </c>
      <c r="E2342" s="194" t="s">
        <v>2914</v>
      </c>
      <c r="F2342" s="195" t="s">
        <v>2915</v>
      </c>
      <c r="G2342" s="196" t="s">
        <v>2216</v>
      </c>
      <c r="H2342" s="197">
        <v>120</v>
      </c>
      <c r="I2342" s="198"/>
      <c r="J2342" s="199">
        <f>ROUND(I2342*H2342,2)</f>
        <v>0</v>
      </c>
      <c r="K2342" s="200"/>
      <c r="L2342" s="40"/>
      <c r="M2342" s="201" t="s">
        <v>1</v>
      </c>
      <c r="N2342" s="202" t="s">
        <v>41</v>
      </c>
      <c r="O2342" s="72"/>
      <c r="P2342" s="203">
        <f>O2342*H2342</f>
        <v>0</v>
      </c>
      <c r="Q2342" s="203">
        <v>0</v>
      </c>
      <c r="R2342" s="203">
        <f>Q2342*H2342</f>
        <v>0</v>
      </c>
      <c r="S2342" s="203">
        <v>0</v>
      </c>
      <c r="T2342" s="204">
        <f>S2342*H2342</f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199</v>
      </c>
      <c r="AT2342" s="205" t="s">
        <v>284</v>
      </c>
      <c r="AU2342" s="205" t="s">
        <v>85</v>
      </c>
      <c r="AY2342" s="18" t="s">
        <v>282</v>
      </c>
      <c r="BE2342" s="206">
        <f>IF(N2342="základní",J2342,0)</f>
        <v>0</v>
      </c>
      <c r="BF2342" s="206">
        <f>IF(N2342="snížená",J2342,0)</f>
        <v>0</v>
      </c>
      <c r="BG2342" s="206">
        <f>IF(N2342="zákl. přenesená",J2342,0)</f>
        <v>0</v>
      </c>
      <c r="BH2342" s="206">
        <f>IF(N2342="sníž. přenesená",J2342,0)</f>
        <v>0</v>
      </c>
      <c r="BI2342" s="206">
        <f>IF(N2342="nulová",J2342,0)</f>
        <v>0</v>
      </c>
      <c r="BJ2342" s="18" t="s">
        <v>83</v>
      </c>
      <c r="BK2342" s="206">
        <f>ROUND(I2342*H2342,2)</f>
        <v>0</v>
      </c>
      <c r="BL2342" s="18" t="s">
        <v>199</v>
      </c>
      <c r="BM2342" s="205" t="s">
        <v>2916</v>
      </c>
    </row>
    <row r="2343" spans="1:65" s="16" customFormat="1" ht="11.25">
      <c r="B2343" s="241"/>
      <c r="C2343" s="242"/>
      <c r="D2343" s="209" t="s">
        <v>290</v>
      </c>
      <c r="E2343" s="243" t="s">
        <v>1</v>
      </c>
      <c r="F2343" s="244" t="s">
        <v>2917</v>
      </c>
      <c r="G2343" s="242"/>
      <c r="H2343" s="243" t="s">
        <v>1</v>
      </c>
      <c r="I2343" s="245"/>
      <c r="J2343" s="242"/>
      <c r="K2343" s="242"/>
      <c r="L2343" s="246"/>
      <c r="M2343" s="247"/>
      <c r="N2343" s="248"/>
      <c r="O2343" s="248"/>
      <c r="P2343" s="248"/>
      <c r="Q2343" s="248"/>
      <c r="R2343" s="248"/>
      <c r="S2343" s="248"/>
      <c r="T2343" s="249"/>
      <c r="AT2343" s="250" t="s">
        <v>290</v>
      </c>
      <c r="AU2343" s="250" t="s">
        <v>85</v>
      </c>
      <c r="AV2343" s="16" t="s">
        <v>83</v>
      </c>
      <c r="AW2343" s="16" t="s">
        <v>32</v>
      </c>
      <c r="AX2343" s="16" t="s">
        <v>76</v>
      </c>
      <c r="AY2343" s="250" t="s">
        <v>282</v>
      </c>
    </row>
    <row r="2344" spans="1:65" s="13" customFormat="1" ht="11.25">
      <c r="B2344" s="207"/>
      <c r="C2344" s="208"/>
      <c r="D2344" s="209" t="s">
        <v>290</v>
      </c>
      <c r="E2344" s="210" t="s">
        <v>1</v>
      </c>
      <c r="F2344" s="211" t="s">
        <v>1012</v>
      </c>
      <c r="G2344" s="208"/>
      <c r="H2344" s="212">
        <v>120</v>
      </c>
      <c r="I2344" s="213"/>
      <c r="J2344" s="208"/>
      <c r="K2344" s="208"/>
      <c r="L2344" s="214"/>
      <c r="M2344" s="215"/>
      <c r="N2344" s="216"/>
      <c r="O2344" s="216"/>
      <c r="P2344" s="216"/>
      <c r="Q2344" s="216"/>
      <c r="R2344" s="216"/>
      <c r="S2344" s="216"/>
      <c r="T2344" s="217"/>
      <c r="AT2344" s="218" t="s">
        <v>290</v>
      </c>
      <c r="AU2344" s="218" t="s">
        <v>85</v>
      </c>
      <c r="AV2344" s="13" t="s">
        <v>85</v>
      </c>
      <c r="AW2344" s="13" t="s">
        <v>32</v>
      </c>
      <c r="AX2344" s="13" t="s">
        <v>76</v>
      </c>
      <c r="AY2344" s="218" t="s">
        <v>282</v>
      </c>
    </row>
    <row r="2345" spans="1:65" s="14" customFormat="1" ht="11.25">
      <c r="B2345" s="219"/>
      <c r="C2345" s="220"/>
      <c r="D2345" s="209" t="s">
        <v>290</v>
      </c>
      <c r="E2345" s="221" t="s">
        <v>1</v>
      </c>
      <c r="F2345" s="222" t="s">
        <v>292</v>
      </c>
      <c r="G2345" s="220"/>
      <c r="H2345" s="223">
        <v>120</v>
      </c>
      <c r="I2345" s="224"/>
      <c r="J2345" s="220"/>
      <c r="K2345" s="220"/>
      <c r="L2345" s="225"/>
      <c r="M2345" s="226"/>
      <c r="N2345" s="227"/>
      <c r="O2345" s="227"/>
      <c r="P2345" s="227"/>
      <c r="Q2345" s="227"/>
      <c r="R2345" s="227"/>
      <c r="S2345" s="227"/>
      <c r="T2345" s="228"/>
      <c r="AT2345" s="229" t="s">
        <v>290</v>
      </c>
      <c r="AU2345" s="229" t="s">
        <v>85</v>
      </c>
      <c r="AV2345" s="14" t="s">
        <v>288</v>
      </c>
      <c r="AW2345" s="14" t="s">
        <v>32</v>
      </c>
      <c r="AX2345" s="14" t="s">
        <v>83</v>
      </c>
      <c r="AY2345" s="229" t="s">
        <v>282</v>
      </c>
    </row>
    <row r="2346" spans="1:65" s="2" customFormat="1" ht="37.9" customHeight="1">
      <c r="A2346" s="35"/>
      <c r="B2346" s="36"/>
      <c r="C2346" s="251" t="s">
        <v>2918</v>
      </c>
      <c r="D2346" s="251" t="s">
        <v>990</v>
      </c>
      <c r="E2346" s="252" t="s">
        <v>2919</v>
      </c>
      <c r="F2346" s="253" t="s">
        <v>2920</v>
      </c>
      <c r="G2346" s="254" t="s">
        <v>2216</v>
      </c>
      <c r="H2346" s="255">
        <v>120</v>
      </c>
      <c r="I2346" s="256"/>
      <c r="J2346" s="257">
        <f t="shared" ref="J2346:J2355" si="100">ROUND(I2346*H2346,2)</f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ref="P2346:P2355" si="101">O2346*H2346</f>
        <v>0</v>
      </c>
      <c r="Q2346" s="203">
        <v>6.4999999999999997E-3</v>
      </c>
      <c r="R2346" s="203">
        <f t="shared" ref="R2346:R2355" si="102">Q2346*H2346</f>
        <v>0.77999999999999992</v>
      </c>
      <c r="S2346" s="203">
        <v>0</v>
      </c>
      <c r="T2346" s="204">
        <f t="shared" ref="T2346:T2355" si="103">S2346*H2346</f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493</v>
      </c>
      <c r="AT2346" s="205" t="s">
        <v>990</v>
      </c>
      <c r="AU2346" s="205" t="s">
        <v>85</v>
      </c>
      <c r="AY2346" s="18" t="s">
        <v>282</v>
      </c>
      <c r="BE2346" s="206">
        <f t="shared" ref="BE2346:BE2355" si="104">IF(N2346="základní",J2346,0)</f>
        <v>0</v>
      </c>
      <c r="BF2346" s="206">
        <f t="shared" ref="BF2346:BF2355" si="105">IF(N2346="snížená",J2346,0)</f>
        <v>0</v>
      </c>
      <c r="BG2346" s="206">
        <f t="shared" ref="BG2346:BG2355" si="106">IF(N2346="zákl. přenesená",J2346,0)</f>
        <v>0</v>
      </c>
      <c r="BH2346" s="206">
        <f t="shared" ref="BH2346:BH2355" si="107">IF(N2346="sníž. přenesená",J2346,0)</f>
        <v>0</v>
      </c>
      <c r="BI2346" s="206">
        <f t="shared" ref="BI2346:BI2355" si="108">IF(N2346="nulová",J2346,0)</f>
        <v>0</v>
      </c>
      <c r="BJ2346" s="18" t="s">
        <v>83</v>
      </c>
      <c r="BK2346" s="206">
        <f t="shared" ref="BK2346:BK2355" si="109">ROUND(I2346*H2346,2)</f>
        <v>0</v>
      </c>
      <c r="BL2346" s="18" t="s">
        <v>199</v>
      </c>
      <c r="BM2346" s="205" t="s">
        <v>2921</v>
      </c>
    </row>
    <row r="2347" spans="1:65" s="2" customFormat="1" ht="24.2" customHeight="1">
      <c r="A2347" s="35"/>
      <c r="B2347" s="36"/>
      <c r="C2347" s="193" t="s">
        <v>2922</v>
      </c>
      <c r="D2347" s="193" t="s">
        <v>284</v>
      </c>
      <c r="E2347" s="194" t="s">
        <v>2923</v>
      </c>
      <c r="F2347" s="195" t="s">
        <v>2924</v>
      </c>
      <c r="G2347" s="196" t="s">
        <v>2216</v>
      </c>
      <c r="H2347" s="197">
        <v>2</v>
      </c>
      <c r="I2347" s="198"/>
      <c r="J2347" s="199">
        <f t="shared" si="100"/>
        <v>0</v>
      </c>
      <c r="K2347" s="200"/>
      <c r="L2347" s="40"/>
      <c r="M2347" s="201" t="s">
        <v>1</v>
      </c>
      <c r="N2347" s="202" t="s">
        <v>41</v>
      </c>
      <c r="O2347" s="72"/>
      <c r="P2347" s="203">
        <f t="shared" si="101"/>
        <v>0</v>
      </c>
      <c r="Q2347" s="203">
        <v>0</v>
      </c>
      <c r="R2347" s="203">
        <f t="shared" si="102"/>
        <v>0</v>
      </c>
      <c r="S2347" s="203">
        <v>0</v>
      </c>
      <c r="T2347" s="204">
        <f t="shared" si="10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199</v>
      </c>
      <c r="AT2347" s="205" t="s">
        <v>284</v>
      </c>
      <c r="AU2347" s="205" t="s">
        <v>85</v>
      </c>
      <c r="AY2347" s="18" t="s">
        <v>282</v>
      </c>
      <c r="BE2347" s="206">
        <f t="shared" si="104"/>
        <v>0</v>
      </c>
      <c r="BF2347" s="206">
        <f t="shared" si="105"/>
        <v>0</v>
      </c>
      <c r="BG2347" s="206">
        <f t="shared" si="106"/>
        <v>0</v>
      </c>
      <c r="BH2347" s="206">
        <f t="shared" si="107"/>
        <v>0</v>
      </c>
      <c r="BI2347" s="206">
        <f t="shared" si="108"/>
        <v>0</v>
      </c>
      <c r="BJ2347" s="18" t="s">
        <v>83</v>
      </c>
      <c r="BK2347" s="206">
        <f t="shared" si="109"/>
        <v>0</v>
      </c>
      <c r="BL2347" s="18" t="s">
        <v>199</v>
      </c>
      <c r="BM2347" s="205" t="s">
        <v>2925</v>
      </c>
    </row>
    <row r="2348" spans="1:65" s="2" customFormat="1" ht="37.9" customHeight="1">
      <c r="A2348" s="35"/>
      <c r="B2348" s="36"/>
      <c r="C2348" s="251" t="s">
        <v>2926</v>
      </c>
      <c r="D2348" s="251" t="s">
        <v>990</v>
      </c>
      <c r="E2348" s="252" t="s">
        <v>2927</v>
      </c>
      <c r="F2348" s="253" t="s">
        <v>2928</v>
      </c>
      <c r="G2348" s="254" t="s">
        <v>583</v>
      </c>
      <c r="H2348" s="255">
        <v>2</v>
      </c>
      <c r="I2348" s="256"/>
      <c r="J2348" s="257">
        <f t="shared" si="10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101"/>
        <v>0</v>
      </c>
      <c r="Q2348" s="203">
        <v>3.1E-4</v>
      </c>
      <c r="R2348" s="203">
        <f t="shared" si="102"/>
        <v>6.2E-4</v>
      </c>
      <c r="S2348" s="203">
        <v>0</v>
      </c>
      <c r="T2348" s="204">
        <f t="shared" si="10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493</v>
      </c>
      <c r="AT2348" s="205" t="s">
        <v>990</v>
      </c>
      <c r="AU2348" s="205" t="s">
        <v>85</v>
      </c>
      <c r="AY2348" s="18" t="s">
        <v>282</v>
      </c>
      <c r="BE2348" s="206">
        <f t="shared" si="104"/>
        <v>0</v>
      </c>
      <c r="BF2348" s="206">
        <f t="shared" si="105"/>
        <v>0</v>
      </c>
      <c r="BG2348" s="206">
        <f t="shared" si="106"/>
        <v>0</v>
      </c>
      <c r="BH2348" s="206">
        <f t="shared" si="107"/>
        <v>0</v>
      </c>
      <c r="BI2348" s="206">
        <f t="shared" si="108"/>
        <v>0</v>
      </c>
      <c r="BJ2348" s="18" t="s">
        <v>83</v>
      </c>
      <c r="BK2348" s="206">
        <f t="shared" si="109"/>
        <v>0</v>
      </c>
      <c r="BL2348" s="18" t="s">
        <v>199</v>
      </c>
      <c r="BM2348" s="205" t="s">
        <v>2929</v>
      </c>
    </row>
    <row r="2349" spans="1:65" s="2" customFormat="1" ht="24.2" customHeight="1">
      <c r="A2349" s="35"/>
      <c r="B2349" s="36"/>
      <c r="C2349" s="193" t="s">
        <v>2930</v>
      </c>
      <c r="D2349" s="193" t="s">
        <v>284</v>
      </c>
      <c r="E2349" s="194" t="s">
        <v>2931</v>
      </c>
      <c r="F2349" s="195" t="s">
        <v>2932</v>
      </c>
      <c r="G2349" s="196" t="s">
        <v>2216</v>
      </c>
      <c r="H2349" s="197">
        <v>2</v>
      </c>
      <c r="I2349" s="198"/>
      <c r="J2349" s="199">
        <f t="shared" si="100"/>
        <v>0</v>
      </c>
      <c r="K2349" s="200"/>
      <c r="L2349" s="40"/>
      <c r="M2349" s="201" t="s">
        <v>1</v>
      </c>
      <c r="N2349" s="202" t="s">
        <v>41</v>
      </c>
      <c r="O2349" s="72"/>
      <c r="P2349" s="203">
        <f t="shared" si="101"/>
        <v>0</v>
      </c>
      <c r="Q2349" s="203">
        <v>0</v>
      </c>
      <c r="R2349" s="203">
        <f t="shared" si="102"/>
        <v>0</v>
      </c>
      <c r="S2349" s="203">
        <v>0</v>
      </c>
      <c r="T2349" s="204">
        <f t="shared" si="10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199</v>
      </c>
      <c r="AT2349" s="205" t="s">
        <v>284</v>
      </c>
      <c r="AU2349" s="205" t="s">
        <v>85</v>
      </c>
      <c r="AY2349" s="18" t="s">
        <v>282</v>
      </c>
      <c r="BE2349" s="206">
        <f t="shared" si="104"/>
        <v>0</v>
      </c>
      <c r="BF2349" s="206">
        <f t="shared" si="105"/>
        <v>0</v>
      </c>
      <c r="BG2349" s="206">
        <f t="shared" si="106"/>
        <v>0</v>
      </c>
      <c r="BH2349" s="206">
        <f t="shared" si="107"/>
        <v>0</v>
      </c>
      <c r="BI2349" s="206">
        <f t="shared" si="108"/>
        <v>0</v>
      </c>
      <c r="BJ2349" s="18" t="s">
        <v>83</v>
      </c>
      <c r="BK2349" s="206">
        <f t="shared" si="109"/>
        <v>0</v>
      </c>
      <c r="BL2349" s="18" t="s">
        <v>199</v>
      </c>
      <c r="BM2349" s="205" t="s">
        <v>2933</v>
      </c>
    </row>
    <row r="2350" spans="1:65" s="2" customFormat="1" ht="55.5" customHeight="1">
      <c r="A2350" s="35"/>
      <c r="B2350" s="36"/>
      <c r="C2350" s="251" t="s">
        <v>2934</v>
      </c>
      <c r="D2350" s="251" t="s">
        <v>990</v>
      </c>
      <c r="E2350" s="252" t="s">
        <v>2935</v>
      </c>
      <c r="F2350" s="253" t="s">
        <v>2936</v>
      </c>
      <c r="G2350" s="254" t="s">
        <v>583</v>
      </c>
      <c r="H2350" s="255">
        <v>2</v>
      </c>
      <c r="I2350" s="256"/>
      <c r="J2350" s="257">
        <f t="shared" si="10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101"/>
        <v>0</v>
      </c>
      <c r="Q2350" s="203">
        <v>3.1E-4</v>
      </c>
      <c r="R2350" s="203">
        <f t="shared" si="102"/>
        <v>6.2E-4</v>
      </c>
      <c r="S2350" s="203">
        <v>0</v>
      </c>
      <c r="T2350" s="204">
        <f t="shared" si="10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493</v>
      </c>
      <c r="AT2350" s="205" t="s">
        <v>990</v>
      </c>
      <c r="AU2350" s="205" t="s">
        <v>85</v>
      </c>
      <c r="AY2350" s="18" t="s">
        <v>282</v>
      </c>
      <c r="BE2350" s="206">
        <f t="shared" si="104"/>
        <v>0</v>
      </c>
      <c r="BF2350" s="206">
        <f t="shared" si="105"/>
        <v>0</v>
      </c>
      <c r="BG2350" s="206">
        <f t="shared" si="106"/>
        <v>0</v>
      </c>
      <c r="BH2350" s="206">
        <f t="shared" si="107"/>
        <v>0</v>
      </c>
      <c r="BI2350" s="206">
        <f t="shared" si="108"/>
        <v>0</v>
      </c>
      <c r="BJ2350" s="18" t="s">
        <v>83</v>
      </c>
      <c r="BK2350" s="206">
        <f t="shared" si="109"/>
        <v>0</v>
      </c>
      <c r="BL2350" s="18" t="s">
        <v>199</v>
      </c>
      <c r="BM2350" s="205" t="s">
        <v>2937</v>
      </c>
    </row>
    <row r="2351" spans="1:65" s="2" customFormat="1" ht="24.2" customHeight="1">
      <c r="A2351" s="35"/>
      <c r="B2351" s="36"/>
      <c r="C2351" s="193" t="s">
        <v>2938</v>
      </c>
      <c r="D2351" s="193" t="s">
        <v>284</v>
      </c>
      <c r="E2351" s="194" t="s">
        <v>2939</v>
      </c>
      <c r="F2351" s="195" t="s">
        <v>2940</v>
      </c>
      <c r="G2351" s="196" t="s">
        <v>2216</v>
      </c>
      <c r="H2351" s="197">
        <v>4</v>
      </c>
      <c r="I2351" s="198"/>
      <c r="J2351" s="199">
        <f t="shared" si="100"/>
        <v>0</v>
      </c>
      <c r="K2351" s="200"/>
      <c r="L2351" s="40"/>
      <c r="M2351" s="201" t="s">
        <v>1</v>
      </c>
      <c r="N2351" s="202" t="s">
        <v>41</v>
      </c>
      <c r="O2351" s="72"/>
      <c r="P2351" s="203">
        <f t="shared" si="101"/>
        <v>0</v>
      </c>
      <c r="Q2351" s="203">
        <v>0</v>
      </c>
      <c r="R2351" s="203">
        <f t="shared" si="102"/>
        <v>0</v>
      </c>
      <c r="S2351" s="203">
        <v>0</v>
      </c>
      <c r="T2351" s="204">
        <f t="shared" si="10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199</v>
      </c>
      <c r="AT2351" s="205" t="s">
        <v>284</v>
      </c>
      <c r="AU2351" s="205" t="s">
        <v>85</v>
      </c>
      <c r="AY2351" s="18" t="s">
        <v>282</v>
      </c>
      <c r="BE2351" s="206">
        <f t="shared" si="104"/>
        <v>0</v>
      </c>
      <c r="BF2351" s="206">
        <f t="shared" si="105"/>
        <v>0</v>
      </c>
      <c r="BG2351" s="206">
        <f t="shared" si="106"/>
        <v>0</v>
      </c>
      <c r="BH2351" s="206">
        <f t="shared" si="107"/>
        <v>0</v>
      </c>
      <c r="BI2351" s="206">
        <f t="shared" si="108"/>
        <v>0</v>
      </c>
      <c r="BJ2351" s="18" t="s">
        <v>83</v>
      </c>
      <c r="BK2351" s="206">
        <f t="shared" si="109"/>
        <v>0</v>
      </c>
      <c r="BL2351" s="18" t="s">
        <v>199</v>
      </c>
      <c r="BM2351" s="205" t="s">
        <v>2941</v>
      </c>
    </row>
    <row r="2352" spans="1:65" s="2" customFormat="1" ht="37.9" customHeight="1">
      <c r="A2352" s="35"/>
      <c r="B2352" s="36"/>
      <c r="C2352" s="251" t="s">
        <v>2942</v>
      </c>
      <c r="D2352" s="251" t="s">
        <v>990</v>
      </c>
      <c r="E2352" s="252" t="s">
        <v>2943</v>
      </c>
      <c r="F2352" s="253" t="s">
        <v>2944</v>
      </c>
      <c r="G2352" s="254" t="s">
        <v>583</v>
      </c>
      <c r="H2352" s="255">
        <v>4</v>
      </c>
      <c r="I2352" s="256"/>
      <c r="J2352" s="257">
        <f t="shared" si="100"/>
        <v>0</v>
      </c>
      <c r="K2352" s="258"/>
      <c r="L2352" s="259"/>
      <c r="M2352" s="260" t="s">
        <v>1</v>
      </c>
      <c r="N2352" s="261" t="s">
        <v>41</v>
      </c>
      <c r="O2352" s="72"/>
      <c r="P2352" s="203">
        <f t="shared" si="101"/>
        <v>0</v>
      </c>
      <c r="Q2352" s="203">
        <v>3.1E-4</v>
      </c>
      <c r="R2352" s="203">
        <f t="shared" si="102"/>
        <v>1.24E-3</v>
      </c>
      <c r="S2352" s="203">
        <v>0</v>
      </c>
      <c r="T2352" s="204">
        <f t="shared" si="103"/>
        <v>0</v>
      </c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R2352" s="205" t="s">
        <v>493</v>
      </c>
      <c r="AT2352" s="205" t="s">
        <v>990</v>
      </c>
      <c r="AU2352" s="205" t="s">
        <v>85</v>
      </c>
      <c r="AY2352" s="18" t="s">
        <v>282</v>
      </c>
      <c r="BE2352" s="206">
        <f t="shared" si="104"/>
        <v>0</v>
      </c>
      <c r="BF2352" s="206">
        <f t="shared" si="105"/>
        <v>0</v>
      </c>
      <c r="BG2352" s="206">
        <f t="shared" si="106"/>
        <v>0</v>
      </c>
      <c r="BH2352" s="206">
        <f t="shared" si="107"/>
        <v>0</v>
      </c>
      <c r="BI2352" s="206">
        <f t="shared" si="108"/>
        <v>0</v>
      </c>
      <c r="BJ2352" s="18" t="s">
        <v>83</v>
      </c>
      <c r="BK2352" s="206">
        <f t="shared" si="109"/>
        <v>0</v>
      </c>
      <c r="BL2352" s="18" t="s">
        <v>199</v>
      </c>
      <c r="BM2352" s="205" t="s">
        <v>2945</v>
      </c>
    </row>
    <row r="2353" spans="1:65" s="2" customFormat="1" ht="24.2" customHeight="1">
      <c r="A2353" s="35"/>
      <c r="B2353" s="36"/>
      <c r="C2353" s="193" t="s">
        <v>2946</v>
      </c>
      <c r="D2353" s="193" t="s">
        <v>284</v>
      </c>
      <c r="E2353" s="194" t="s">
        <v>2947</v>
      </c>
      <c r="F2353" s="195" t="s">
        <v>2948</v>
      </c>
      <c r="G2353" s="196" t="s">
        <v>2216</v>
      </c>
      <c r="H2353" s="197">
        <v>1</v>
      </c>
      <c r="I2353" s="198"/>
      <c r="J2353" s="199">
        <f t="shared" si="100"/>
        <v>0</v>
      </c>
      <c r="K2353" s="200"/>
      <c r="L2353" s="40"/>
      <c r="M2353" s="201" t="s">
        <v>1</v>
      </c>
      <c r="N2353" s="202" t="s">
        <v>41</v>
      </c>
      <c r="O2353" s="72"/>
      <c r="P2353" s="203">
        <f t="shared" si="101"/>
        <v>0</v>
      </c>
      <c r="Q2353" s="203">
        <v>0</v>
      </c>
      <c r="R2353" s="203">
        <f t="shared" si="102"/>
        <v>0</v>
      </c>
      <c r="S2353" s="203">
        <v>0</v>
      </c>
      <c r="T2353" s="204">
        <f t="shared" si="103"/>
        <v>0</v>
      </c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R2353" s="205" t="s">
        <v>199</v>
      </c>
      <c r="AT2353" s="205" t="s">
        <v>284</v>
      </c>
      <c r="AU2353" s="205" t="s">
        <v>85</v>
      </c>
      <c r="AY2353" s="18" t="s">
        <v>282</v>
      </c>
      <c r="BE2353" s="206">
        <f t="shared" si="104"/>
        <v>0</v>
      </c>
      <c r="BF2353" s="206">
        <f t="shared" si="105"/>
        <v>0</v>
      </c>
      <c r="BG2353" s="206">
        <f t="shared" si="106"/>
        <v>0</v>
      </c>
      <c r="BH2353" s="206">
        <f t="shared" si="107"/>
        <v>0</v>
      </c>
      <c r="BI2353" s="206">
        <f t="shared" si="108"/>
        <v>0</v>
      </c>
      <c r="BJ2353" s="18" t="s">
        <v>83</v>
      </c>
      <c r="BK2353" s="206">
        <f t="shared" si="109"/>
        <v>0</v>
      </c>
      <c r="BL2353" s="18" t="s">
        <v>199</v>
      </c>
      <c r="BM2353" s="205" t="s">
        <v>2949</v>
      </c>
    </row>
    <row r="2354" spans="1:65" s="2" customFormat="1" ht="66.75" customHeight="1">
      <c r="A2354" s="35"/>
      <c r="B2354" s="36"/>
      <c r="C2354" s="251" t="s">
        <v>2950</v>
      </c>
      <c r="D2354" s="251" t="s">
        <v>990</v>
      </c>
      <c r="E2354" s="252" t="s">
        <v>2951</v>
      </c>
      <c r="F2354" s="253" t="s">
        <v>2952</v>
      </c>
      <c r="G2354" s="254" t="s">
        <v>583</v>
      </c>
      <c r="H2354" s="255">
        <v>1</v>
      </c>
      <c r="I2354" s="256"/>
      <c r="J2354" s="257">
        <f t="shared" si="100"/>
        <v>0</v>
      </c>
      <c r="K2354" s="258"/>
      <c r="L2354" s="259"/>
      <c r="M2354" s="260" t="s">
        <v>1</v>
      </c>
      <c r="N2354" s="261" t="s">
        <v>41</v>
      </c>
      <c r="O2354" s="72"/>
      <c r="P2354" s="203">
        <f t="shared" si="101"/>
        <v>0</v>
      </c>
      <c r="Q2354" s="203">
        <v>0.25800000000000001</v>
      </c>
      <c r="R2354" s="203">
        <f t="shared" si="102"/>
        <v>0.25800000000000001</v>
      </c>
      <c r="S2354" s="203">
        <v>0</v>
      </c>
      <c r="T2354" s="204">
        <f t="shared" si="103"/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205" t="s">
        <v>493</v>
      </c>
      <c r="AT2354" s="205" t="s">
        <v>990</v>
      </c>
      <c r="AU2354" s="205" t="s">
        <v>85</v>
      </c>
      <c r="AY2354" s="18" t="s">
        <v>282</v>
      </c>
      <c r="BE2354" s="206">
        <f t="shared" si="104"/>
        <v>0</v>
      </c>
      <c r="BF2354" s="206">
        <f t="shared" si="105"/>
        <v>0</v>
      </c>
      <c r="BG2354" s="206">
        <f t="shared" si="106"/>
        <v>0</v>
      </c>
      <c r="BH2354" s="206">
        <f t="shared" si="107"/>
        <v>0</v>
      </c>
      <c r="BI2354" s="206">
        <f t="shared" si="108"/>
        <v>0</v>
      </c>
      <c r="BJ2354" s="18" t="s">
        <v>83</v>
      </c>
      <c r="BK2354" s="206">
        <f t="shared" si="109"/>
        <v>0</v>
      </c>
      <c r="BL2354" s="18" t="s">
        <v>199</v>
      </c>
      <c r="BM2354" s="205" t="s">
        <v>2953</v>
      </c>
    </row>
    <row r="2355" spans="1:65" s="2" customFormat="1" ht="16.5" customHeight="1">
      <c r="A2355" s="35"/>
      <c r="B2355" s="36"/>
      <c r="C2355" s="193" t="s">
        <v>2954</v>
      </c>
      <c r="D2355" s="193" t="s">
        <v>284</v>
      </c>
      <c r="E2355" s="194" t="s">
        <v>2955</v>
      </c>
      <c r="F2355" s="195" t="s">
        <v>2956</v>
      </c>
      <c r="G2355" s="196" t="s">
        <v>2957</v>
      </c>
      <c r="H2355" s="197">
        <v>9798.3860000000004</v>
      </c>
      <c r="I2355" s="198"/>
      <c r="J2355" s="199">
        <f t="shared" si="100"/>
        <v>0</v>
      </c>
      <c r="K2355" s="200"/>
      <c r="L2355" s="40"/>
      <c r="M2355" s="201" t="s">
        <v>1</v>
      </c>
      <c r="N2355" s="202" t="s">
        <v>41</v>
      </c>
      <c r="O2355" s="72"/>
      <c r="P2355" s="203">
        <f t="shared" si="101"/>
        <v>0</v>
      </c>
      <c r="Q2355" s="203">
        <v>5.0000000000000002E-5</v>
      </c>
      <c r="R2355" s="203">
        <f t="shared" si="102"/>
        <v>0.48991930000000006</v>
      </c>
      <c r="S2355" s="203">
        <v>0</v>
      </c>
      <c r="T2355" s="204">
        <f t="shared" si="103"/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199</v>
      </c>
      <c r="AT2355" s="205" t="s">
        <v>284</v>
      </c>
      <c r="AU2355" s="205" t="s">
        <v>85</v>
      </c>
      <c r="AY2355" s="18" t="s">
        <v>282</v>
      </c>
      <c r="BE2355" s="206">
        <f t="shared" si="104"/>
        <v>0</v>
      </c>
      <c r="BF2355" s="206">
        <f t="shared" si="105"/>
        <v>0</v>
      </c>
      <c r="BG2355" s="206">
        <f t="shared" si="106"/>
        <v>0</v>
      </c>
      <c r="BH2355" s="206">
        <f t="shared" si="107"/>
        <v>0</v>
      </c>
      <c r="BI2355" s="206">
        <f t="shared" si="108"/>
        <v>0</v>
      </c>
      <c r="BJ2355" s="18" t="s">
        <v>83</v>
      </c>
      <c r="BK2355" s="206">
        <f t="shared" si="109"/>
        <v>0</v>
      </c>
      <c r="BL2355" s="18" t="s">
        <v>199</v>
      </c>
      <c r="BM2355" s="205" t="s">
        <v>2958</v>
      </c>
    </row>
    <row r="2356" spans="1:65" s="16" customFormat="1" ht="11.25">
      <c r="B2356" s="241"/>
      <c r="C2356" s="242"/>
      <c r="D2356" s="209" t="s">
        <v>290</v>
      </c>
      <c r="E2356" s="243" t="s">
        <v>1</v>
      </c>
      <c r="F2356" s="244" t="s">
        <v>2959</v>
      </c>
      <c r="G2356" s="242"/>
      <c r="H2356" s="243" t="s">
        <v>1</v>
      </c>
      <c r="I2356" s="245"/>
      <c r="J2356" s="242"/>
      <c r="K2356" s="242"/>
      <c r="L2356" s="246"/>
      <c r="M2356" s="247"/>
      <c r="N2356" s="248"/>
      <c r="O2356" s="248"/>
      <c r="P2356" s="248"/>
      <c r="Q2356" s="248"/>
      <c r="R2356" s="248"/>
      <c r="S2356" s="248"/>
      <c r="T2356" s="249"/>
      <c r="AT2356" s="250" t="s">
        <v>290</v>
      </c>
      <c r="AU2356" s="250" t="s">
        <v>85</v>
      </c>
      <c r="AV2356" s="16" t="s">
        <v>83</v>
      </c>
      <c r="AW2356" s="16" t="s">
        <v>32</v>
      </c>
      <c r="AX2356" s="16" t="s">
        <v>76</v>
      </c>
      <c r="AY2356" s="250" t="s">
        <v>282</v>
      </c>
    </row>
    <row r="2357" spans="1:65" s="13" customFormat="1" ht="11.25">
      <c r="B2357" s="207"/>
      <c r="C2357" s="208"/>
      <c r="D2357" s="209" t="s">
        <v>290</v>
      </c>
      <c r="E2357" s="210" t="s">
        <v>1</v>
      </c>
      <c r="F2357" s="211" t="s">
        <v>2960</v>
      </c>
      <c r="G2357" s="208"/>
      <c r="H2357" s="212">
        <v>109.63</v>
      </c>
      <c r="I2357" s="213"/>
      <c r="J2357" s="208"/>
      <c r="K2357" s="208"/>
      <c r="L2357" s="214"/>
      <c r="M2357" s="215"/>
      <c r="N2357" s="216"/>
      <c r="O2357" s="216"/>
      <c r="P2357" s="216"/>
      <c r="Q2357" s="216"/>
      <c r="R2357" s="216"/>
      <c r="S2357" s="216"/>
      <c r="T2357" s="217"/>
      <c r="AT2357" s="218" t="s">
        <v>290</v>
      </c>
      <c r="AU2357" s="218" t="s">
        <v>85</v>
      </c>
      <c r="AV2357" s="13" t="s">
        <v>85</v>
      </c>
      <c r="AW2357" s="13" t="s">
        <v>32</v>
      </c>
      <c r="AX2357" s="13" t="s">
        <v>76</v>
      </c>
      <c r="AY2357" s="218" t="s">
        <v>282</v>
      </c>
    </row>
    <row r="2358" spans="1:65" s="16" customFormat="1" ht="11.25">
      <c r="B2358" s="241"/>
      <c r="C2358" s="242"/>
      <c r="D2358" s="209" t="s">
        <v>290</v>
      </c>
      <c r="E2358" s="243" t="s">
        <v>1</v>
      </c>
      <c r="F2358" s="244" t="s">
        <v>2961</v>
      </c>
      <c r="G2358" s="242"/>
      <c r="H2358" s="243" t="s">
        <v>1</v>
      </c>
      <c r="I2358" s="245"/>
      <c r="J2358" s="242"/>
      <c r="K2358" s="242"/>
      <c r="L2358" s="246"/>
      <c r="M2358" s="247"/>
      <c r="N2358" s="248"/>
      <c r="O2358" s="248"/>
      <c r="P2358" s="248"/>
      <c r="Q2358" s="248"/>
      <c r="R2358" s="248"/>
      <c r="S2358" s="248"/>
      <c r="T2358" s="249"/>
      <c r="AT2358" s="250" t="s">
        <v>290</v>
      </c>
      <c r="AU2358" s="250" t="s">
        <v>85</v>
      </c>
      <c r="AV2358" s="16" t="s">
        <v>83</v>
      </c>
      <c r="AW2358" s="16" t="s">
        <v>32</v>
      </c>
      <c r="AX2358" s="16" t="s">
        <v>76</v>
      </c>
      <c r="AY2358" s="250" t="s">
        <v>282</v>
      </c>
    </row>
    <row r="2359" spans="1:65" s="13" customFormat="1" ht="11.25">
      <c r="B2359" s="207"/>
      <c r="C2359" s="208"/>
      <c r="D2359" s="209" t="s">
        <v>290</v>
      </c>
      <c r="E2359" s="210" t="s">
        <v>1</v>
      </c>
      <c r="F2359" s="211" t="s">
        <v>2962</v>
      </c>
      <c r="G2359" s="208"/>
      <c r="H2359" s="212">
        <v>420.59</v>
      </c>
      <c r="I2359" s="213"/>
      <c r="J2359" s="208"/>
      <c r="K2359" s="208"/>
      <c r="L2359" s="214"/>
      <c r="M2359" s="215"/>
      <c r="N2359" s="216"/>
      <c r="O2359" s="216"/>
      <c r="P2359" s="216"/>
      <c r="Q2359" s="216"/>
      <c r="R2359" s="216"/>
      <c r="S2359" s="216"/>
      <c r="T2359" s="217"/>
      <c r="AT2359" s="218" t="s">
        <v>290</v>
      </c>
      <c r="AU2359" s="218" t="s">
        <v>85</v>
      </c>
      <c r="AV2359" s="13" t="s">
        <v>85</v>
      </c>
      <c r="AW2359" s="13" t="s">
        <v>32</v>
      </c>
      <c r="AX2359" s="13" t="s">
        <v>76</v>
      </c>
      <c r="AY2359" s="218" t="s">
        <v>282</v>
      </c>
    </row>
    <row r="2360" spans="1:65" s="16" customFormat="1" ht="11.25">
      <c r="B2360" s="241"/>
      <c r="C2360" s="242"/>
      <c r="D2360" s="209" t="s">
        <v>290</v>
      </c>
      <c r="E2360" s="243" t="s">
        <v>1</v>
      </c>
      <c r="F2360" s="244" t="s">
        <v>2034</v>
      </c>
      <c r="G2360" s="242"/>
      <c r="H2360" s="243" t="s">
        <v>1</v>
      </c>
      <c r="I2360" s="245"/>
      <c r="J2360" s="242"/>
      <c r="K2360" s="242"/>
      <c r="L2360" s="246"/>
      <c r="M2360" s="247"/>
      <c r="N2360" s="248"/>
      <c r="O2360" s="248"/>
      <c r="P2360" s="248"/>
      <c r="Q2360" s="248"/>
      <c r="R2360" s="248"/>
      <c r="S2360" s="248"/>
      <c r="T2360" s="249"/>
      <c r="AT2360" s="250" t="s">
        <v>290</v>
      </c>
      <c r="AU2360" s="250" t="s">
        <v>85</v>
      </c>
      <c r="AV2360" s="16" t="s">
        <v>83</v>
      </c>
      <c r="AW2360" s="16" t="s">
        <v>32</v>
      </c>
      <c r="AX2360" s="16" t="s">
        <v>76</v>
      </c>
      <c r="AY2360" s="250" t="s">
        <v>282</v>
      </c>
    </row>
    <row r="2361" spans="1:65" s="13" customFormat="1" ht="11.25">
      <c r="B2361" s="207"/>
      <c r="C2361" s="208"/>
      <c r="D2361" s="209" t="s">
        <v>290</v>
      </c>
      <c r="E2361" s="210" t="s">
        <v>1</v>
      </c>
      <c r="F2361" s="211" t="s">
        <v>2963</v>
      </c>
      <c r="G2361" s="208"/>
      <c r="H2361" s="212">
        <v>8542.8909999999996</v>
      </c>
      <c r="I2361" s="213"/>
      <c r="J2361" s="208"/>
      <c r="K2361" s="208"/>
      <c r="L2361" s="214"/>
      <c r="M2361" s="215"/>
      <c r="N2361" s="216"/>
      <c r="O2361" s="216"/>
      <c r="P2361" s="216"/>
      <c r="Q2361" s="216"/>
      <c r="R2361" s="216"/>
      <c r="S2361" s="216"/>
      <c r="T2361" s="217"/>
      <c r="AT2361" s="218" t="s">
        <v>290</v>
      </c>
      <c r="AU2361" s="218" t="s">
        <v>85</v>
      </c>
      <c r="AV2361" s="13" t="s">
        <v>85</v>
      </c>
      <c r="AW2361" s="13" t="s">
        <v>32</v>
      </c>
      <c r="AX2361" s="13" t="s">
        <v>76</v>
      </c>
      <c r="AY2361" s="218" t="s">
        <v>282</v>
      </c>
    </row>
    <row r="2362" spans="1:65" s="16" customFormat="1" ht="11.25">
      <c r="B2362" s="241"/>
      <c r="C2362" s="242"/>
      <c r="D2362" s="209" t="s">
        <v>290</v>
      </c>
      <c r="E2362" s="243" t="s">
        <v>1</v>
      </c>
      <c r="F2362" s="244" t="s">
        <v>2964</v>
      </c>
      <c r="G2362" s="242"/>
      <c r="H2362" s="243" t="s">
        <v>1</v>
      </c>
      <c r="I2362" s="245"/>
      <c r="J2362" s="242"/>
      <c r="K2362" s="242"/>
      <c r="L2362" s="246"/>
      <c r="M2362" s="247"/>
      <c r="N2362" s="248"/>
      <c r="O2362" s="248"/>
      <c r="P2362" s="248"/>
      <c r="Q2362" s="248"/>
      <c r="R2362" s="248"/>
      <c r="S2362" s="248"/>
      <c r="T2362" s="249"/>
      <c r="AT2362" s="250" t="s">
        <v>290</v>
      </c>
      <c r="AU2362" s="250" t="s">
        <v>85</v>
      </c>
      <c r="AV2362" s="16" t="s">
        <v>83</v>
      </c>
      <c r="AW2362" s="16" t="s">
        <v>32</v>
      </c>
      <c r="AX2362" s="16" t="s">
        <v>76</v>
      </c>
      <c r="AY2362" s="250" t="s">
        <v>282</v>
      </c>
    </row>
    <row r="2363" spans="1:65" s="13" customFormat="1" ht="11.25">
      <c r="B2363" s="207"/>
      <c r="C2363" s="208"/>
      <c r="D2363" s="209" t="s">
        <v>290</v>
      </c>
      <c r="E2363" s="210" t="s">
        <v>1</v>
      </c>
      <c r="F2363" s="211" t="s">
        <v>2965</v>
      </c>
      <c r="G2363" s="208"/>
      <c r="H2363" s="212">
        <v>714.93399999999997</v>
      </c>
      <c r="I2363" s="213"/>
      <c r="J2363" s="208"/>
      <c r="K2363" s="208"/>
      <c r="L2363" s="214"/>
      <c r="M2363" s="215"/>
      <c r="N2363" s="216"/>
      <c r="O2363" s="216"/>
      <c r="P2363" s="216"/>
      <c r="Q2363" s="216"/>
      <c r="R2363" s="216"/>
      <c r="S2363" s="216"/>
      <c r="T2363" s="217"/>
      <c r="AT2363" s="218" t="s">
        <v>290</v>
      </c>
      <c r="AU2363" s="218" t="s">
        <v>85</v>
      </c>
      <c r="AV2363" s="13" t="s">
        <v>85</v>
      </c>
      <c r="AW2363" s="13" t="s">
        <v>32</v>
      </c>
      <c r="AX2363" s="13" t="s">
        <v>76</v>
      </c>
      <c r="AY2363" s="218" t="s">
        <v>282</v>
      </c>
    </row>
    <row r="2364" spans="1:65" s="16" customFormat="1" ht="11.25">
      <c r="B2364" s="241"/>
      <c r="C2364" s="242"/>
      <c r="D2364" s="209" t="s">
        <v>290</v>
      </c>
      <c r="E2364" s="243" t="s">
        <v>1</v>
      </c>
      <c r="F2364" s="244" t="s">
        <v>2966</v>
      </c>
      <c r="G2364" s="242"/>
      <c r="H2364" s="243" t="s">
        <v>1</v>
      </c>
      <c r="I2364" s="245"/>
      <c r="J2364" s="242"/>
      <c r="K2364" s="242"/>
      <c r="L2364" s="246"/>
      <c r="M2364" s="247"/>
      <c r="N2364" s="248"/>
      <c r="O2364" s="248"/>
      <c r="P2364" s="248"/>
      <c r="Q2364" s="248"/>
      <c r="R2364" s="248"/>
      <c r="S2364" s="248"/>
      <c r="T2364" s="249"/>
      <c r="AT2364" s="250" t="s">
        <v>290</v>
      </c>
      <c r="AU2364" s="250" t="s">
        <v>85</v>
      </c>
      <c r="AV2364" s="16" t="s">
        <v>83</v>
      </c>
      <c r="AW2364" s="16" t="s">
        <v>32</v>
      </c>
      <c r="AX2364" s="16" t="s">
        <v>76</v>
      </c>
      <c r="AY2364" s="250" t="s">
        <v>282</v>
      </c>
    </row>
    <row r="2365" spans="1:65" s="13" customFormat="1" ht="11.25">
      <c r="B2365" s="207"/>
      <c r="C2365" s="208"/>
      <c r="D2365" s="209" t="s">
        <v>290</v>
      </c>
      <c r="E2365" s="210" t="s">
        <v>1</v>
      </c>
      <c r="F2365" s="211" t="s">
        <v>2967</v>
      </c>
      <c r="G2365" s="208"/>
      <c r="H2365" s="212">
        <v>10.340999999999999</v>
      </c>
      <c r="I2365" s="213"/>
      <c r="J2365" s="208"/>
      <c r="K2365" s="208"/>
      <c r="L2365" s="214"/>
      <c r="M2365" s="215"/>
      <c r="N2365" s="216"/>
      <c r="O2365" s="216"/>
      <c r="P2365" s="216"/>
      <c r="Q2365" s="216"/>
      <c r="R2365" s="216"/>
      <c r="S2365" s="216"/>
      <c r="T2365" s="217"/>
      <c r="AT2365" s="218" t="s">
        <v>290</v>
      </c>
      <c r="AU2365" s="218" t="s">
        <v>85</v>
      </c>
      <c r="AV2365" s="13" t="s">
        <v>85</v>
      </c>
      <c r="AW2365" s="13" t="s">
        <v>32</v>
      </c>
      <c r="AX2365" s="13" t="s">
        <v>76</v>
      </c>
      <c r="AY2365" s="218" t="s">
        <v>282</v>
      </c>
    </row>
    <row r="2366" spans="1:65" s="14" customFormat="1" ht="11.25">
      <c r="B2366" s="219"/>
      <c r="C2366" s="220"/>
      <c r="D2366" s="209" t="s">
        <v>290</v>
      </c>
      <c r="E2366" s="221" t="s">
        <v>1</v>
      </c>
      <c r="F2366" s="222" t="s">
        <v>292</v>
      </c>
      <c r="G2366" s="220"/>
      <c r="H2366" s="223">
        <v>9798.3859999999986</v>
      </c>
      <c r="I2366" s="224"/>
      <c r="J2366" s="220"/>
      <c r="K2366" s="220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290</v>
      </c>
      <c r="AU2366" s="229" t="s">
        <v>85</v>
      </c>
      <c r="AV2366" s="14" t="s">
        <v>288</v>
      </c>
      <c r="AW2366" s="14" t="s">
        <v>32</v>
      </c>
      <c r="AX2366" s="14" t="s">
        <v>83</v>
      </c>
      <c r="AY2366" s="229" t="s">
        <v>282</v>
      </c>
    </row>
    <row r="2367" spans="1:65" s="2" customFormat="1" ht="16.5" customHeight="1">
      <c r="A2367" s="35"/>
      <c r="B2367" s="36"/>
      <c r="C2367" s="251" t="s">
        <v>2968</v>
      </c>
      <c r="D2367" s="251" t="s">
        <v>990</v>
      </c>
      <c r="E2367" s="252" t="s">
        <v>2969</v>
      </c>
      <c r="F2367" s="253" t="s">
        <v>2970</v>
      </c>
      <c r="G2367" s="254" t="s">
        <v>418</v>
      </c>
      <c r="H2367" s="255">
        <v>0.11</v>
      </c>
      <c r="I2367" s="256"/>
      <c r="J2367" s="257">
        <f>ROUND(I2367*H2367,2)</f>
        <v>0</v>
      </c>
      <c r="K2367" s="258"/>
      <c r="L2367" s="259"/>
      <c r="M2367" s="260" t="s">
        <v>1</v>
      </c>
      <c r="N2367" s="261" t="s">
        <v>41</v>
      </c>
      <c r="O2367" s="72"/>
      <c r="P2367" s="203">
        <f>O2367*H2367</f>
        <v>0</v>
      </c>
      <c r="Q2367" s="203">
        <v>1</v>
      </c>
      <c r="R2367" s="203">
        <f>Q2367*H2367</f>
        <v>0.11</v>
      </c>
      <c r="S2367" s="203">
        <v>0</v>
      </c>
      <c r="T2367" s="204">
        <f>S2367*H2367</f>
        <v>0</v>
      </c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R2367" s="205" t="s">
        <v>493</v>
      </c>
      <c r="AT2367" s="205" t="s">
        <v>990</v>
      </c>
      <c r="AU2367" s="205" t="s">
        <v>85</v>
      </c>
      <c r="AY2367" s="18" t="s">
        <v>282</v>
      </c>
      <c r="BE2367" s="206">
        <f>IF(N2367="základní",J2367,0)</f>
        <v>0</v>
      </c>
      <c r="BF2367" s="206">
        <f>IF(N2367="snížená",J2367,0)</f>
        <v>0</v>
      </c>
      <c r="BG2367" s="206">
        <f>IF(N2367="zákl. přenesená",J2367,0)</f>
        <v>0</v>
      </c>
      <c r="BH2367" s="206">
        <f>IF(N2367="sníž. přenesená",J2367,0)</f>
        <v>0</v>
      </c>
      <c r="BI2367" s="206">
        <f>IF(N2367="nulová",J2367,0)</f>
        <v>0</v>
      </c>
      <c r="BJ2367" s="18" t="s">
        <v>83</v>
      </c>
      <c r="BK2367" s="206">
        <f>ROUND(I2367*H2367,2)</f>
        <v>0</v>
      </c>
      <c r="BL2367" s="18" t="s">
        <v>199</v>
      </c>
      <c r="BM2367" s="205" t="s">
        <v>2971</v>
      </c>
    </row>
    <row r="2368" spans="1:65" s="16" customFormat="1" ht="11.25">
      <c r="B2368" s="241"/>
      <c r="C2368" s="242"/>
      <c r="D2368" s="209" t="s">
        <v>290</v>
      </c>
      <c r="E2368" s="243" t="s">
        <v>1</v>
      </c>
      <c r="F2368" s="244" t="s">
        <v>2959</v>
      </c>
      <c r="G2368" s="242"/>
      <c r="H2368" s="243" t="s">
        <v>1</v>
      </c>
      <c r="I2368" s="245"/>
      <c r="J2368" s="242"/>
      <c r="K2368" s="242"/>
      <c r="L2368" s="246"/>
      <c r="M2368" s="247"/>
      <c r="N2368" s="248"/>
      <c r="O2368" s="248"/>
      <c r="P2368" s="248"/>
      <c r="Q2368" s="248"/>
      <c r="R2368" s="248"/>
      <c r="S2368" s="248"/>
      <c r="T2368" s="249"/>
      <c r="AT2368" s="250" t="s">
        <v>290</v>
      </c>
      <c r="AU2368" s="250" t="s">
        <v>85</v>
      </c>
      <c r="AV2368" s="16" t="s">
        <v>83</v>
      </c>
      <c r="AW2368" s="16" t="s">
        <v>32</v>
      </c>
      <c r="AX2368" s="16" t="s">
        <v>76</v>
      </c>
      <c r="AY2368" s="250" t="s">
        <v>282</v>
      </c>
    </row>
    <row r="2369" spans="1:65" s="13" customFormat="1" ht="11.25">
      <c r="B2369" s="207"/>
      <c r="C2369" s="208"/>
      <c r="D2369" s="209" t="s">
        <v>290</v>
      </c>
      <c r="E2369" s="210" t="s">
        <v>1</v>
      </c>
      <c r="F2369" s="211" t="s">
        <v>2972</v>
      </c>
      <c r="G2369" s="208"/>
      <c r="H2369" s="212">
        <v>0.11</v>
      </c>
      <c r="I2369" s="213"/>
      <c r="J2369" s="208"/>
      <c r="K2369" s="208"/>
      <c r="L2369" s="214"/>
      <c r="M2369" s="215"/>
      <c r="N2369" s="216"/>
      <c r="O2369" s="216"/>
      <c r="P2369" s="216"/>
      <c r="Q2369" s="216"/>
      <c r="R2369" s="216"/>
      <c r="S2369" s="216"/>
      <c r="T2369" s="217"/>
      <c r="AT2369" s="218" t="s">
        <v>290</v>
      </c>
      <c r="AU2369" s="218" t="s">
        <v>85</v>
      </c>
      <c r="AV2369" s="13" t="s">
        <v>85</v>
      </c>
      <c r="AW2369" s="13" t="s">
        <v>32</v>
      </c>
      <c r="AX2369" s="13" t="s">
        <v>76</v>
      </c>
      <c r="AY2369" s="218" t="s">
        <v>282</v>
      </c>
    </row>
    <row r="2370" spans="1:65" s="14" customFormat="1" ht="11.25">
      <c r="B2370" s="219"/>
      <c r="C2370" s="220"/>
      <c r="D2370" s="209" t="s">
        <v>290</v>
      </c>
      <c r="E2370" s="221" t="s">
        <v>1</v>
      </c>
      <c r="F2370" s="222" t="s">
        <v>292</v>
      </c>
      <c r="G2370" s="220"/>
      <c r="H2370" s="223">
        <v>0.11</v>
      </c>
      <c r="I2370" s="224"/>
      <c r="J2370" s="220"/>
      <c r="K2370" s="220"/>
      <c r="L2370" s="225"/>
      <c r="M2370" s="226"/>
      <c r="N2370" s="227"/>
      <c r="O2370" s="227"/>
      <c r="P2370" s="227"/>
      <c r="Q2370" s="227"/>
      <c r="R2370" s="227"/>
      <c r="S2370" s="227"/>
      <c r="T2370" s="228"/>
      <c r="AT2370" s="229" t="s">
        <v>290</v>
      </c>
      <c r="AU2370" s="229" t="s">
        <v>85</v>
      </c>
      <c r="AV2370" s="14" t="s">
        <v>288</v>
      </c>
      <c r="AW2370" s="14" t="s">
        <v>32</v>
      </c>
      <c r="AX2370" s="14" t="s">
        <v>83</v>
      </c>
      <c r="AY2370" s="229" t="s">
        <v>282</v>
      </c>
    </row>
    <row r="2371" spans="1:65" s="2" customFormat="1" ht="16.5" customHeight="1">
      <c r="A2371" s="35"/>
      <c r="B2371" s="36"/>
      <c r="C2371" s="251" t="s">
        <v>2973</v>
      </c>
      <c r="D2371" s="251" t="s">
        <v>990</v>
      </c>
      <c r="E2371" s="252" t="s">
        <v>2974</v>
      </c>
      <c r="F2371" s="253" t="s">
        <v>2975</v>
      </c>
      <c r="G2371" s="254" t="s">
        <v>418</v>
      </c>
      <c r="H2371" s="255">
        <v>0.42099999999999999</v>
      </c>
      <c r="I2371" s="256"/>
      <c r="J2371" s="257">
        <f>ROUND(I2371*H2371,2)</f>
        <v>0</v>
      </c>
      <c r="K2371" s="258"/>
      <c r="L2371" s="259"/>
      <c r="M2371" s="260" t="s">
        <v>1</v>
      </c>
      <c r="N2371" s="261" t="s">
        <v>41</v>
      </c>
      <c r="O2371" s="72"/>
      <c r="P2371" s="203">
        <f>O2371*H2371</f>
        <v>0</v>
      </c>
      <c r="Q2371" s="203">
        <v>1</v>
      </c>
      <c r="R2371" s="203">
        <f>Q2371*H2371</f>
        <v>0.42099999999999999</v>
      </c>
      <c r="S2371" s="203">
        <v>0</v>
      </c>
      <c r="T2371" s="204">
        <f>S2371*H2371</f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493</v>
      </c>
      <c r="AT2371" s="205" t="s">
        <v>990</v>
      </c>
      <c r="AU2371" s="205" t="s">
        <v>85</v>
      </c>
      <c r="AY2371" s="18" t="s">
        <v>282</v>
      </c>
      <c r="BE2371" s="206">
        <f>IF(N2371="základní",J2371,0)</f>
        <v>0</v>
      </c>
      <c r="BF2371" s="206">
        <f>IF(N2371="snížená",J2371,0)</f>
        <v>0</v>
      </c>
      <c r="BG2371" s="206">
        <f>IF(N2371="zákl. přenesená",J2371,0)</f>
        <v>0</v>
      </c>
      <c r="BH2371" s="206">
        <f>IF(N2371="sníž. přenesená",J2371,0)</f>
        <v>0</v>
      </c>
      <c r="BI2371" s="206">
        <f>IF(N2371="nulová",J2371,0)</f>
        <v>0</v>
      </c>
      <c r="BJ2371" s="18" t="s">
        <v>83</v>
      </c>
      <c r="BK2371" s="206">
        <f>ROUND(I2371*H2371,2)</f>
        <v>0</v>
      </c>
      <c r="BL2371" s="18" t="s">
        <v>199</v>
      </c>
      <c r="BM2371" s="205" t="s">
        <v>2976</v>
      </c>
    </row>
    <row r="2372" spans="1:65" s="16" customFormat="1" ht="11.25">
      <c r="B2372" s="241"/>
      <c r="C2372" s="242"/>
      <c r="D2372" s="209" t="s">
        <v>290</v>
      </c>
      <c r="E2372" s="243" t="s">
        <v>1</v>
      </c>
      <c r="F2372" s="244" t="s">
        <v>2961</v>
      </c>
      <c r="G2372" s="242"/>
      <c r="H2372" s="243" t="s">
        <v>1</v>
      </c>
      <c r="I2372" s="245"/>
      <c r="J2372" s="242"/>
      <c r="K2372" s="242"/>
      <c r="L2372" s="246"/>
      <c r="M2372" s="247"/>
      <c r="N2372" s="248"/>
      <c r="O2372" s="248"/>
      <c r="P2372" s="248"/>
      <c r="Q2372" s="248"/>
      <c r="R2372" s="248"/>
      <c r="S2372" s="248"/>
      <c r="T2372" s="249"/>
      <c r="AT2372" s="250" t="s">
        <v>290</v>
      </c>
      <c r="AU2372" s="250" t="s">
        <v>85</v>
      </c>
      <c r="AV2372" s="16" t="s">
        <v>83</v>
      </c>
      <c r="AW2372" s="16" t="s">
        <v>32</v>
      </c>
      <c r="AX2372" s="16" t="s">
        <v>76</v>
      </c>
      <c r="AY2372" s="250" t="s">
        <v>282</v>
      </c>
    </row>
    <row r="2373" spans="1:65" s="13" customFormat="1" ht="11.25">
      <c r="B2373" s="207"/>
      <c r="C2373" s="208"/>
      <c r="D2373" s="209" t="s">
        <v>290</v>
      </c>
      <c r="E2373" s="210" t="s">
        <v>1</v>
      </c>
      <c r="F2373" s="211" t="s">
        <v>2977</v>
      </c>
      <c r="G2373" s="208"/>
      <c r="H2373" s="212">
        <v>0.42099999999999999</v>
      </c>
      <c r="I2373" s="213"/>
      <c r="J2373" s="208"/>
      <c r="K2373" s="208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290</v>
      </c>
      <c r="AU2373" s="218" t="s">
        <v>85</v>
      </c>
      <c r="AV2373" s="13" t="s">
        <v>85</v>
      </c>
      <c r="AW2373" s="13" t="s">
        <v>32</v>
      </c>
      <c r="AX2373" s="13" t="s">
        <v>76</v>
      </c>
      <c r="AY2373" s="218" t="s">
        <v>282</v>
      </c>
    </row>
    <row r="2374" spans="1:65" s="14" customFormat="1" ht="11.25">
      <c r="B2374" s="219"/>
      <c r="C2374" s="220"/>
      <c r="D2374" s="209" t="s">
        <v>290</v>
      </c>
      <c r="E2374" s="221" t="s">
        <v>1</v>
      </c>
      <c r="F2374" s="222" t="s">
        <v>292</v>
      </c>
      <c r="G2374" s="220"/>
      <c r="H2374" s="223">
        <v>0.42099999999999999</v>
      </c>
      <c r="I2374" s="224"/>
      <c r="J2374" s="220"/>
      <c r="K2374" s="220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290</v>
      </c>
      <c r="AU2374" s="229" t="s">
        <v>85</v>
      </c>
      <c r="AV2374" s="14" t="s">
        <v>288</v>
      </c>
      <c r="AW2374" s="14" t="s">
        <v>32</v>
      </c>
      <c r="AX2374" s="14" t="s">
        <v>83</v>
      </c>
      <c r="AY2374" s="229" t="s">
        <v>282</v>
      </c>
    </row>
    <row r="2375" spans="1:65" s="2" customFormat="1" ht="16.5" customHeight="1">
      <c r="A2375" s="35"/>
      <c r="B2375" s="36"/>
      <c r="C2375" s="251" t="s">
        <v>2978</v>
      </c>
      <c r="D2375" s="251" t="s">
        <v>990</v>
      </c>
      <c r="E2375" s="252" t="s">
        <v>2979</v>
      </c>
      <c r="F2375" s="253" t="s">
        <v>2980</v>
      </c>
      <c r="G2375" s="254" t="s">
        <v>418</v>
      </c>
      <c r="H2375" s="255">
        <v>8.5429999999999993</v>
      </c>
      <c r="I2375" s="256"/>
      <c r="J2375" s="257">
        <f>ROUND(I2375*H2375,2)</f>
        <v>0</v>
      </c>
      <c r="K2375" s="258"/>
      <c r="L2375" s="259"/>
      <c r="M2375" s="260" t="s">
        <v>1</v>
      </c>
      <c r="N2375" s="261" t="s">
        <v>41</v>
      </c>
      <c r="O2375" s="72"/>
      <c r="P2375" s="203">
        <f>O2375*H2375</f>
        <v>0</v>
      </c>
      <c r="Q2375" s="203">
        <v>1</v>
      </c>
      <c r="R2375" s="203">
        <f>Q2375*H2375</f>
        <v>8.5429999999999993</v>
      </c>
      <c r="S2375" s="203">
        <v>0</v>
      </c>
      <c r="T2375" s="204">
        <f>S2375*H2375</f>
        <v>0</v>
      </c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R2375" s="205" t="s">
        <v>493</v>
      </c>
      <c r="AT2375" s="205" t="s">
        <v>990</v>
      </c>
      <c r="AU2375" s="205" t="s">
        <v>85</v>
      </c>
      <c r="AY2375" s="18" t="s">
        <v>282</v>
      </c>
      <c r="BE2375" s="206">
        <f>IF(N2375="základní",J2375,0)</f>
        <v>0</v>
      </c>
      <c r="BF2375" s="206">
        <f>IF(N2375="snížená",J2375,0)</f>
        <v>0</v>
      </c>
      <c r="BG2375" s="206">
        <f>IF(N2375="zákl. přenesená",J2375,0)</f>
        <v>0</v>
      </c>
      <c r="BH2375" s="206">
        <f>IF(N2375="sníž. přenesená",J2375,0)</f>
        <v>0</v>
      </c>
      <c r="BI2375" s="206">
        <f>IF(N2375="nulová",J2375,0)</f>
        <v>0</v>
      </c>
      <c r="BJ2375" s="18" t="s">
        <v>83</v>
      </c>
      <c r="BK2375" s="206">
        <f>ROUND(I2375*H2375,2)</f>
        <v>0</v>
      </c>
      <c r="BL2375" s="18" t="s">
        <v>199</v>
      </c>
      <c r="BM2375" s="205" t="s">
        <v>2981</v>
      </c>
    </row>
    <row r="2376" spans="1:65" s="16" customFormat="1" ht="11.25">
      <c r="B2376" s="241"/>
      <c r="C2376" s="242"/>
      <c r="D2376" s="209" t="s">
        <v>290</v>
      </c>
      <c r="E2376" s="243" t="s">
        <v>1</v>
      </c>
      <c r="F2376" s="244" t="s">
        <v>2034</v>
      </c>
      <c r="G2376" s="242"/>
      <c r="H2376" s="243" t="s">
        <v>1</v>
      </c>
      <c r="I2376" s="245"/>
      <c r="J2376" s="242"/>
      <c r="K2376" s="242"/>
      <c r="L2376" s="246"/>
      <c r="M2376" s="247"/>
      <c r="N2376" s="248"/>
      <c r="O2376" s="248"/>
      <c r="P2376" s="248"/>
      <c r="Q2376" s="248"/>
      <c r="R2376" s="248"/>
      <c r="S2376" s="248"/>
      <c r="T2376" s="249"/>
      <c r="AT2376" s="250" t="s">
        <v>290</v>
      </c>
      <c r="AU2376" s="250" t="s">
        <v>85</v>
      </c>
      <c r="AV2376" s="16" t="s">
        <v>83</v>
      </c>
      <c r="AW2376" s="16" t="s">
        <v>32</v>
      </c>
      <c r="AX2376" s="16" t="s">
        <v>76</v>
      </c>
      <c r="AY2376" s="250" t="s">
        <v>282</v>
      </c>
    </row>
    <row r="2377" spans="1:65" s="13" customFormat="1" ht="11.25">
      <c r="B2377" s="207"/>
      <c r="C2377" s="208"/>
      <c r="D2377" s="209" t="s">
        <v>290</v>
      </c>
      <c r="E2377" s="210" t="s">
        <v>1</v>
      </c>
      <c r="F2377" s="211" t="s">
        <v>2982</v>
      </c>
      <c r="G2377" s="208"/>
      <c r="H2377" s="212">
        <v>8.5429999999999993</v>
      </c>
      <c r="I2377" s="213"/>
      <c r="J2377" s="208"/>
      <c r="K2377" s="208"/>
      <c r="L2377" s="214"/>
      <c r="M2377" s="215"/>
      <c r="N2377" s="216"/>
      <c r="O2377" s="216"/>
      <c r="P2377" s="216"/>
      <c r="Q2377" s="216"/>
      <c r="R2377" s="216"/>
      <c r="S2377" s="216"/>
      <c r="T2377" s="217"/>
      <c r="AT2377" s="218" t="s">
        <v>290</v>
      </c>
      <c r="AU2377" s="218" t="s">
        <v>85</v>
      </c>
      <c r="AV2377" s="13" t="s">
        <v>85</v>
      </c>
      <c r="AW2377" s="13" t="s">
        <v>32</v>
      </c>
      <c r="AX2377" s="13" t="s">
        <v>76</v>
      </c>
      <c r="AY2377" s="218" t="s">
        <v>282</v>
      </c>
    </row>
    <row r="2378" spans="1:65" s="14" customFormat="1" ht="11.25">
      <c r="B2378" s="219"/>
      <c r="C2378" s="220"/>
      <c r="D2378" s="209" t="s">
        <v>290</v>
      </c>
      <c r="E2378" s="221" t="s">
        <v>1</v>
      </c>
      <c r="F2378" s="222" t="s">
        <v>292</v>
      </c>
      <c r="G2378" s="220"/>
      <c r="H2378" s="223">
        <v>8.5429999999999993</v>
      </c>
      <c r="I2378" s="224"/>
      <c r="J2378" s="220"/>
      <c r="K2378" s="220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290</v>
      </c>
      <c r="AU2378" s="229" t="s">
        <v>85</v>
      </c>
      <c r="AV2378" s="14" t="s">
        <v>288</v>
      </c>
      <c r="AW2378" s="14" t="s">
        <v>32</v>
      </c>
      <c r="AX2378" s="14" t="s">
        <v>83</v>
      </c>
      <c r="AY2378" s="229" t="s">
        <v>282</v>
      </c>
    </row>
    <row r="2379" spans="1:65" s="2" customFormat="1" ht="16.5" customHeight="1">
      <c r="A2379" s="35"/>
      <c r="B2379" s="36"/>
      <c r="C2379" s="251" t="s">
        <v>2983</v>
      </c>
      <c r="D2379" s="251" t="s">
        <v>990</v>
      </c>
      <c r="E2379" s="252" t="s">
        <v>2984</v>
      </c>
      <c r="F2379" s="253" t="s">
        <v>2985</v>
      </c>
      <c r="G2379" s="254" t="s">
        <v>418</v>
      </c>
      <c r="H2379" s="255">
        <v>0.71499999999999997</v>
      </c>
      <c r="I2379" s="256"/>
      <c r="J2379" s="257">
        <f>ROUND(I2379*H2379,2)</f>
        <v>0</v>
      </c>
      <c r="K2379" s="258"/>
      <c r="L2379" s="259"/>
      <c r="M2379" s="260" t="s">
        <v>1</v>
      </c>
      <c r="N2379" s="261" t="s">
        <v>41</v>
      </c>
      <c r="O2379" s="72"/>
      <c r="P2379" s="203">
        <f>O2379*H2379</f>
        <v>0</v>
      </c>
      <c r="Q2379" s="203">
        <v>1</v>
      </c>
      <c r="R2379" s="203">
        <f>Q2379*H2379</f>
        <v>0.71499999999999997</v>
      </c>
      <c r="S2379" s="203">
        <v>0</v>
      </c>
      <c r="T2379" s="204">
        <f>S2379*H2379</f>
        <v>0</v>
      </c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R2379" s="205" t="s">
        <v>493</v>
      </c>
      <c r="AT2379" s="205" t="s">
        <v>990</v>
      </c>
      <c r="AU2379" s="205" t="s">
        <v>85</v>
      </c>
      <c r="AY2379" s="18" t="s">
        <v>282</v>
      </c>
      <c r="BE2379" s="206">
        <f>IF(N2379="základní",J2379,0)</f>
        <v>0</v>
      </c>
      <c r="BF2379" s="206">
        <f>IF(N2379="snížená",J2379,0)</f>
        <v>0</v>
      </c>
      <c r="BG2379" s="206">
        <f>IF(N2379="zákl. přenesená",J2379,0)</f>
        <v>0</v>
      </c>
      <c r="BH2379" s="206">
        <f>IF(N2379="sníž. přenesená",J2379,0)</f>
        <v>0</v>
      </c>
      <c r="BI2379" s="206">
        <f>IF(N2379="nulová",J2379,0)</f>
        <v>0</v>
      </c>
      <c r="BJ2379" s="18" t="s">
        <v>83</v>
      </c>
      <c r="BK2379" s="206">
        <f>ROUND(I2379*H2379,2)</f>
        <v>0</v>
      </c>
      <c r="BL2379" s="18" t="s">
        <v>199</v>
      </c>
      <c r="BM2379" s="205" t="s">
        <v>2986</v>
      </c>
    </row>
    <row r="2380" spans="1:65" s="16" customFormat="1" ht="11.25">
      <c r="B2380" s="241"/>
      <c r="C2380" s="242"/>
      <c r="D2380" s="209" t="s">
        <v>290</v>
      </c>
      <c r="E2380" s="243" t="s">
        <v>1</v>
      </c>
      <c r="F2380" s="244" t="s">
        <v>2964</v>
      </c>
      <c r="G2380" s="242"/>
      <c r="H2380" s="243" t="s">
        <v>1</v>
      </c>
      <c r="I2380" s="245"/>
      <c r="J2380" s="242"/>
      <c r="K2380" s="242"/>
      <c r="L2380" s="246"/>
      <c r="M2380" s="247"/>
      <c r="N2380" s="248"/>
      <c r="O2380" s="248"/>
      <c r="P2380" s="248"/>
      <c r="Q2380" s="248"/>
      <c r="R2380" s="248"/>
      <c r="S2380" s="248"/>
      <c r="T2380" s="249"/>
      <c r="AT2380" s="250" t="s">
        <v>290</v>
      </c>
      <c r="AU2380" s="250" t="s">
        <v>85</v>
      </c>
      <c r="AV2380" s="16" t="s">
        <v>83</v>
      </c>
      <c r="AW2380" s="16" t="s">
        <v>32</v>
      </c>
      <c r="AX2380" s="16" t="s">
        <v>76</v>
      </c>
      <c r="AY2380" s="250" t="s">
        <v>282</v>
      </c>
    </row>
    <row r="2381" spans="1:65" s="13" customFormat="1" ht="11.25">
      <c r="B2381" s="207"/>
      <c r="C2381" s="208"/>
      <c r="D2381" s="209" t="s">
        <v>290</v>
      </c>
      <c r="E2381" s="210" t="s">
        <v>1</v>
      </c>
      <c r="F2381" s="211" t="s">
        <v>2987</v>
      </c>
      <c r="G2381" s="208"/>
      <c r="H2381" s="212">
        <v>0.71499999999999997</v>
      </c>
      <c r="I2381" s="213"/>
      <c r="J2381" s="208"/>
      <c r="K2381" s="208"/>
      <c r="L2381" s="214"/>
      <c r="M2381" s="215"/>
      <c r="N2381" s="216"/>
      <c r="O2381" s="216"/>
      <c r="P2381" s="216"/>
      <c r="Q2381" s="216"/>
      <c r="R2381" s="216"/>
      <c r="S2381" s="216"/>
      <c r="T2381" s="217"/>
      <c r="AT2381" s="218" t="s">
        <v>290</v>
      </c>
      <c r="AU2381" s="218" t="s">
        <v>85</v>
      </c>
      <c r="AV2381" s="13" t="s">
        <v>85</v>
      </c>
      <c r="AW2381" s="13" t="s">
        <v>32</v>
      </c>
      <c r="AX2381" s="13" t="s">
        <v>76</v>
      </c>
      <c r="AY2381" s="218" t="s">
        <v>282</v>
      </c>
    </row>
    <row r="2382" spans="1:65" s="14" customFormat="1" ht="11.25">
      <c r="B2382" s="219"/>
      <c r="C2382" s="220"/>
      <c r="D2382" s="209" t="s">
        <v>290</v>
      </c>
      <c r="E2382" s="221" t="s">
        <v>1</v>
      </c>
      <c r="F2382" s="222" t="s">
        <v>292</v>
      </c>
      <c r="G2382" s="220"/>
      <c r="H2382" s="223">
        <v>0.71499999999999997</v>
      </c>
      <c r="I2382" s="224"/>
      <c r="J2382" s="220"/>
      <c r="K2382" s="220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290</v>
      </c>
      <c r="AU2382" s="229" t="s">
        <v>85</v>
      </c>
      <c r="AV2382" s="14" t="s">
        <v>288</v>
      </c>
      <c r="AW2382" s="14" t="s">
        <v>32</v>
      </c>
      <c r="AX2382" s="14" t="s">
        <v>83</v>
      </c>
      <c r="AY2382" s="229" t="s">
        <v>282</v>
      </c>
    </row>
    <row r="2383" spans="1:65" s="2" customFormat="1" ht="24.2" customHeight="1">
      <c r="A2383" s="35"/>
      <c r="B2383" s="36"/>
      <c r="C2383" s="251" t="s">
        <v>2988</v>
      </c>
      <c r="D2383" s="251" t="s">
        <v>990</v>
      </c>
      <c r="E2383" s="252" t="s">
        <v>2989</v>
      </c>
      <c r="F2383" s="253" t="s">
        <v>2990</v>
      </c>
      <c r="G2383" s="254" t="s">
        <v>418</v>
      </c>
      <c r="H2383" s="255">
        <v>0.01</v>
      </c>
      <c r="I2383" s="256"/>
      <c r="J2383" s="257">
        <f>ROUND(I2383*H2383,2)</f>
        <v>0</v>
      </c>
      <c r="K2383" s="258"/>
      <c r="L2383" s="259"/>
      <c r="M2383" s="260" t="s">
        <v>1</v>
      </c>
      <c r="N2383" s="261" t="s">
        <v>41</v>
      </c>
      <c r="O2383" s="72"/>
      <c r="P2383" s="203">
        <f>O2383*H2383</f>
        <v>0</v>
      </c>
      <c r="Q2383" s="203">
        <v>1</v>
      </c>
      <c r="R2383" s="203">
        <f>Q2383*H2383</f>
        <v>0.01</v>
      </c>
      <c r="S2383" s="203">
        <v>0</v>
      </c>
      <c r="T2383" s="204">
        <f>S2383*H2383</f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493</v>
      </c>
      <c r="AT2383" s="205" t="s">
        <v>990</v>
      </c>
      <c r="AU2383" s="205" t="s">
        <v>85</v>
      </c>
      <c r="AY2383" s="18" t="s">
        <v>282</v>
      </c>
      <c r="BE2383" s="206">
        <f>IF(N2383="základní",J2383,0)</f>
        <v>0</v>
      </c>
      <c r="BF2383" s="206">
        <f>IF(N2383="snížená",J2383,0)</f>
        <v>0</v>
      </c>
      <c r="BG2383" s="206">
        <f>IF(N2383="zákl. přenesená",J2383,0)</f>
        <v>0</v>
      </c>
      <c r="BH2383" s="206">
        <f>IF(N2383="sníž. přenesená",J2383,0)</f>
        <v>0</v>
      </c>
      <c r="BI2383" s="206">
        <f>IF(N2383="nulová",J2383,0)</f>
        <v>0</v>
      </c>
      <c r="BJ2383" s="18" t="s">
        <v>83</v>
      </c>
      <c r="BK2383" s="206">
        <f>ROUND(I2383*H2383,2)</f>
        <v>0</v>
      </c>
      <c r="BL2383" s="18" t="s">
        <v>199</v>
      </c>
      <c r="BM2383" s="205" t="s">
        <v>2991</v>
      </c>
    </row>
    <row r="2384" spans="1:65" s="16" customFormat="1" ht="11.25">
      <c r="B2384" s="241"/>
      <c r="C2384" s="242"/>
      <c r="D2384" s="209" t="s">
        <v>290</v>
      </c>
      <c r="E2384" s="243" t="s">
        <v>1</v>
      </c>
      <c r="F2384" s="244" t="s">
        <v>2966</v>
      </c>
      <c r="G2384" s="242"/>
      <c r="H2384" s="243" t="s">
        <v>1</v>
      </c>
      <c r="I2384" s="245"/>
      <c r="J2384" s="242"/>
      <c r="K2384" s="242"/>
      <c r="L2384" s="246"/>
      <c r="M2384" s="247"/>
      <c r="N2384" s="248"/>
      <c r="O2384" s="248"/>
      <c r="P2384" s="248"/>
      <c r="Q2384" s="248"/>
      <c r="R2384" s="248"/>
      <c r="S2384" s="248"/>
      <c r="T2384" s="249"/>
      <c r="AT2384" s="250" t="s">
        <v>290</v>
      </c>
      <c r="AU2384" s="250" t="s">
        <v>85</v>
      </c>
      <c r="AV2384" s="16" t="s">
        <v>83</v>
      </c>
      <c r="AW2384" s="16" t="s">
        <v>32</v>
      </c>
      <c r="AX2384" s="16" t="s">
        <v>76</v>
      </c>
      <c r="AY2384" s="250" t="s">
        <v>282</v>
      </c>
    </row>
    <row r="2385" spans="1:65" s="13" customFormat="1" ht="11.25">
      <c r="B2385" s="207"/>
      <c r="C2385" s="208"/>
      <c r="D2385" s="209" t="s">
        <v>290</v>
      </c>
      <c r="E2385" s="210" t="s">
        <v>1</v>
      </c>
      <c r="F2385" s="211" t="s">
        <v>2992</v>
      </c>
      <c r="G2385" s="208"/>
      <c r="H2385" s="212">
        <v>0.01</v>
      </c>
      <c r="I2385" s="213"/>
      <c r="J2385" s="208"/>
      <c r="K2385" s="208"/>
      <c r="L2385" s="214"/>
      <c r="M2385" s="215"/>
      <c r="N2385" s="216"/>
      <c r="O2385" s="216"/>
      <c r="P2385" s="216"/>
      <c r="Q2385" s="216"/>
      <c r="R2385" s="216"/>
      <c r="S2385" s="216"/>
      <c r="T2385" s="217"/>
      <c r="AT2385" s="218" t="s">
        <v>290</v>
      </c>
      <c r="AU2385" s="218" t="s">
        <v>85</v>
      </c>
      <c r="AV2385" s="13" t="s">
        <v>85</v>
      </c>
      <c r="AW2385" s="13" t="s">
        <v>32</v>
      </c>
      <c r="AX2385" s="13" t="s">
        <v>76</v>
      </c>
      <c r="AY2385" s="218" t="s">
        <v>282</v>
      </c>
    </row>
    <row r="2386" spans="1:65" s="14" customFormat="1" ht="11.25">
      <c r="B2386" s="219"/>
      <c r="C2386" s="220"/>
      <c r="D2386" s="209" t="s">
        <v>290</v>
      </c>
      <c r="E2386" s="221" t="s">
        <v>1</v>
      </c>
      <c r="F2386" s="222" t="s">
        <v>292</v>
      </c>
      <c r="G2386" s="220"/>
      <c r="H2386" s="223">
        <v>0.01</v>
      </c>
      <c r="I2386" s="224"/>
      <c r="J2386" s="220"/>
      <c r="K2386" s="220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290</v>
      </c>
      <c r="AU2386" s="229" t="s">
        <v>85</v>
      </c>
      <c r="AV2386" s="14" t="s">
        <v>288</v>
      </c>
      <c r="AW2386" s="14" t="s">
        <v>32</v>
      </c>
      <c r="AX2386" s="14" t="s">
        <v>83</v>
      </c>
      <c r="AY2386" s="229" t="s">
        <v>282</v>
      </c>
    </row>
    <row r="2387" spans="1:65" s="2" customFormat="1" ht="44.25" customHeight="1">
      <c r="A2387" s="35"/>
      <c r="B2387" s="36"/>
      <c r="C2387" s="193" t="s">
        <v>2993</v>
      </c>
      <c r="D2387" s="193" t="s">
        <v>284</v>
      </c>
      <c r="E2387" s="194" t="s">
        <v>2994</v>
      </c>
      <c r="F2387" s="195" t="s">
        <v>2995</v>
      </c>
      <c r="G2387" s="196" t="s">
        <v>2957</v>
      </c>
      <c r="H2387" s="197">
        <v>2300</v>
      </c>
      <c r="I2387" s="198"/>
      <c r="J2387" s="199">
        <f>ROUND(I2387*H2387,2)</f>
        <v>0</v>
      </c>
      <c r="K2387" s="200"/>
      <c r="L2387" s="40"/>
      <c r="M2387" s="201" t="s">
        <v>1</v>
      </c>
      <c r="N2387" s="202" t="s">
        <v>41</v>
      </c>
      <c r="O2387" s="72"/>
      <c r="P2387" s="203">
        <f>O2387*H2387</f>
        <v>0</v>
      </c>
      <c r="Q2387" s="203">
        <v>1E-3</v>
      </c>
      <c r="R2387" s="203">
        <f>Q2387*H2387</f>
        <v>2.3000000000000003</v>
      </c>
      <c r="S2387" s="203">
        <v>0</v>
      </c>
      <c r="T2387" s="204">
        <f>S2387*H2387</f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199</v>
      </c>
      <c r="AT2387" s="205" t="s">
        <v>284</v>
      </c>
      <c r="AU2387" s="205" t="s">
        <v>85</v>
      </c>
      <c r="AY2387" s="18" t="s">
        <v>282</v>
      </c>
      <c r="BE2387" s="206">
        <f>IF(N2387="základní",J2387,0)</f>
        <v>0</v>
      </c>
      <c r="BF2387" s="206">
        <f>IF(N2387="snížená",J2387,0)</f>
        <v>0</v>
      </c>
      <c r="BG2387" s="206">
        <f>IF(N2387="zákl. přenesená",J2387,0)</f>
        <v>0</v>
      </c>
      <c r="BH2387" s="206">
        <f>IF(N2387="sníž. přenesená",J2387,0)</f>
        <v>0</v>
      </c>
      <c r="BI2387" s="206">
        <f>IF(N2387="nulová",J2387,0)</f>
        <v>0</v>
      </c>
      <c r="BJ2387" s="18" t="s">
        <v>83</v>
      </c>
      <c r="BK2387" s="206">
        <f>ROUND(I2387*H2387,2)</f>
        <v>0</v>
      </c>
      <c r="BL2387" s="18" t="s">
        <v>199</v>
      </c>
      <c r="BM2387" s="205" t="s">
        <v>2996</v>
      </c>
    </row>
    <row r="2388" spans="1:65" s="16" customFormat="1" ht="22.5">
      <c r="B2388" s="241"/>
      <c r="C2388" s="242"/>
      <c r="D2388" s="209" t="s">
        <v>290</v>
      </c>
      <c r="E2388" s="243" t="s">
        <v>1</v>
      </c>
      <c r="F2388" s="244" t="s">
        <v>2997</v>
      </c>
      <c r="G2388" s="242"/>
      <c r="H2388" s="243" t="s">
        <v>1</v>
      </c>
      <c r="I2388" s="245"/>
      <c r="J2388" s="242"/>
      <c r="K2388" s="242"/>
      <c r="L2388" s="246"/>
      <c r="M2388" s="247"/>
      <c r="N2388" s="248"/>
      <c r="O2388" s="248"/>
      <c r="P2388" s="248"/>
      <c r="Q2388" s="248"/>
      <c r="R2388" s="248"/>
      <c r="S2388" s="248"/>
      <c r="T2388" s="249"/>
      <c r="AT2388" s="250" t="s">
        <v>290</v>
      </c>
      <c r="AU2388" s="250" t="s">
        <v>85</v>
      </c>
      <c r="AV2388" s="16" t="s">
        <v>83</v>
      </c>
      <c r="AW2388" s="16" t="s">
        <v>32</v>
      </c>
      <c r="AX2388" s="16" t="s">
        <v>76</v>
      </c>
      <c r="AY2388" s="250" t="s">
        <v>282</v>
      </c>
    </row>
    <row r="2389" spans="1:65" s="16" customFormat="1" ht="11.25">
      <c r="B2389" s="241"/>
      <c r="C2389" s="242"/>
      <c r="D2389" s="209" t="s">
        <v>290</v>
      </c>
      <c r="E2389" s="243" t="s">
        <v>1</v>
      </c>
      <c r="F2389" s="244" t="s">
        <v>2998</v>
      </c>
      <c r="G2389" s="242"/>
      <c r="H2389" s="243" t="s">
        <v>1</v>
      </c>
      <c r="I2389" s="245"/>
      <c r="J2389" s="242"/>
      <c r="K2389" s="242"/>
      <c r="L2389" s="246"/>
      <c r="M2389" s="247"/>
      <c r="N2389" s="248"/>
      <c r="O2389" s="248"/>
      <c r="P2389" s="248"/>
      <c r="Q2389" s="248"/>
      <c r="R2389" s="248"/>
      <c r="S2389" s="248"/>
      <c r="T2389" s="249"/>
      <c r="AT2389" s="250" t="s">
        <v>290</v>
      </c>
      <c r="AU2389" s="250" t="s">
        <v>85</v>
      </c>
      <c r="AV2389" s="16" t="s">
        <v>83</v>
      </c>
      <c r="AW2389" s="16" t="s">
        <v>32</v>
      </c>
      <c r="AX2389" s="16" t="s">
        <v>76</v>
      </c>
      <c r="AY2389" s="250" t="s">
        <v>282</v>
      </c>
    </row>
    <row r="2390" spans="1:65" s="13" customFormat="1" ht="11.25">
      <c r="B2390" s="207"/>
      <c r="C2390" s="208"/>
      <c r="D2390" s="209" t="s">
        <v>290</v>
      </c>
      <c r="E2390" s="210" t="s">
        <v>1</v>
      </c>
      <c r="F2390" s="211" t="s">
        <v>2999</v>
      </c>
      <c r="G2390" s="208"/>
      <c r="H2390" s="212">
        <v>2300</v>
      </c>
      <c r="I2390" s="213"/>
      <c r="J2390" s="208"/>
      <c r="K2390" s="208"/>
      <c r="L2390" s="214"/>
      <c r="M2390" s="215"/>
      <c r="N2390" s="216"/>
      <c r="O2390" s="216"/>
      <c r="P2390" s="216"/>
      <c r="Q2390" s="216"/>
      <c r="R2390" s="216"/>
      <c r="S2390" s="216"/>
      <c r="T2390" s="217"/>
      <c r="AT2390" s="218" t="s">
        <v>290</v>
      </c>
      <c r="AU2390" s="218" t="s">
        <v>85</v>
      </c>
      <c r="AV2390" s="13" t="s">
        <v>85</v>
      </c>
      <c r="AW2390" s="13" t="s">
        <v>32</v>
      </c>
      <c r="AX2390" s="13" t="s">
        <v>76</v>
      </c>
      <c r="AY2390" s="218" t="s">
        <v>282</v>
      </c>
    </row>
    <row r="2391" spans="1:65" s="14" customFormat="1" ht="11.25">
      <c r="B2391" s="219"/>
      <c r="C2391" s="220"/>
      <c r="D2391" s="209" t="s">
        <v>290</v>
      </c>
      <c r="E2391" s="221" t="s">
        <v>1</v>
      </c>
      <c r="F2391" s="222" t="s">
        <v>292</v>
      </c>
      <c r="G2391" s="220"/>
      <c r="H2391" s="223">
        <v>2300</v>
      </c>
      <c r="I2391" s="224"/>
      <c r="J2391" s="220"/>
      <c r="K2391" s="220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290</v>
      </c>
      <c r="AU2391" s="229" t="s">
        <v>85</v>
      </c>
      <c r="AV2391" s="14" t="s">
        <v>288</v>
      </c>
      <c r="AW2391" s="14" t="s">
        <v>32</v>
      </c>
      <c r="AX2391" s="14" t="s">
        <v>83</v>
      </c>
      <c r="AY2391" s="229" t="s">
        <v>282</v>
      </c>
    </row>
    <row r="2392" spans="1:65" s="2" customFormat="1" ht="24.2" customHeight="1">
      <c r="A2392" s="35"/>
      <c r="B2392" s="36"/>
      <c r="C2392" s="193" t="s">
        <v>3000</v>
      </c>
      <c r="D2392" s="193" t="s">
        <v>284</v>
      </c>
      <c r="E2392" s="194" t="s">
        <v>3001</v>
      </c>
      <c r="F2392" s="195" t="s">
        <v>3002</v>
      </c>
      <c r="G2392" s="196" t="s">
        <v>418</v>
      </c>
      <c r="H2392" s="197">
        <v>23.782</v>
      </c>
      <c r="I2392" s="198"/>
      <c r="J2392" s="199">
        <f>ROUND(I2392*H2392,2)</f>
        <v>0</v>
      </c>
      <c r="K2392" s="200"/>
      <c r="L2392" s="40"/>
      <c r="M2392" s="201" t="s">
        <v>1</v>
      </c>
      <c r="N2392" s="202" t="s">
        <v>41</v>
      </c>
      <c r="O2392" s="72"/>
      <c r="P2392" s="203">
        <f>O2392*H2392</f>
        <v>0</v>
      </c>
      <c r="Q2392" s="203">
        <v>0</v>
      </c>
      <c r="R2392" s="203">
        <f>Q2392*H2392</f>
        <v>0</v>
      </c>
      <c r="S2392" s="203">
        <v>0</v>
      </c>
      <c r="T2392" s="204">
        <f>S2392*H2392</f>
        <v>0</v>
      </c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R2392" s="205" t="s">
        <v>199</v>
      </c>
      <c r="AT2392" s="205" t="s">
        <v>284</v>
      </c>
      <c r="AU2392" s="205" t="s">
        <v>85</v>
      </c>
      <c r="AY2392" s="18" t="s">
        <v>282</v>
      </c>
      <c r="BE2392" s="206">
        <f>IF(N2392="základní",J2392,0)</f>
        <v>0</v>
      </c>
      <c r="BF2392" s="206">
        <f>IF(N2392="snížená",J2392,0)</f>
        <v>0</v>
      </c>
      <c r="BG2392" s="206">
        <f>IF(N2392="zákl. přenesená",J2392,0)</f>
        <v>0</v>
      </c>
      <c r="BH2392" s="206">
        <f>IF(N2392="sníž. přenesená",J2392,0)</f>
        <v>0</v>
      </c>
      <c r="BI2392" s="206">
        <f>IF(N2392="nulová",J2392,0)</f>
        <v>0</v>
      </c>
      <c r="BJ2392" s="18" t="s">
        <v>83</v>
      </c>
      <c r="BK2392" s="206">
        <f>ROUND(I2392*H2392,2)</f>
        <v>0</v>
      </c>
      <c r="BL2392" s="18" t="s">
        <v>199</v>
      </c>
      <c r="BM2392" s="205" t="s">
        <v>3003</v>
      </c>
    </row>
    <row r="2393" spans="1:65" s="12" customFormat="1" ht="22.9" customHeight="1">
      <c r="B2393" s="177"/>
      <c r="C2393" s="178"/>
      <c r="D2393" s="179" t="s">
        <v>75</v>
      </c>
      <c r="E2393" s="191" t="s">
        <v>3004</v>
      </c>
      <c r="F2393" s="191" t="s">
        <v>3005</v>
      </c>
      <c r="G2393" s="178"/>
      <c r="H2393" s="178"/>
      <c r="I2393" s="181"/>
      <c r="J2393" s="192">
        <f>BK2393</f>
        <v>0</v>
      </c>
      <c r="K2393" s="178"/>
      <c r="L2393" s="183"/>
      <c r="M2393" s="184"/>
      <c r="N2393" s="185"/>
      <c r="O2393" s="185"/>
      <c r="P2393" s="186">
        <f>SUM(P2394:P2487)</f>
        <v>0</v>
      </c>
      <c r="Q2393" s="185"/>
      <c r="R2393" s="186">
        <f>SUM(R2394:R2487)</f>
        <v>5.7808782999999995</v>
      </c>
      <c r="S2393" s="185"/>
      <c r="T2393" s="187">
        <f>SUM(T2394:T2487)</f>
        <v>0</v>
      </c>
      <c r="AR2393" s="188" t="s">
        <v>85</v>
      </c>
      <c r="AT2393" s="189" t="s">
        <v>75</v>
      </c>
      <c r="AU2393" s="189" t="s">
        <v>83</v>
      </c>
      <c r="AY2393" s="188" t="s">
        <v>282</v>
      </c>
      <c r="BK2393" s="190">
        <f>SUM(BK2394:BK2487)</f>
        <v>0</v>
      </c>
    </row>
    <row r="2394" spans="1:65" s="2" customFormat="1" ht="16.5" customHeight="1">
      <c r="A2394" s="35"/>
      <c r="B2394" s="36"/>
      <c r="C2394" s="193" t="s">
        <v>3006</v>
      </c>
      <c r="D2394" s="193" t="s">
        <v>284</v>
      </c>
      <c r="E2394" s="194" t="s">
        <v>3007</v>
      </c>
      <c r="F2394" s="195" t="s">
        <v>3008</v>
      </c>
      <c r="G2394" s="196" t="s">
        <v>287</v>
      </c>
      <c r="H2394" s="197">
        <v>130.11000000000001</v>
      </c>
      <c r="I2394" s="198"/>
      <c r="J2394" s="199">
        <f>ROUND(I2394*H2394,2)</f>
        <v>0</v>
      </c>
      <c r="K2394" s="200"/>
      <c r="L2394" s="40"/>
      <c r="M2394" s="201" t="s">
        <v>1</v>
      </c>
      <c r="N2394" s="202" t="s">
        <v>41</v>
      </c>
      <c r="O2394" s="72"/>
      <c r="P2394" s="203">
        <f>O2394*H2394</f>
        <v>0</v>
      </c>
      <c r="Q2394" s="203">
        <v>0</v>
      </c>
      <c r="R2394" s="203">
        <f>Q2394*H2394</f>
        <v>0</v>
      </c>
      <c r="S2394" s="203">
        <v>0</v>
      </c>
      <c r="T2394" s="204">
        <f>S2394*H2394</f>
        <v>0</v>
      </c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R2394" s="205" t="s">
        <v>199</v>
      </c>
      <c r="AT2394" s="205" t="s">
        <v>284</v>
      </c>
      <c r="AU2394" s="205" t="s">
        <v>85</v>
      </c>
      <c r="AY2394" s="18" t="s">
        <v>282</v>
      </c>
      <c r="BE2394" s="206">
        <f>IF(N2394="základní",J2394,0)</f>
        <v>0</v>
      </c>
      <c r="BF2394" s="206">
        <f>IF(N2394="snížená",J2394,0)</f>
        <v>0</v>
      </c>
      <c r="BG2394" s="206">
        <f>IF(N2394="zákl. přenesená",J2394,0)</f>
        <v>0</v>
      </c>
      <c r="BH2394" s="206">
        <f>IF(N2394="sníž. přenesená",J2394,0)</f>
        <v>0</v>
      </c>
      <c r="BI2394" s="206">
        <f>IF(N2394="nulová",J2394,0)</f>
        <v>0</v>
      </c>
      <c r="BJ2394" s="18" t="s">
        <v>83</v>
      </c>
      <c r="BK2394" s="206">
        <f>ROUND(I2394*H2394,2)</f>
        <v>0</v>
      </c>
      <c r="BL2394" s="18" t="s">
        <v>199</v>
      </c>
      <c r="BM2394" s="205" t="s">
        <v>3009</v>
      </c>
    </row>
    <row r="2395" spans="1:65" s="16" customFormat="1" ht="11.25">
      <c r="B2395" s="241"/>
      <c r="C2395" s="242"/>
      <c r="D2395" s="209" t="s">
        <v>290</v>
      </c>
      <c r="E2395" s="243" t="s">
        <v>1</v>
      </c>
      <c r="F2395" s="244" t="s">
        <v>1143</v>
      </c>
      <c r="G2395" s="242"/>
      <c r="H2395" s="243" t="s">
        <v>1</v>
      </c>
      <c r="I2395" s="245"/>
      <c r="J2395" s="242"/>
      <c r="K2395" s="242"/>
      <c r="L2395" s="246"/>
      <c r="M2395" s="247"/>
      <c r="N2395" s="248"/>
      <c r="O2395" s="248"/>
      <c r="P2395" s="248"/>
      <c r="Q2395" s="248"/>
      <c r="R2395" s="248"/>
      <c r="S2395" s="248"/>
      <c r="T2395" s="249"/>
      <c r="AT2395" s="250" t="s">
        <v>290</v>
      </c>
      <c r="AU2395" s="250" t="s">
        <v>85</v>
      </c>
      <c r="AV2395" s="16" t="s">
        <v>83</v>
      </c>
      <c r="AW2395" s="16" t="s">
        <v>32</v>
      </c>
      <c r="AX2395" s="16" t="s">
        <v>76</v>
      </c>
      <c r="AY2395" s="250" t="s">
        <v>282</v>
      </c>
    </row>
    <row r="2396" spans="1:65" s="13" customFormat="1" ht="22.5">
      <c r="B2396" s="207"/>
      <c r="C2396" s="208"/>
      <c r="D2396" s="209" t="s">
        <v>290</v>
      </c>
      <c r="E2396" s="210" t="s">
        <v>1</v>
      </c>
      <c r="F2396" s="211" t="s">
        <v>1201</v>
      </c>
      <c r="G2396" s="208"/>
      <c r="H2396" s="212">
        <v>52.82</v>
      </c>
      <c r="I2396" s="213"/>
      <c r="J2396" s="208"/>
      <c r="K2396" s="208"/>
      <c r="L2396" s="214"/>
      <c r="M2396" s="215"/>
      <c r="N2396" s="216"/>
      <c r="O2396" s="216"/>
      <c r="P2396" s="216"/>
      <c r="Q2396" s="216"/>
      <c r="R2396" s="216"/>
      <c r="S2396" s="216"/>
      <c r="T2396" s="217"/>
      <c r="AT2396" s="218" t="s">
        <v>290</v>
      </c>
      <c r="AU2396" s="218" t="s">
        <v>85</v>
      </c>
      <c r="AV2396" s="13" t="s">
        <v>85</v>
      </c>
      <c r="AW2396" s="13" t="s">
        <v>32</v>
      </c>
      <c r="AX2396" s="13" t="s">
        <v>76</v>
      </c>
      <c r="AY2396" s="218" t="s">
        <v>282</v>
      </c>
    </row>
    <row r="2397" spans="1:65" s="15" customFormat="1" ht="11.25">
      <c r="B2397" s="230"/>
      <c r="C2397" s="231"/>
      <c r="D2397" s="209" t="s">
        <v>290</v>
      </c>
      <c r="E2397" s="232" t="s">
        <v>1</v>
      </c>
      <c r="F2397" s="233" t="s">
        <v>306</v>
      </c>
      <c r="G2397" s="231"/>
      <c r="H2397" s="234">
        <v>52.82</v>
      </c>
      <c r="I2397" s="235"/>
      <c r="J2397" s="231"/>
      <c r="K2397" s="231"/>
      <c r="L2397" s="236"/>
      <c r="M2397" s="237"/>
      <c r="N2397" s="238"/>
      <c r="O2397" s="238"/>
      <c r="P2397" s="238"/>
      <c r="Q2397" s="238"/>
      <c r="R2397" s="238"/>
      <c r="S2397" s="238"/>
      <c r="T2397" s="239"/>
      <c r="AT2397" s="240" t="s">
        <v>290</v>
      </c>
      <c r="AU2397" s="240" t="s">
        <v>85</v>
      </c>
      <c r="AV2397" s="15" t="s">
        <v>105</v>
      </c>
      <c r="AW2397" s="15" t="s">
        <v>32</v>
      </c>
      <c r="AX2397" s="15" t="s">
        <v>76</v>
      </c>
      <c r="AY2397" s="240" t="s">
        <v>282</v>
      </c>
    </row>
    <row r="2398" spans="1:65" s="16" customFormat="1" ht="11.25">
      <c r="B2398" s="241"/>
      <c r="C2398" s="242"/>
      <c r="D2398" s="209" t="s">
        <v>290</v>
      </c>
      <c r="E2398" s="243" t="s">
        <v>1</v>
      </c>
      <c r="F2398" s="244" t="s">
        <v>1153</v>
      </c>
      <c r="G2398" s="242"/>
      <c r="H2398" s="243" t="s">
        <v>1</v>
      </c>
      <c r="I2398" s="245"/>
      <c r="J2398" s="242"/>
      <c r="K2398" s="242"/>
      <c r="L2398" s="246"/>
      <c r="M2398" s="247"/>
      <c r="N2398" s="248"/>
      <c r="O2398" s="248"/>
      <c r="P2398" s="248"/>
      <c r="Q2398" s="248"/>
      <c r="R2398" s="248"/>
      <c r="S2398" s="248"/>
      <c r="T2398" s="249"/>
      <c r="AT2398" s="250" t="s">
        <v>290</v>
      </c>
      <c r="AU2398" s="250" t="s">
        <v>85</v>
      </c>
      <c r="AV2398" s="16" t="s">
        <v>83</v>
      </c>
      <c r="AW2398" s="16" t="s">
        <v>32</v>
      </c>
      <c r="AX2398" s="16" t="s">
        <v>76</v>
      </c>
      <c r="AY2398" s="250" t="s">
        <v>282</v>
      </c>
    </row>
    <row r="2399" spans="1:65" s="13" customFormat="1" ht="22.5">
      <c r="B2399" s="207"/>
      <c r="C2399" s="208"/>
      <c r="D2399" s="209" t="s">
        <v>290</v>
      </c>
      <c r="E2399" s="210" t="s">
        <v>1</v>
      </c>
      <c r="F2399" s="211" t="s">
        <v>1202</v>
      </c>
      <c r="G2399" s="208"/>
      <c r="H2399" s="212">
        <v>22.21</v>
      </c>
      <c r="I2399" s="213"/>
      <c r="J2399" s="208"/>
      <c r="K2399" s="208"/>
      <c r="L2399" s="214"/>
      <c r="M2399" s="215"/>
      <c r="N2399" s="216"/>
      <c r="O2399" s="216"/>
      <c r="P2399" s="216"/>
      <c r="Q2399" s="216"/>
      <c r="R2399" s="216"/>
      <c r="S2399" s="216"/>
      <c r="T2399" s="217"/>
      <c r="AT2399" s="218" t="s">
        <v>290</v>
      </c>
      <c r="AU2399" s="218" t="s">
        <v>85</v>
      </c>
      <c r="AV2399" s="13" t="s">
        <v>85</v>
      </c>
      <c r="AW2399" s="13" t="s">
        <v>32</v>
      </c>
      <c r="AX2399" s="13" t="s">
        <v>76</v>
      </c>
      <c r="AY2399" s="218" t="s">
        <v>282</v>
      </c>
    </row>
    <row r="2400" spans="1:65" s="15" customFormat="1" ht="11.25">
      <c r="B2400" s="230"/>
      <c r="C2400" s="231"/>
      <c r="D2400" s="209" t="s">
        <v>290</v>
      </c>
      <c r="E2400" s="232" t="s">
        <v>1</v>
      </c>
      <c r="F2400" s="233" t="s">
        <v>306</v>
      </c>
      <c r="G2400" s="231"/>
      <c r="H2400" s="234">
        <v>22.21</v>
      </c>
      <c r="I2400" s="235"/>
      <c r="J2400" s="231"/>
      <c r="K2400" s="231"/>
      <c r="L2400" s="236"/>
      <c r="M2400" s="237"/>
      <c r="N2400" s="238"/>
      <c r="O2400" s="238"/>
      <c r="P2400" s="238"/>
      <c r="Q2400" s="238"/>
      <c r="R2400" s="238"/>
      <c r="S2400" s="238"/>
      <c r="T2400" s="239"/>
      <c r="AT2400" s="240" t="s">
        <v>290</v>
      </c>
      <c r="AU2400" s="240" t="s">
        <v>85</v>
      </c>
      <c r="AV2400" s="15" t="s">
        <v>105</v>
      </c>
      <c r="AW2400" s="15" t="s">
        <v>32</v>
      </c>
      <c r="AX2400" s="15" t="s">
        <v>76</v>
      </c>
      <c r="AY2400" s="240" t="s">
        <v>282</v>
      </c>
    </row>
    <row r="2401" spans="1:65" s="16" customFormat="1" ht="11.25">
      <c r="B2401" s="241"/>
      <c r="C2401" s="242"/>
      <c r="D2401" s="209" t="s">
        <v>290</v>
      </c>
      <c r="E2401" s="243" t="s">
        <v>1</v>
      </c>
      <c r="F2401" s="244" t="s">
        <v>1155</v>
      </c>
      <c r="G2401" s="242"/>
      <c r="H2401" s="243" t="s">
        <v>1</v>
      </c>
      <c r="I2401" s="245"/>
      <c r="J2401" s="242"/>
      <c r="K2401" s="242"/>
      <c r="L2401" s="246"/>
      <c r="M2401" s="247"/>
      <c r="N2401" s="248"/>
      <c r="O2401" s="248"/>
      <c r="P2401" s="248"/>
      <c r="Q2401" s="248"/>
      <c r="R2401" s="248"/>
      <c r="S2401" s="248"/>
      <c r="T2401" s="249"/>
      <c r="AT2401" s="250" t="s">
        <v>290</v>
      </c>
      <c r="AU2401" s="250" t="s">
        <v>85</v>
      </c>
      <c r="AV2401" s="16" t="s">
        <v>83</v>
      </c>
      <c r="AW2401" s="16" t="s">
        <v>32</v>
      </c>
      <c r="AX2401" s="16" t="s">
        <v>76</v>
      </c>
      <c r="AY2401" s="250" t="s">
        <v>282</v>
      </c>
    </row>
    <row r="2402" spans="1:65" s="13" customFormat="1" ht="11.25">
      <c r="B2402" s="207"/>
      <c r="C2402" s="208"/>
      <c r="D2402" s="209" t="s">
        <v>290</v>
      </c>
      <c r="E2402" s="210" t="s">
        <v>1</v>
      </c>
      <c r="F2402" s="211" t="s">
        <v>1203</v>
      </c>
      <c r="G2402" s="208"/>
      <c r="H2402" s="212">
        <v>26.58</v>
      </c>
      <c r="I2402" s="213"/>
      <c r="J2402" s="208"/>
      <c r="K2402" s="208"/>
      <c r="L2402" s="214"/>
      <c r="M2402" s="215"/>
      <c r="N2402" s="216"/>
      <c r="O2402" s="216"/>
      <c r="P2402" s="216"/>
      <c r="Q2402" s="216"/>
      <c r="R2402" s="216"/>
      <c r="S2402" s="216"/>
      <c r="T2402" s="217"/>
      <c r="AT2402" s="218" t="s">
        <v>290</v>
      </c>
      <c r="AU2402" s="218" t="s">
        <v>85</v>
      </c>
      <c r="AV2402" s="13" t="s">
        <v>85</v>
      </c>
      <c r="AW2402" s="13" t="s">
        <v>32</v>
      </c>
      <c r="AX2402" s="13" t="s">
        <v>76</v>
      </c>
      <c r="AY2402" s="218" t="s">
        <v>282</v>
      </c>
    </row>
    <row r="2403" spans="1:65" s="15" customFormat="1" ht="11.25">
      <c r="B2403" s="230"/>
      <c r="C2403" s="231"/>
      <c r="D2403" s="209" t="s">
        <v>290</v>
      </c>
      <c r="E2403" s="232" t="s">
        <v>1</v>
      </c>
      <c r="F2403" s="233" t="s">
        <v>306</v>
      </c>
      <c r="G2403" s="231"/>
      <c r="H2403" s="234">
        <v>26.58</v>
      </c>
      <c r="I2403" s="235"/>
      <c r="J2403" s="231"/>
      <c r="K2403" s="231"/>
      <c r="L2403" s="236"/>
      <c r="M2403" s="237"/>
      <c r="N2403" s="238"/>
      <c r="O2403" s="238"/>
      <c r="P2403" s="238"/>
      <c r="Q2403" s="238"/>
      <c r="R2403" s="238"/>
      <c r="S2403" s="238"/>
      <c r="T2403" s="239"/>
      <c r="AT2403" s="240" t="s">
        <v>290</v>
      </c>
      <c r="AU2403" s="240" t="s">
        <v>85</v>
      </c>
      <c r="AV2403" s="15" t="s">
        <v>105</v>
      </c>
      <c r="AW2403" s="15" t="s">
        <v>32</v>
      </c>
      <c r="AX2403" s="15" t="s">
        <v>76</v>
      </c>
      <c r="AY2403" s="240" t="s">
        <v>282</v>
      </c>
    </row>
    <row r="2404" spans="1:65" s="16" customFormat="1" ht="11.25">
      <c r="B2404" s="241"/>
      <c r="C2404" s="242"/>
      <c r="D2404" s="209" t="s">
        <v>290</v>
      </c>
      <c r="E2404" s="243" t="s">
        <v>1</v>
      </c>
      <c r="F2404" s="244" t="s">
        <v>1147</v>
      </c>
      <c r="G2404" s="242"/>
      <c r="H2404" s="243" t="s">
        <v>1</v>
      </c>
      <c r="I2404" s="245"/>
      <c r="J2404" s="242"/>
      <c r="K2404" s="242"/>
      <c r="L2404" s="246"/>
      <c r="M2404" s="247"/>
      <c r="N2404" s="248"/>
      <c r="O2404" s="248"/>
      <c r="P2404" s="248"/>
      <c r="Q2404" s="248"/>
      <c r="R2404" s="248"/>
      <c r="S2404" s="248"/>
      <c r="T2404" s="249"/>
      <c r="AT2404" s="250" t="s">
        <v>290</v>
      </c>
      <c r="AU2404" s="250" t="s">
        <v>85</v>
      </c>
      <c r="AV2404" s="16" t="s">
        <v>83</v>
      </c>
      <c r="AW2404" s="16" t="s">
        <v>32</v>
      </c>
      <c r="AX2404" s="16" t="s">
        <v>76</v>
      </c>
      <c r="AY2404" s="250" t="s">
        <v>282</v>
      </c>
    </row>
    <row r="2405" spans="1:65" s="13" customFormat="1" ht="11.25">
      <c r="B2405" s="207"/>
      <c r="C2405" s="208"/>
      <c r="D2405" s="209" t="s">
        <v>290</v>
      </c>
      <c r="E2405" s="210" t="s">
        <v>1</v>
      </c>
      <c r="F2405" s="211" t="s">
        <v>1628</v>
      </c>
      <c r="G2405" s="208"/>
      <c r="H2405" s="212">
        <v>28.5</v>
      </c>
      <c r="I2405" s="213"/>
      <c r="J2405" s="208"/>
      <c r="K2405" s="208"/>
      <c r="L2405" s="214"/>
      <c r="M2405" s="215"/>
      <c r="N2405" s="216"/>
      <c r="O2405" s="216"/>
      <c r="P2405" s="216"/>
      <c r="Q2405" s="216"/>
      <c r="R2405" s="216"/>
      <c r="S2405" s="216"/>
      <c r="T2405" s="217"/>
      <c r="AT2405" s="218" t="s">
        <v>290</v>
      </c>
      <c r="AU2405" s="218" t="s">
        <v>85</v>
      </c>
      <c r="AV2405" s="13" t="s">
        <v>85</v>
      </c>
      <c r="AW2405" s="13" t="s">
        <v>32</v>
      </c>
      <c r="AX2405" s="13" t="s">
        <v>76</v>
      </c>
      <c r="AY2405" s="218" t="s">
        <v>282</v>
      </c>
    </row>
    <row r="2406" spans="1:65" s="15" customFormat="1" ht="11.25">
      <c r="B2406" s="230"/>
      <c r="C2406" s="231"/>
      <c r="D2406" s="209" t="s">
        <v>290</v>
      </c>
      <c r="E2406" s="232" t="s">
        <v>1</v>
      </c>
      <c r="F2406" s="233" t="s">
        <v>306</v>
      </c>
      <c r="G2406" s="231"/>
      <c r="H2406" s="234">
        <v>28.5</v>
      </c>
      <c r="I2406" s="235"/>
      <c r="J2406" s="231"/>
      <c r="K2406" s="231"/>
      <c r="L2406" s="236"/>
      <c r="M2406" s="237"/>
      <c r="N2406" s="238"/>
      <c r="O2406" s="238"/>
      <c r="P2406" s="238"/>
      <c r="Q2406" s="238"/>
      <c r="R2406" s="238"/>
      <c r="S2406" s="238"/>
      <c r="T2406" s="239"/>
      <c r="AT2406" s="240" t="s">
        <v>290</v>
      </c>
      <c r="AU2406" s="240" t="s">
        <v>85</v>
      </c>
      <c r="AV2406" s="15" t="s">
        <v>105</v>
      </c>
      <c r="AW2406" s="15" t="s">
        <v>32</v>
      </c>
      <c r="AX2406" s="15" t="s">
        <v>76</v>
      </c>
      <c r="AY2406" s="240" t="s">
        <v>282</v>
      </c>
    </row>
    <row r="2407" spans="1:65" s="14" customFormat="1" ht="11.25">
      <c r="B2407" s="219"/>
      <c r="C2407" s="220"/>
      <c r="D2407" s="209" t="s">
        <v>290</v>
      </c>
      <c r="E2407" s="221" t="s">
        <v>1</v>
      </c>
      <c r="F2407" s="222" t="s">
        <v>292</v>
      </c>
      <c r="G2407" s="220"/>
      <c r="H2407" s="223">
        <v>130.11000000000001</v>
      </c>
      <c r="I2407" s="224"/>
      <c r="J2407" s="220"/>
      <c r="K2407" s="220"/>
      <c r="L2407" s="225"/>
      <c r="M2407" s="226"/>
      <c r="N2407" s="227"/>
      <c r="O2407" s="227"/>
      <c r="P2407" s="227"/>
      <c r="Q2407" s="227"/>
      <c r="R2407" s="227"/>
      <c r="S2407" s="227"/>
      <c r="T2407" s="228"/>
      <c r="AT2407" s="229" t="s">
        <v>290</v>
      </c>
      <c r="AU2407" s="229" t="s">
        <v>85</v>
      </c>
      <c r="AV2407" s="14" t="s">
        <v>288</v>
      </c>
      <c r="AW2407" s="14" t="s">
        <v>32</v>
      </c>
      <c r="AX2407" s="14" t="s">
        <v>83</v>
      </c>
      <c r="AY2407" s="229" t="s">
        <v>282</v>
      </c>
    </row>
    <row r="2408" spans="1:65" s="2" customFormat="1" ht="16.5" customHeight="1">
      <c r="A2408" s="35"/>
      <c r="B2408" s="36"/>
      <c r="C2408" s="193" t="s">
        <v>3010</v>
      </c>
      <c r="D2408" s="193" t="s">
        <v>284</v>
      </c>
      <c r="E2408" s="194" t="s">
        <v>3011</v>
      </c>
      <c r="F2408" s="195" t="s">
        <v>3012</v>
      </c>
      <c r="G2408" s="196" t="s">
        <v>287</v>
      </c>
      <c r="H2408" s="197">
        <v>357.68</v>
      </c>
      <c r="I2408" s="198"/>
      <c r="J2408" s="199">
        <f>ROUND(I2408*H2408,2)</f>
        <v>0</v>
      </c>
      <c r="K2408" s="200"/>
      <c r="L2408" s="40"/>
      <c r="M2408" s="201" t="s">
        <v>1</v>
      </c>
      <c r="N2408" s="202" t="s">
        <v>41</v>
      </c>
      <c r="O2408" s="72"/>
      <c r="P2408" s="203">
        <f>O2408*H2408</f>
        <v>0</v>
      </c>
      <c r="Q2408" s="203">
        <v>2.9999999999999997E-4</v>
      </c>
      <c r="R2408" s="203">
        <f>Q2408*H2408</f>
        <v>0.107304</v>
      </c>
      <c r="S2408" s="203">
        <v>0</v>
      </c>
      <c r="T2408" s="204">
        <f>S2408*H2408</f>
        <v>0</v>
      </c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R2408" s="205" t="s">
        <v>199</v>
      </c>
      <c r="AT2408" s="205" t="s">
        <v>284</v>
      </c>
      <c r="AU2408" s="205" t="s">
        <v>85</v>
      </c>
      <c r="AY2408" s="18" t="s">
        <v>282</v>
      </c>
      <c r="BE2408" s="206">
        <f>IF(N2408="základní",J2408,0)</f>
        <v>0</v>
      </c>
      <c r="BF2408" s="206">
        <f>IF(N2408="snížená",J2408,0)</f>
        <v>0</v>
      </c>
      <c r="BG2408" s="206">
        <f>IF(N2408="zákl. přenesená",J2408,0)</f>
        <v>0</v>
      </c>
      <c r="BH2408" s="206">
        <f>IF(N2408="sníž. přenesená",J2408,0)</f>
        <v>0</v>
      </c>
      <c r="BI2408" s="206">
        <f>IF(N2408="nulová",J2408,0)</f>
        <v>0</v>
      </c>
      <c r="BJ2408" s="18" t="s">
        <v>83</v>
      </c>
      <c r="BK2408" s="206">
        <f>ROUND(I2408*H2408,2)</f>
        <v>0</v>
      </c>
      <c r="BL2408" s="18" t="s">
        <v>199</v>
      </c>
      <c r="BM2408" s="205" t="s">
        <v>3013</v>
      </c>
    </row>
    <row r="2409" spans="1:65" s="16" customFormat="1" ht="11.25">
      <c r="B2409" s="241"/>
      <c r="C2409" s="242"/>
      <c r="D2409" s="209" t="s">
        <v>290</v>
      </c>
      <c r="E2409" s="243" t="s">
        <v>1</v>
      </c>
      <c r="F2409" s="244" t="s">
        <v>1143</v>
      </c>
      <c r="G2409" s="242"/>
      <c r="H2409" s="243" t="s">
        <v>1</v>
      </c>
      <c r="I2409" s="245"/>
      <c r="J2409" s="242"/>
      <c r="K2409" s="242"/>
      <c r="L2409" s="246"/>
      <c r="M2409" s="247"/>
      <c r="N2409" s="248"/>
      <c r="O2409" s="248"/>
      <c r="P2409" s="248"/>
      <c r="Q2409" s="248"/>
      <c r="R2409" s="248"/>
      <c r="S2409" s="248"/>
      <c r="T2409" s="249"/>
      <c r="AT2409" s="250" t="s">
        <v>290</v>
      </c>
      <c r="AU2409" s="250" t="s">
        <v>85</v>
      </c>
      <c r="AV2409" s="16" t="s">
        <v>83</v>
      </c>
      <c r="AW2409" s="16" t="s">
        <v>32</v>
      </c>
      <c r="AX2409" s="16" t="s">
        <v>76</v>
      </c>
      <c r="AY2409" s="250" t="s">
        <v>282</v>
      </c>
    </row>
    <row r="2410" spans="1:65" s="13" customFormat="1" ht="22.5">
      <c r="B2410" s="207"/>
      <c r="C2410" s="208"/>
      <c r="D2410" s="209" t="s">
        <v>290</v>
      </c>
      <c r="E2410" s="210" t="s">
        <v>1</v>
      </c>
      <c r="F2410" s="211" t="s">
        <v>3014</v>
      </c>
      <c r="G2410" s="208"/>
      <c r="H2410" s="212">
        <v>105.64</v>
      </c>
      <c r="I2410" s="213"/>
      <c r="J2410" s="208"/>
      <c r="K2410" s="208"/>
      <c r="L2410" s="214"/>
      <c r="M2410" s="215"/>
      <c r="N2410" s="216"/>
      <c r="O2410" s="216"/>
      <c r="P2410" s="216"/>
      <c r="Q2410" s="216"/>
      <c r="R2410" s="216"/>
      <c r="S2410" s="216"/>
      <c r="T2410" s="217"/>
      <c r="AT2410" s="218" t="s">
        <v>290</v>
      </c>
      <c r="AU2410" s="218" t="s">
        <v>85</v>
      </c>
      <c r="AV2410" s="13" t="s">
        <v>85</v>
      </c>
      <c r="AW2410" s="13" t="s">
        <v>32</v>
      </c>
      <c r="AX2410" s="13" t="s">
        <v>76</v>
      </c>
      <c r="AY2410" s="218" t="s">
        <v>282</v>
      </c>
    </row>
    <row r="2411" spans="1:65" s="15" customFormat="1" ht="11.25">
      <c r="B2411" s="230"/>
      <c r="C2411" s="231"/>
      <c r="D2411" s="209" t="s">
        <v>290</v>
      </c>
      <c r="E2411" s="232" t="s">
        <v>1</v>
      </c>
      <c r="F2411" s="233" t="s">
        <v>306</v>
      </c>
      <c r="G2411" s="231"/>
      <c r="H2411" s="234">
        <v>105.64</v>
      </c>
      <c r="I2411" s="235"/>
      <c r="J2411" s="231"/>
      <c r="K2411" s="231"/>
      <c r="L2411" s="236"/>
      <c r="M2411" s="237"/>
      <c r="N2411" s="238"/>
      <c r="O2411" s="238"/>
      <c r="P2411" s="238"/>
      <c r="Q2411" s="238"/>
      <c r="R2411" s="238"/>
      <c r="S2411" s="238"/>
      <c r="T2411" s="239"/>
      <c r="AT2411" s="240" t="s">
        <v>290</v>
      </c>
      <c r="AU2411" s="240" t="s">
        <v>85</v>
      </c>
      <c r="AV2411" s="15" t="s">
        <v>105</v>
      </c>
      <c r="AW2411" s="15" t="s">
        <v>32</v>
      </c>
      <c r="AX2411" s="15" t="s">
        <v>76</v>
      </c>
      <c r="AY2411" s="240" t="s">
        <v>282</v>
      </c>
    </row>
    <row r="2412" spans="1:65" s="16" customFormat="1" ht="11.25">
      <c r="B2412" s="241"/>
      <c r="C2412" s="242"/>
      <c r="D2412" s="209" t="s">
        <v>290</v>
      </c>
      <c r="E2412" s="243" t="s">
        <v>1</v>
      </c>
      <c r="F2412" s="244" t="s">
        <v>1153</v>
      </c>
      <c r="G2412" s="242"/>
      <c r="H2412" s="243" t="s">
        <v>1</v>
      </c>
      <c r="I2412" s="245"/>
      <c r="J2412" s="242"/>
      <c r="K2412" s="242"/>
      <c r="L2412" s="246"/>
      <c r="M2412" s="247"/>
      <c r="N2412" s="248"/>
      <c r="O2412" s="248"/>
      <c r="P2412" s="248"/>
      <c r="Q2412" s="248"/>
      <c r="R2412" s="248"/>
      <c r="S2412" s="248"/>
      <c r="T2412" s="249"/>
      <c r="AT2412" s="250" t="s">
        <v>290</v>
      </c>
      <c r="AU2412" s="250" t="s">
        <v>85</v>
      </c>
      <c r="AV2412" s="16" t="s">
        <v>83</v>
      </c>
      <c r="AW2412" s="16" t="s">
        <v>32</v>
      </c>
      <c r="AX2412" s="16" t="s">
        <v>76</v>
      </c>
      <c r="AY2412" s="250" t="s">
        <v>282</v>
      </c>
    </row>
    <row r="2413" spans="1:65" s="13" customFormat="1" ht="22.5">
      <c r="B2413" s="207"/>
      <c r="C2413" s="208"/>
      <c r="D2413" s="209" t="s">
        <v>290</v>
      </c>
      <c r="E2413" s="210" t="s">
        <v>1</v>
      </c>
      <c r="F2413" s="211" t="s">
        <v>3015</v>
      </c>
      <c r="G2413" s="208"/>
      <c r="H2413" s="212">
        <v>44.42</v>
      </c>
      <c r="I2413" s="213"/>
      <c r="J2413" s="208"/>
      <c r="K2413" s="208"/>
      <c r="L2413" s="214"/>
      <c r="M2413" s="215"/>
      <c r="N2413" s="216"/>
      <c r="O2413" s="216"/>
      <c r="P2413" s="216"/>
      <c r="Q2413" s="216"/>
      <c r="R2413" s="216"/>
      <c r="S2413" s="216"/>
      <c r="T2413" s="217"/>
      <c r="AT2413" s="218" t="s">
        <v>290</v>
      </c>
      <c r="AU2413" s="218" t="s">
        <v>85</v>
      </c>
      <c r="AV2413" s="13" t="s">
        <v>85</v>
      </c>
      <c r="AW2413" s="13" t="s">
        <v>32</v>
      </c>
      <c r="AX2413" s="13" t="s">
        <v>76</v>
      </c>
      <c r="AY2413" s="218" t="s">
        <v>282</v>
      </c>
    </row>
    <row r="2414" spans="1:65" s="15" customFormat="1" ht="11.25">
      <c r="B2414" s="230"/>
      <c r="C2414" s="231"/>
      <c r="D2414" s="209" t="s">
        <v>290</v>
      </c>
      <c r="E2414" s="232" t="s">
        <v>1</v>
      </c>
      <c r="F2414" s="233" t="s">
        <v>306</v>
      </c>
      <c r="G2414" s="231"/>
      <c r="H2414" s="234">
        <v>44.42</v>
      </c>
      <c r="I2414" s="235"/>
      <c r="J2414" s="231"/>
      <c r="K2414" s="231"/>
      <c r="L2414" s="236"/>
      <c r="M2414" s="237"/>
      <c r="N2414" s="238"/>
      <c r="O2414" s="238"/>
      <c r="P2414" s="238"/>
      <c r="Q2414" s="238"/>
      <c r="R2414" s="238"/>
      <c r="S2414" s="238"/>
      <c r="T2414" s="239"/>
      <c r="AT2414" s="240" t="s">
        <v>290</v>
      </c>
      <c r="AU2414" s="240" t="s">
        <v>85</v>
      </c>
      <c r="AV2414" s="15" t="s">
        <v>105</v>
      </c>
      <c r="AW2414" s="15" t="s">
        <v>32</v>
      </c>
      <c r="AX2414" s="15" t="s">
        <v>76</v>
      </c>
      <c r="AY2414" s="240" t="s">
        <v>282</v>
      </c>
    </row>
    <row r="2415" spans="1:65" s="16" customFormat="1" ht="11.25">
      <c r="B2415" s="241"/>
      <c r="C2415" s="242"/>
      <c r="D2415" s="209" t="s">
        <v>290</v>
      </c>
      <c r="E2415" s="243" t="s">
        <v>1</v>
      </c>
      <c r="F2415" s="244" t="s">
        <v>1155</v>
      </c>
      <c r="G2415" s="242"/>
      <c r="H2415" s="243" t="s">
        <v>1</v>
      </c>
      <c r="I2415" s="245"/>
      <c r="J2415" s="242"/>
      <c r="K2415" s="242"/>
      <c r="L2415" s="246"/>
      <c r="M2415" s="247"/>
      <c r="N2415" s="248"/>
      <c r="O2415" s="248"/>
      <c r="P2415" s="248"/>
      <c r="Q2415" s="248"/>
      <c r="R2415" s="248"/>
      <c r="S2415" s="248"/>
      <c r="T2415" s="249"/>
      <c r="AT2415" s="250" t="s">
        <v>290</v>
      </c>
      <c r="AU2415" s="250" t="s">
        <v>85</v>
      </c>
      <c r="AV2415" s="16" t="s">
        <v>83</v>
      </c>
      <c r="AW2415" s="16" t="s">
        <v>32</v>
      </c>
      <c r="AX2415" s="16" t="s">
        <v>76</v>
      </c>
      <c r="AY2415" s="250" t="s">
        <v>282</v>
      </c>
    </row>
    <row r="2416" spans="1:65" s="13" customFormat="1" ht="11.25">
      <c r="B2416" s="207"/>
      <c r="C2416" s="208"/>
      <c r="D2416" s="209" t="s">
        <v>290</v>
      </c>
      <c r="E2416" s="210" t="s">
        <v>1</v>
      </c>
      <c r="F2416" s="211" t="s">
        <v>3016</v>
      </c>
      <c r="G2416" s="208"/>
      <c r="H2416" s="212">
        <v>53.16</v>
      </c>
      <c r="I2416" s="213"/>
      <c r="J2416" s="208"/>
      <c r="K2416" s="208"/>
      <c r="L2416" s="214"/>
      <c r="M2416" s="215"/>
      <c r="N2416" s="216"/>
      <c r="O2416" s="216"/>
      <c r="P2416" s="216"/>
      <c r="Q2416" s="216"/>
      <c r="R2416" s="216"/>
      <c r="S2416" s="216"/>
      <c r="T2416" s="217"/>
      <c r="AT2416" s="218" t="s">
        <v>290</v>
      </c>
      <c r="AU2416" s="218" t="s">
        <v>85</v>
      </c>
      <c r="AV2416" s="13" t="s">
        <v>85</v>
      </c>
      <c r="AW2416" s="13" t="s">
        <v>32</v>
      </c>
      <c r="AX2416" s="13" t="s">
        <v>76</v>
      </c>
      <c r="AY2416" s="218" t="s">
        <v>282</v>
      </c>
    </row>
    <row r="2417" spans="1:65" s="15" customFormat="1" ht="11.25">
      <c r="B2417" s="230"/>
      <c r="C2417" s="231"/>
      <c r="D2417" s="209" t="s">
        <v>290</v>
      </c>
      <c r="E2417" s="232" t="s">
        <v>1</v>
      </c>
      <c r="F2417" s="233" t="s">
        <v>306</v>
      </c>
      <c r="G2417" s="231"/>
      <c r="H2417" s="234">
        <v>53.16</v>
      </c>
      <c r="I2417" s="235"/>
      <c r="J2417" s="231"/>
      <c r="K2417" s="231"/>
      <c r="L2417" s="236"/>
      <c r="M2417" s="237"/>
      <c r="N2417" s="238"/>
      <c r="O2417" s="238"/>
      <c r="P2417" s="238"/>
      <c r="Q2417" s="238"/>
      <c r="R2417" s="238"/>
      <c r="S2417" s="238"/>
      <c r="T2417" s="239"/>
      <c r="AT2417" s="240" t="s">
        <v>290</v>
      </c>
      <c r="AU2417" s="240" t="s">
        <v>85</v>
      </c>
      <c r="AV2417" s="15" t="s">
        <v>105</v>
      </c>
      <c r="AW2417" s="15" t="s">
        <v>32</v>
      </c>
      <c r="AX2417" s="15" t="s">
        <v>76</v>
      </c>
      <c r="AY2417" s="240" t="s">
        <v>282</v>
      </c>
    </row>
    <row r="2418" spans="1:65" s="16" customFormat="1" ht="11.25">
      <c r="B2418" s="241"/>
      <c r="C2418" s="242"/>
      <c r="D2418" s="209" t="s">
        <v>290</v>
      </c>
      <c r="E2418" s="243" t="s">
        <v>1</v>
      </c>
      <c r="F2418" s="244" t="s">
        <v>1145</v>
      </c>
      <c r="G2418" s="242"/>
      <c r="H2418" s="243" t="s">
        <v>1</v>
      </c>
      <c r="I2418" s="245"/>
      <c r="J2418" s="242"/>
      <c r="K2418" s="242"/>
      <c r="L2418" s="246"/>
      <c r="M2418" s="247"/>
      <c r="N2418" s="248"/>
      <c r="O2418" s="248"/>
      <c r="P2418" s="248"/>
      <c r="Q2418" s="248"/>
      <c r="R2418" s="248"/>
      <c r="S2418" s="248"/>
      <c r="T2418" s="249"/>
      <c r="AT2418" s="250" t="s">
        <v>290</v>
      </c>
      <c r="AU2418" s="250" t="s">
        <v>85</v>
      </c>
      <c r="AV2418" s="16" t="s">
        <v>83</v>
      </c>
      <c r="AW2418" s="16" t="s">
        <v>32</v>
      </c>
      <c r="AX2418" s="16" t="s">
        <v>76</v>
      </c>
      <c r="AY2418" s="250" t="s">
        <v>282</v>
      </c>
    </row>
    <row r="2419" spans="1:65" s="13" customFormat="1" ht="11.25">
      <c r="B2419" s="207"/>
      <c r="C2419" s="208"/>
      <c r="D2419" s="209" t="s">
        <v>290</v>
      </c>
      <c r="E2419" s="210" t="s">
        <v>1</v>
      </c>
      <c r="F2419" s="211" t="s">
        <v>3017</v>
      </c>
      <c r="G2419" s="208"/>
      <c r="H2419" s="212">
        <v>97.46</v>
      </c>
      <c r="I2419" s="213"/>
      <c r="J2419" s="208"/>
      <c r="K2419" s="208"/>
      <c r="L2419" s="214"/>
      <c r="M2419" s="215"/>
      <c r="N2419" s="216"/>
      <c r="O2419" s="216"/>
      <c r="P2419" s="216"/>
      <c r="Q2419" s="216"/>
      <c r="R2419" s="216"/>
      <c r="S2419" s="216"/>
      <c r="T2419" s="217"/>
      <c r="AT2419" s="218" t="s">
        <v>290</v>
      </c>
      <c r="AU2419" s="218" t="s">
        <v>85</v>
      </c>
      <c r="AV2419" s="13" t="s">
        <v>85</v>
      </c>
      <c r="AW2419" s="13" t="s">
        <v>32</v>
      </c>
      <c r="AX2419" s="13" t="s">
        <v>76</v>
      </c>
      <c r="AY2419" s="218" t="s">
        <v>282</v>
      </c>
    </row>
    <row r="2420" spans="1:65" s="15" customFormat="1" ht="11.25">
      <c r="B2420" s="230"/>
      <c r="C2420" s="231"/>
      <c r="D2420" s="209" t="s">
        <v>290</v>
      </c>
      <c r="E2420" s="232" t="s">
        <v>1</v>
      </c>
      <c r="F2420" s="233" t="s">
        <v>306</v>
      </c>
      <c r="G2420" s="231"/>
      <c r="H2420" s="234">
        <v>97.46</v>
      </c>
      <c r="I2420" s="235"/>
      <c r="J2420" s="231"/>
      <c r="K2420" s="231"/>
      <c r="L2420" s="236"/>
      <c r="M2420" s="237"/>
      <c r="N2420" s="238"/>
      <c r="O2420" s="238"/>
      <c r="P2420" s="238"/>
      <c r="Q2420" s="238"/>
      <c r="R2420" s="238"/>
      <c r="S2420" s="238"/>
      <c r="T2420" s="239"/>
      <c r="AT2420" s="240" t="s">
        <v>290</v>
      </c>
      <c r="AU2420" s="240" t="s">
        <v>85</v>
      </c>
      <c r="AV2420" s="15" t="s">
        <v>105</v>
      </c>
      <c r="AW2420" s="15" t="s">
        <v>32</v>
      </c>
      <c r="AX2420" s="15" t="s">
        <v>76</v>
      </c>
      <c r="AY2420" s="240" t="s">
        <v>282</v>
      </c>
    </row>
    <row r="2421" spans="1:65" s="16" customFormat="1" ht="11.25">
      <c r="B2421" s="241"/>
      <c r="C2421" s="242"/>
      <c r="D2421" s="209" t="s">
        <v>290</v>
      </c>
      <c r="E2421" s="243" t="s">
        <v>1</v>
      </c>
      <c r="F2421" s="244" t="s">
        <v>1147</v>
      </c>
      <c r="G2421" s="242"/>
      <c r="H2421" s="243" t="s">
        <v>1</v>
      </c>
      <c r="I2421" s="245"/>
      <c r="J2421" s="242"/>
      <c r="K2421" s="242"/>
      <c r="L2421" s="246"/>
      <c r="M2421" s="247"/>
      <c r="N2421" s="248"/>
      <c r="O2421" s="248"/>
      <c r="P2421" s="248"/>
      <c r="Q2421" s="248"/>
      <c r="R2421" s="248"/>
      <c r="S2421" s="248"/>
      <c r="T2421" s="249"/>
      <c r="AT2421" s="250" t="s">
        <v>290</v>
      </c>
      <c r="AU2421" s="250" t="s">
        <v>85</v>
      </c>
      <c r="AV2421" s="16" t="s">
        <v>83</v>
      </c>
      <c r="AW2421" s="16" t="s">
        <v>32</v>
      </c>
      <c r="AX2421" s="16" t="s">
        <v>76</v>
      </c>
      <c r="AY2421" s="250" t="s">
        <v>282</v>
      </c>
    </row>
    <row r="2422" spans="1:65" s="13" customFormat="1" ht="11.25">
      <c r="B2422" s="207"/>
      <c r="C2422" s="208"/>
      <c r="D2422" s="209" t="s">
        <v>290</v>
      </c>
      <c r="E2422" s="210" t="s">
        <v>1</v>
      </c>
      <c r="F2422" s="211" t="s">
        <v>3018</v>
      </c>
      <c r="G2422" s="208"/>
      <c r="H2422" s="212">
        <v>57</v>
      </c>
      <c r="I2422" s="213"/>
      <c r="J2422" s="208"/>
      <c r="K2422" s="208"/>
      <c r="L2422" s="214"/>
      <c r="M2422" s="215"/>
      <c r="N2422" s="216"/>
      <c r="O2422" s="216"/>
      <c r="P2422" s="216"/>
      <c r="Q2422" s="216"/>
      <c r="R2422" s="216"/>
      <c r="S2422" s="216"/>
      <c r="T2422" s="217"/>
      <c r="AT2422" s="218" t="s">
        <v>290</v>
      </c>
      <c r="AU2422" s="218" t="s">
        <v>85</v>
      </c>
      <c r="AV2422" s="13" t="s">
        <v>85</v>
      </c>
      <c r="AW2422" s="13" t="s">
        <v>32</v>
      </c>
      <c r="AX2422" s="13" t="s">
        <v>76</v>
      </c>
      <c r="AY2422" s="218" t="s">
        <v>282</v>
      </c>
    </row>
    <row r="2423" spans="1:65" s="15" customFormat="1" ht="11.25">
      <c r="B2423" s="230"/>
      <c r="C2423" s="231"/>
      <c r="D2423" s="209" t="s">
        <v>290</v>
      </c>
      <c r="E2423" s="232" t="s">
        <v>1</v>
      </c>
      <c r="F2423" s="233" t="s">
        <v>306</v>
      </c>
      <c r="G2423" s="231"/>
      <c r="H2423" s="234">
        <v>57</v>
      </c>
      <c r="I2423" s="235"/>
      <c r="J2423" s="231"/>
      <c r="K2423" s="231"/>
      <c r="L2423" s="236"/>
      <c r="M2423" s="237"/>
      <c r="N2423" s="238"/>
      <c r="O2423" s="238"/>
      <c r="P2423" s="238"/>
      <c r="Q2423" s="238"/>
      <c r="R2423" s="238"/>
      <c r="S2423" s="238"/>
      <c r="T2423" s="239"/>
      <c r="AT2423" s="240" t="s">
        <v>290</v>
      </c>
      <c r="AU2423" s="240" t="s">
        <v>85</v>
      </c>
      <c r="AV2423" s="15" t="s">
        <v>105</v>
      </c>
      <c r="AW2423" s="15" t="s">
        <v>32</v>
      </c>
      <c r="AX2423" s="15" t="s">
        <v>76</v>
      </c>
      <c r="AY2423" s="240" t="s">
        <v>282</v>
      </c>
    </row>
    <row r="2424" spans="1:65" s="14" customFormat="1" ht="11.25">
      <c r="B2424" s="219"/>
      <c r="C2424" s="220"/>
      <c r="D2424" s="209" t="s">
        <v>290</v>
      </c>
      <c r="E2424" s="221" t="s">
        <v>1</v>
      </c>
      <c r="F2424" s="222" t="s">
        <v>292</v>
      </c>
      <c r="G2424" s="220"/>
      <c r="H2424" s="223">
        <v>357.68</v>
      </c>
      <c r="I2424" s="224"/>
      <c r="J2424" s="220"/>
      <c r="K2424" s="220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290</v>
      </c>
      <c r="AU2424" s="229" t="s">
        <v>85</v>
      </c>
      <c r="AV2424" s="14" t="s">
        <v>288</v>
      </c>
      <c r="AW2424" s="14" t="s">
        <v>32</v>
      </c>
      <c r="AX2424" s="14" t="s">
        <v>83</v>
      </c>
      <c r="AY2424" s="229" t="s">
        <v>282</v>
      </c>
    </row>
    <row r="2425" spans="1:65" s="2" customFormat="1" ht="24.2" customHeight="1">
      <c r="A2425" s="35"/>
      <c r="B2425" s="36"/>
      <c r="C2425" s="193" t="s">
        <v>3019</v>
      </c>
      <c r="D2425" s="193" t="s">
        <v>284</v>
      </c>
      <c r="E2425" s="194" t="s">
        <v>3020</v>
      </c>
      <c r="F2425" s="195" t="s">
        <v>3021</v>
      </c>
      <c r="G2425" s="196" t="s">
        <v>287</v>
      </c>
      <c r="H2425" s="197">
        <v>178.84</v>
      </c>
      <c r="I2425" s="198"/>
      <c r="J2425" s="199">
        <f>ROUND(I2425*H2425,2)</f>
        <v>0</v>
      </c>
      <c r="K2425" s="200"/>
      <c r="L2425" s="40"/>
      <c r="M2425" s="201" t="s">
        <v>1</v>
      </c>
      <c r="N2425" s="202" t="s">
        <v>41</v>
      </c>
      <c r="O2425" s="72"/>
      <c r="P2425" s="203">
        <f>O2425*H2425</f>
        <v>0</v>
      </c>
      <c r="Q2425" s="203">
        <v>1.4999999999999999E-2</v>
      </c>
      <c r="R2425" s="203">
        <f>Q2425*H2425</f>
        <v>2.6825999999999999</v>
      </c>
      <c r="S2425" s="203">
        <v>0</v>
      </c>
      <c r="T2425" s="204">
        <f>S2425*H2425</f>
        <v>0</v>
      </c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R2425" s="205" t="s">
        <v>199</v>
      </c>
      <c r="AT2425" s="205" t="s">
        <v>284</v>
      </c>
      <c r="AU2425" s="205" t="s">
        <v>85</v>
      </c>
      <c r="AY2425" s="18" t="s">
        <v>282</v>
      </c>
      <c r="BE2425" s="206">
        <f>IF(N2425="základní",J2425,0)</f>
        <v>0</v>
      </c>
      <c r="BF2425" s="206">
        <f>IF(N2425="snížená",J2425,0)</f>
        <v>0</v>
      </c>
      <c r="BG2425" s="206">
        <f>IF(N2425="zákl. přenesená",J2425,0)</f>
        <v>0</v>
      </c>
      <c r="BH2425" s="206">
        <f>IF(N2425="sníž. přenesená",J2425,0)</f>
        <v>0</v>
      </c>
      <c r="BI2425" s="206">
        <f>IF(N2425="nulová",J2425,0)</f>
        <v>0</v>
      </c>
      <c r="BJ2425" s="18" t="s">
        <v>83</v>
      </c>
      <c r="BK2425" s="206">
        <f>ROUND(I2425*H2425,2)</f>
        <v>0</v>
      </c>
      <c r="BL2425" s="18" t="s">
        <v>199</v>
      </c>
      <c r="BM2425" s="205" t="s">
        <v>3022</v>
      </c>
    </row>
    <row r="2426" spans="1:65" s="16" customFormat="1" ht="11.25">
      <c r="B2426" s="241"/>
      <c r="C2426" s="242"/>
      <c r="D2426" s="209" t="s">
        <v>290</v>
      </c>
      <c r="E2426" s="243" t="s">
        <v>1</v>
      </c>
      <c r="F2426" s="244" t="s">
        <v>1143</v>
      </c>
      <c r="G2426" s="242"/>
      <c r="H2426" s="243" t="s">
        <v>1</v>
      </c>
      <c r="I2426" s="245"/>
      <c r="J2426" s="242"/>
      <c r="K2426" s="242"/>
      <c r="L2426" s="246"/>
      <c r="M2426" s="247"/>
      <c r="N2426" s="248"/>
      <c r="O2426" s="248"/>
      <c r="P2426" s="248"/>
      <c r="Q2426" s="248"/>
      <c r="R2426" s="248"/>
      <c r="S2426" s="248"/>
      <c r="T2426" s="249"/>
      <c r="AT2426" s="250" t="s">
        <v>290</v>
      </c>
      <c r="AU2426" s="250" t="s">
        <v>85</v>
      </c>
      <c r="AV2426" s="16" t="s">
        <v>83</v>
      </c>
      <c r="AW2426" s="16" t="s">
        <v>32</v>
      </c>
      <c r="AX2426" s="16" t="s">
        <v>76</v>
      </c>
      <c r="AY2426" s="250" t="s">
        <v>282</v>
      </c>
    </row>
    <row r="2427" spans="1:65" s="13" customFormat="1" ht="22.5">
      <c r="B2427" s="207"/>
      <c r="C2427" s="208"/>
      <c r="D2427" s="209" t="s">
        <v>290</v>
      </c>
      <c r="E2427" s="210" t="s">
        <v>1</v>
      </c>
      <c r="F2427" s="211" t="s">
        <v>1201</v>
      </c>
      <c r="G2427" s="208"/>
      <c r="H2427" s="212">
        <v>52.82</v>
      </c>
      <c r="I2427" s="213"/>
      <c r="J2427" s="208"/>
      <c r="K2427" s="208"/>
      <c r="L2427" s="214"/>
      <c r="M2427" s="215"/>
      <c r="N2427" s="216"/>
      <c r="O2427" s="216"/>
      <c r="P2427" s="216"/>
      <c r="Q2427" s="216"/>
      <c r="R2427" s="216"/>
      <c r="S2427" s="216"/>
      <c r="T2427" s="217"/>
      <c r="AT2427" s="218" t="s">
        <v>290</v>
      </c>
      <c r="AU2427" s="218" t="s">
        <v>85</v>
      </c>
      <c r="AV2427" s="13" t="s">
        <v>85</v>
      </c>
      <c r="AW2427" s="13" t="s">
        <v>32</v>
      </c>
      <c r="AX2427" s="13" t="s">
        <v>76</v>
      </c>
      <c r="AY2427" s="218" t="s">
        <v>282</v>
      </c>
    </row>
    <row r="2428" spans="1:65" s="15" customFormat="1" ht="11.25">
      <c r="B2428" s="230"/>
      <c r="C2428" s="231"/>
      <c r="D2428" s="209" t="s">
        <v>290</v>
      </c>
      <c r="E2428" s="232" t="s">
        <v>1</v>
      </c>
      <c r="F2428" s="233" t="s">
        <v>306</v>
      </c>
      <c r="G2428" s="231"/>
      <c r="H2428" s="234">
        <v>52.82</v>
      </c>
      <c r="I2428" s="235"/>
      <c r="J2428" s="231"/>
      <c r="K2428" s="231"/>
      <c r="L2428" s="236"/>
      <c r="M2428" s="237"/>
      <c r="N2428" s="238"/>
      <c r="O2428" s="238"/>
      <c r="P2428" s="238"/>
      <c r="Q2428" s="238"/>
      <c r="R2428" s="238"/>
      <c r="S2428" s="238"/>
      <c r="T2428" s="239"/>
      <c r="AT2428" s="240" t="s">
        <v>290</v>
      </c>
      <c r="AU2428" s="240" t="s">
        <v>85</v>
      </c>
      <c r="AV2428" s="15" t="s">
        <v>105</v>
      </c>
      <c r="AW2428" s="15" t="s">
        <v>32</v>
      </c>
      <c r="AX2428" s="15" t="s">
        <v>76</v>
      </c>
      <c r="AY2428" s="240" t="s">
        <v>282</v>
      </c>
    </row>
    <row r="2429" spans="1:65" s="16" customFormat="1" ht="11.25">
      <c r="B2429" s="241"/>
      <c r="C2429" s="242"/>
      <c r="D2429" s="209" t="s">
        <v>290</v>
      </c>
      <c r="E2429" s="243" t="s">
        <v>1</v>
      </c>
      <c r="F2429" s="244" t="s">
        <v>1153</v>
      </c>
      <c r="G2429" s="242"/>
      <c r="H2429" s="243" t="s">
        <v>1</v>
      </c>
      <c r="I2429" s="245"/>
      <c r="J2429" s="242"/>
      <c r="K2429" s="242"/>
      <c r="L2429" s="246"/>
      <c r="M2429" s="247"/>
      <c r="N2429" s="248"/>
      <c r="O2429" s="248"/>
      <c r="P2429" s="248"/>
      <c r="Q2429" s="248"/>
      <c r="R2429" s="248"/>
      <c r="S2429" s="248"/>
      <c r="T2429" s="249"/>
      <c r="AT2429" s="250" t="s">
        <v>290</v>
      </c>
      <c r="AU2429" s="250" t="s">
        <v>85</v>
      </c>
      <c r="AV2429" s="16" t="s">
        <v>83</v>
      </c>
      <c r="AW2429" s="16" t="s">
        <v>32</v>
      </c>
      <c r="AX2429" s="16" t="s">
        <v>76</v>
      </c>
      <c r="AY2429" s="250" t="s">
        <v>282</v>
      </c>
    </row>
    <row r="2430" spans="1:65" s="13" customFormat="1" ht="22.5">
      <c r="B2430" s="207"/>
      <c r="C2430" s="208"/>
      <c r="D2430" s="209" t="s">
        <v>290</v>
      </c>
      <c r="E2430" s="210" t="s">
        <v>1</v>
      </c>
      <c r="F2430" s="211" t="s">
        <v>1202</v>
      </c>
      <c r="G2430" s="208"/>
      <c r="H2430" s="212">
        <v>22.21</v>
      </c>
      <c r="I2430" s="213"/>
      <c r="J2430" s="208"/>
      <c r="K2430" s="208"/>
      <c r="L2430" s="214"/>
      <c r="M2430" s="215"/>
      <c r="N2430" s="216"/>
      <c r="O2430" s="216"/>
      <c r="P2430" s="216"/>
      <c r="Q2430" s="216"/>
      <c r="R2430" s="216"/>
      <c r="S2430" s="216"/>
      <c r="T2430" s="217"/>
      <c r="AT2430" s="218" t="s">
        <v>290</v>
      </c>
      <c r="AU2430" s="218" t="s">
        <v>85</v>
      </c>
      <c r="AV2430" s="13" t="s">
        <v>85</v>
      </c>
      <c r="AW2430" s="13" t="s">
        <v>32</v>
      </c>
      <c r="AX2430" s="13" t="s">
        <v>76</v>
      </c>
      <c r="AY2430" s="218" t="s">
        <v>282</v>
      </c>
    </row>
    <row r="2431" spans="1:65" s="15" customFormat="1" ht="11.25">
      <c r="B2431" s="230"/>
      <c r="C2431" s="231"/>
      <c r="D2431" s="209" t="s">
        <v>290</v>
      </c>
      <c r="E2431" s="232" t="s">
        <v>1</v>
      </c>
      <c r="F2431" s="233" t="s">
        <v>306</v>
      </c>
      <c r="G2431" s="231"/>
      <c r="H2431" s="234">
        <v>22.21</v>
      </c>
      <c r="I2431" s="235"/>
      <c r="J2431" s="231"/>
      <c r="K2431" s="231"/>
      <c r="L2431" s="236"/>
      <c r="M2431" s="237"/>
      <c r="N2431" s="238"/>
      <c r="O2431" s="238"/>
      <c r="P2431" s="238"/>
      <c r="Q2431" s="238"/>
      <c r="R2431" s="238"/>
      <c r="S2431" s="238"/>
      <c r="T2431" s="239"/>
      <c r="AT2431" s="240" t="s">
        <v>290</v>
      </c>
      <c r="AU2431" s="240" t="s">
        <v>85</v>
      </c>
      <c r="AV2431" s="15" t="s">
        <v>105</v>
      </c>
      <c r="AW2431" s="15" t="s">
        <v>32</v>
      </c>
      <c r="AX2431" s="15" t="s">
        <v>76</v>
      </c>
      <c r="AY2431" s="240" t="s">
        <v>282</v>
      </c>
    </row>
    <row r="2432" spans="1:65" s="16" customFormat="1" ht="11.25">
      <c r="B2432" s="241"/>
      <c r="C2432" s="242"/>
      <c r="D2432" s="209" t="s">
        <v>290</v>
      </c>
      <c r="E2432" s="243" t="s">
        <v>1</v>
      </c>
      <c r="F2432" s="244" t="s">
        <v>1155</v>
      </c>
      <c r="G2432" s="242"/>
      <c r="H2432" s="243" t="s">
        <v>1</v>
      </c>
      <c r="I2432" s="245"/>
      <c r="J2432" s="242"/>
      <c r="K2432" s="242"/>
      <c r="L2432" s="246"/>
      <c r="M2432" s="247"/>
      <c r="N2432" s="248"/>
      <c r="O2432" s="248"/>
      <c r="P2432" s="248"/>
      <c r="Q2432" s="248"/>
      <c r="R2432" s="248"/>
      <c r="S2432" s="248"/>
      <c r="T2432" s="249"/>
      <c r="AT2432" s="250" t="s">
        <v>290</v>
      </c>
      <c r="AU2432" s="250" t="s">
        <v>85</v>
      </c>
      <c r="AV2432" s="16" t="s">
        <v>83</v>
      </c>
      <c r="AW2432" s="16" t="s">
        <v>32</v>
      </c>
      <c r="AX2432" s="16" t="s">
        <v>76</v>
      </c>
      <c r="AY2432" s="250" t="s">
        <v>282</v>
      </c>
    </row>
    <row r="2433" spans="1:65" s="13" customFormat="1" ht="11.25">
      <c r="B2433" s="207"/>
      <c r="C2433" s="208"/>
      <c r="D2433" s="209" t="s">
        <v>290</v>
      </c>
      <c r="E2433" s="210" t="s">
        <v>1</v>
      </c>
      <c r="F2433" s="211" t="s">
        <v>1203</v>
      </c>
      <c r="G2433" s="208"/>
      <c r="H2433" s="212">
        <v>26.58</v>
      </c>
      <c r="I2433" s="213"/>
      <c r="J2433" s="208"/>
      <c r="K2433" s="208"/>
      <c r="L2433" s="214"/>
      <c r="M2433" s="215"/>
      <c r="N2433" s="216"/>
      <c r="O2433" s="216"/>
      <c r="P2433" s="216"/>
      <c r="Q2433" s="216"/>
      <c r="R2433" s="216"/>
      <c r="S2433" s="216"/>
      <c r="T2433" s="217"/>
      <c r="AT2433" s="218" t="s">
        <v>290</v>
      </c>
      <c r="AU2433" s="218" t="s">
        <v>85</v>
      </c>
      <c r="AV2433" s="13" t="s">
        <v>85</v>
      </c>
      <c r="AW2433" s="13" t="s">
        <v>32</v>
      </c>
      <c r="AX2433" s="13" t="s">
        <v>76</v>
      </c>
      <c r="AY2433" s="218" t="s">
        <v>282</v>
      </c>
    </row>
    <row r="2434" spans="1:65" s="15" customFormat="1" ht="11.25">
      <c r="B2434" s="230"/>
      <c r="C2434" s="231"/>
      <c r="D2434" s="209" t="s">
        <v>290</v>
      </c>
      <c r="E2434" s="232" t="s">
        <v>1</v>
      </c>
      <c r="F2434" s="233" t="s">
        <v>306</v>
      </c>
      <c r="G2434" s="231"/>
      <c r="H2434" s="234">
        <v>26.58</v>
      </c>
      <c r="I2434" s="235"/>
      <c r="J2434" s="231"/>
      <c r="K2434" s="231"/>
      <c r="L2434" s="236"/>
      <c r="M2434" s="237"/>
      <c r="N2434" s="238"/>
      <c r="O2434" s="238"/>
      <c r="P2434" s="238"/>
      <c r="Q2434" s="238"/>
      <c r="R2434" s="238"/>
      <c r="S2434" s="238"/>
      <c r="T2434" s="239"/>
      <c r="AT2434" s="240" t="s">
        <v>290</v>
      </c>
      <c r="AU2434" s="240" t="s">
        <v>85</v>
      </c>
      <c r="AV2434" s="15" t="s">
        <v>105</v>
      </c>
      <c r="AW2434" s="15" t="s">
        <v>32</v>
      </c>
      <c r="AX2434" s="15" t="s">
        <v>76</v>
      </c>
      <c r="AY2434" s="240" t="s">
        <v>282</v>
      </c>
    </row>
    <row r="2435" spans="1:65" s="16" customFormat="1" ht="11.25">
      <c r="B2435" s="241"/>
      <c r="C2435" s="242"/>
      <c r="D2435" s="209" t="s">
        <v>290</v>
      </c>
      <c r="E2435" s="243" t="s">
        <v>1</v>
      </c>
      <c r="F2435" s="244" t="s">
        <v>1145</v>
      </c>
      <c r="G2435" s="242"/>
      <c r="H2435" s="243" t="s">
        <v>1</v>
      </c>
      <c r="I2435" s="245"/>
      <c r="J2435" s="242"/>
      <c r="K2435" s="242"/>
      <c r="L2435" s="246"/>
      <c r="M2435" s="247"/>
      <c r="N2435" s="248"/>
      <c r="O2435" s="248"/>
      <c r="P2435" s="248"/>
      <c r="Q2435" s="248"/>
      <c r="R2435" s="248"/>
      <c r="S2435" s="248"/>
      <c r="T2435" s="249"/>
      <c r="AT2435" s="250" t="s">
        <v>290</v>
      </c>
      <c r="AU2435" s="250" t="s">
        <v>85</v>
      </c>
      <c r="AV2435" s="16" t="s">
        <v>83</v>
      </c>
      <c r="AW2435" s="16" t="s">
        <v>32</v>
      </c>
      <c r="AX2435" s="16" t="s">
        <v>76</v>
      </c>
      <c r="AY2435" s="250" t="s">
        <v>282</v>
      </c>
    </row>
    <row r="2436" spans="1:65" s="13" customFormat="1" ht="11.25">
      <c r="B2436" s="207"/>
      <c r="C2436" s="208"/>
      <c r="D2436" s="209" t="s">
        <v>290</v>
      </c>
      <c r="E2436" s="210" t="s">
        <v>1</v>
      </c>
      <c r="F2436" s="211" t="s">
        <v>1204</v>
      </c>
      <c r="G2436" s="208"/>
      <c r="H2436" s="212">
        <v>48.73</v>
      </c>
      <c r="I2436" s="213"/>
      <c r="J2436" s="208"/>
      <c r="K2436" s="208"/>
      <c r="L2436" s="214"/>
      <c r="M2436" s="215"/>
      <c r="N2436" s="216"/>
      <c r="O2436" s="216"/>
      <c r="P2436" s="216"/>
      <c r="Q2436" s="216"/>
      <c r="R2436" s="216"/>
      <c r="S2436" s="216"/>
      <c r="T2436" s="217"/>
      <c r="AT2436" s="218" t="s">
        <v>290</v>
      </c>
      <c r="AU2436" s="218" t="s">
        <v>85</v>
      </c>
      <c r="AV2436" s="13" t="s">
        <v>85</v>
      </c>
      <c r="AW2436" s="13" t="s">
        <v>32</v>
      </c>
      <c r="AX2436" s="13" t="s">
        <v>76</v>
      </c>
      <c r="AY2436" s="218" t="s">
        <v>282</v>
      </c>
    </row>
    <row r="2437" spans="1:65" s="15" customFormat="1" ht="11.25">
      <c r="B2437" s="230"/>
      <c r="C2437" s="231"/>
      <c r="D2437" s="209" t="s">
        <v>290</v>
      </c>
      <c r="E2437" s="232" t="s">
        <v>1</v>
      </c>
      <c r="F2437" s="233" t="s">
        <v>306</v>
      </c>
      <c r="G2437" s="231"/>
      <c r="H2437" s="234">
        <v>48.73</v>
      </c>
      <c r="I2437" s="235"/>
      <c r="J2437" s="231"/>
      <c r="K2437" s="231"/>
      <c r="L2437" s="236"/>
      <c r="M2437" s="237"/>
      <c r="N2437" s="238"/>
      <c r="O2437" s="238"/>
      <c r="P2437" s="238"/>
      <c r="Q2437" s="238"/>
      <c r="R2437" s="238"/>
      <c r="S2437" s="238"/>
      <c r="T2437" s="239"/>
      <c r="AT2437" s="240" t="s">
        <v>290</v>
      </c>
      <c r="AU2437" s="240" t="s">
        <v>85</v>
      </c>
      <c r="AV2437" s="15" t="s">
        <v>105</v>
      </c>
      <c r="AW2437" s="15" t="s">
        <v>32</v>
      </c>
      <c r="AX2437" s="15" t="s">
        <v>76</v>
      </c>
      <c r="AY2437" s="240" t="s">
        <v>282</v>
      </c>
    </row>
    <row r="2438" spans="1:65" s="16" customFormat="1" ht="11.25">
      <c r="B2438" s="241"/>
      <c r="C2438" s="242"/>
      <c r="D2438" s="209" t="s">
        <v>290</v>
      </c>
      <c r="E2438" s="243" t="s">
        <v>1</v>
      </c>
      <c r="F2438" s="244" t="s">
        <v>1147</v>
      </c>
      <c r="G2438" s="242"/>
      <c r="H2438" s="243" t="s">
        <v>1</v>
      </c>
      <c r="I2438" s="245"/>
      <c r="J2438" s="242"/>
      <c r="K2438" s="242"/>
      <c r="L2438" s="246"/>
      <c r="M2438" s="247"/>
      <c r="N2438" s="248"/>
      <c r="O2438" s="248"/>
      <c r="P2438" s="248"/>
      <c r="Q2438" s="248"/>
      <c r="R2438" s="248"/>
      <c r="S2438" s="248"/>
      <c r="T2438" s="249"/>
      <c r="AT2438" s="250" t="s">
        <v>290</v>
      </c>
      <c r="AU2438" s="250" t="s">
        <v>85</v>
      </c>
      <c r="AV2438" s="16" t="s">
        <v>83</v>
      </c>
      <c r="AW2438" s="16" t="s">
        <v>32</v>
      </c>
      <c r="AX2438" s="16" t="s">
        <v>76</v>
      </c>
      <c r="AY2438" s="250" t="s">
        <v>282</v>
      </c>
    </row>
    <row r="2439" spans="1:65" s="13" customFormat="1" ht="11.25">
      <c r="B2439" s="207"/>
      <c r="C2439" s="208"/>
      <c r="D2439" s="209" t="s">
        <v>290</v>
      </c>
      <c r="E2439" s="210" t="s">
        <v>1</v>
      </c>
      <c r="F2439" s="211" t="s">
        <v>1628</v>
      </c>
      <c r="G2439" s="208"/>
      <c r="H2439" s="212">
        <v>28.5</v>
      </c>
      <c r="I2439" s="213"/>
      <c r="J2439" s="208"/>
      <c r="K2439" s="208"/>
      <c r="L2439" s="214"/>
      <c r="M2439" s="215"/>
      <c r="N2439" s="216"/>
      <c r="O2439" s="216"/>
      <c r="P2439" s="216"/>
      <c r="Q2439" s="216"/>
      <c r="R2439" s="216"/>
      <c r="S2439" s="216"/>
      <c r="T2439" s="217"/>
      <c r="AT2439" s="218" t="s">
        <v>290</v>
      </c>
      <c r="AU2439" s="218" t="s">
        <v>85</v>
      </c>
      <c r="AV2439" s="13" t="s">
        <v>85</v>
      </c>
      <c r="AW2439" s="13" t="s">
        <v>32</v>
      </c>
      <c r="AX2439" s="13" t="s">
        <v>76</v>
      </c>
      <c r="AY2439" s="218" t="s">
        <v>282</v>
      </c>
    </row>
    <row r="2440" spans="1:65" s="15" customFormat="1" ht="11.25">
      <c r="B2440" s="230"/>
      <c r="C2440" s="231"/>
      <c r="D2440" s="209" t="s">
        <v>290</v>
      </c>
      <c r="E2440" s="232" t="s">
        <v>1</v>
      </c>
      <c r="F2440" s="233" t="s">
        <v>306</v>
      </c>
      <c r="G2440" s="231"/>
      <c r="H2440" s="234">
        <v>28.5</v>
      </c>
      <c r="I2440" s="235"/>
      <c r="J2440" s="231"/>
      <c r="K2440" s="231"/>
      <c r="L2440" s="236"/>
      <c r="M2440" s="237"/>
      <c r="N2440" s="238"/>
      <c r="O2440" s="238"/>
      <c r="P2440" s="238"/>
      <c r="Q2440" s="238"/>
      <c r="R2440" s="238"/>
      <c r="S2440" s="238"/>
      <c r="T2440" s="239"/>
      <c r="AT2440" s="240" t="s">
        <v>290</v>
      </c>
      <c r="AU2440" s="240" t="s">
        <v>85</v>
      </c>
      <c r="AV2440" s="15" t="s">
        <v>105</v>
      </c>
      <c r="AW2440" s="15" t="s">
        <v>32</v>
      </c>
      <c r="AX2440" s="15" t="s">
        <v>76</v>
      </c>
      <c r="AY2440" s="240" t="s">
        <v>282</v>
      </c>
    </row>
    <row r="2441" spans="1:65" s="14" customFormat="1" ht="11.25">
      <c r="B2441" s="219"/>
      <c r="C2441" s="220"/>
      <c r="D2441" s="209" t="s">
        <v>290</v>
      </c>
      <c r="E2441" s="221" t="s">
        <v>1</v>
      </c>
      <c r="F2441" s="222" t="s">
        <v>292</v>
      </c>
      <c r="G2441" s="220"/>
      <c r="H2441" s="223">
        <v>178.84</v>
      </c>
      <c r="I2441" s="224"/>
      <c r="J2441" s="220"/>
      <c r="K2441" s="220"/>
      <c r="L2441" s="225"/>
      <c r="M2441" s="226"/>
      <c r="N2441" s="227"/>
      <c r="O2441" s="227"/>
      <c r="P2441" s="227"/>
      <c r="Q2441" s="227"/>
      <c r="R2441" s="227"/>
      <c r="S2441" s="227"/>
      <c r="T2441" s="228"/>
      <c r="AT2441" s="229" t="s">
        <v>290</v>
      </c>
      <c r="AU2441" s="229" t="s">
        <v>85</v>
      </c>
      <c r="AV2441" s="14" t="s">
        <v>288</v>
      </c>
      <c r="AW2441" s="14" t="s">
        <v>32</v>
      </c>
      <c r="AX2441" s="14" t="s">
        <v>83</v>
      </c>
      <c r="AY2441" s="229" t="s">
        <v>282</v>
      </c>
    </row>
    <row r="2442" spans="1:65" s="2" customFormat="1" ht="24.2" customHeight="1">
      <c r="A2442" s="35"/>
      <c r="B2442" s="36"/>
      <c r="C2442" s="193" t="s">
        <v>3023</v>
      </c>
      <c r="D2442" s="193" t="s">
        <v>284</v>
      </c>
      <c r="E2442" s="194" t="s">
        <v>3024</v>
      </c>
      <c r="F2442" s="195" t="s">
        <v>3025</v>
      </c>
      <c r="G2442" s="196" t="s">
        <v>441</v>
      </c>
      <c r="H2442" s="197">
        <v>43.7</v>
      </c>
      <c r="I2442" s="198"/>
      <c r="J2442" s="199">
        <f>ROUND(I2442*H2442,2)</f>
        <v>0</v>
      </c>
      <c r="K2442" s="200"/>
      <c r="L2442" s="40"/>
      <c r="M2442" s="201" t="s">
        <v>1</v>
      </c>
      <c r="N2442" s="202" t="s">
        <v>41</v>
      </c>
      <c r="O2442" s="72"/>
      <c r="P2442" s="203">
        <f>O2442*H2442</f>
        <v>0</v>
      </c>
      <c r="Q2442" s="203">
        <v>2.0000000000000001E-4</v>
      </c>
      <c r="R2442" s="203">
        <f>Q2442*H2442</f>
        <v>8.7400000000000012E-3</v>
      </c>
      <c r="S2442" s="203">
        <v>0</v>
      </c>
      <c r="T2442" s="204">
        <f>S2442*H2442</f>
        <v>0</v>
      </c>
      <c r="U2442" s="35"/>
      <c r="V2442" s="35"/>
      <c r="W2442" s="35"/>
      <c r="X2442" s="35"/>
      <c r="Y2442" s="35"/>
      <c r="Z2442" s="35"/>
      <c r="AA2442" s="35"/>
      <c r="AB2442" s="35"/>
      <c r="AC2442" s="35"/>
      <c r="AD2442" s="35"/>
      <c r="AE2442" s="35"/>
      <c r="AR2442" s="205" t="s">
        <v>199</v>
      </c>
      <c r="AT2442" s="205" t="s">
        <v>284</v>
      </c>
      <c r="AU2442" s="205" t="s">
        <v>85</v>
      </c>
      <c r="AY2442" s="18" t="s">
        <v>282</v>
      </c>
      <c r="BE2442" s="206">
        <f>IF(N2442="základní",J2442,0)</f>
        <v>0</v>
      </c>
      <c r="BF2442" s="206">
        <f>IF(N2442="snížená",J2442,0)</f>
        <v>0</v>
      </c>
      <c r="BG2442" s="206">
        <f>IF(N2442="zákl. přenesená",J2442,0)</f>
        <v>0</v>
      </c>
      <c r="BH2442" s="206">
        <f>IF(N2442="sníž. přenesená",J2442,0)</f>
        <v>0</v>
      </c>
      <c r="BI2442" s="206">
        <f>IF(N2442="nulová",J2442,0)</f>
        <v>0</v>
      </c>
      <c r="BJ2442" s="18" t="s">
        <v>83</v>
      </c>
      <c r="BK2442" s="206">
        <f>ROUND(I2442*H2442,2)</f>
        <v>0</v>
      </c>
      <c r="BL2442" s="18" t="s">
        <v>199</v>
      </c>
      <c r="BM2442" s="205" t="s">
        <v>3026</v>
      </c>
    </row>
    <row r="2443" spans="1:65" s="13" customFormat="1" ht="11.25">
      <c r="B2443" s="207"/>
      <c r="C2443" s="208"/>
      <c r="D2443" s="209" t="s">
        <v>290</v>
      </c>
      <c r="E2443" s="210" t="s">
        <v>1</v>
      </c>
      <c r="F2443" s="211" t="s">
        <v>3027</v>
      </c>
      <c r="G2443" s="208"/>
      <c r="H2443" s="212">
        <v>43.7</v>
      </c>
      <c r="I2443" s="213"/>
      <c r="J2443" s="208"/>
      <c r="K2443" s="208"/>
      <c r="L2443" s="214"/>
      <c r="M2443" s="215"/>
      <c r="N2443" s="216"/>
      <c r="O2443" s="216"/>
      <c r="P2443" s="216"/>
      <c r="Q2443" s="216"/>
      <c r="R2443" s="216"/>
      <c r="S2443" s="216"/>
      <c r="T2443" s="217"/>
      <c r="AT2443" s="218" t="s">
        <v>290</v>
      </c>
      <c r="AU2443" s="218" t="s">
        <v>85</v>
      </c>
      <c r="AV2443" s="13" t="s">
        <v>85</v>
      </c>
      <c r="AW2443" s="13" t="s">
        <v>32</v>
      </c>
      <c r="AX2443" s="13" t="s">
        <v>76</v>
      </c>
      <c r="AY2443" s="218" t="s">
        <v>282</v>
      </c>
    </row>
    <row r="2444" spans="1:65" s="14" customFormat="1" ht="11.25">
      <c r="B2444" s="219"/>
      <c r="C2444" s="220"/>
      <c r="D2444" s="209" t="s">
        <v>290</v>
      </c>
      <c r="E2444" s="221" t="s">
        <v>1</v>
      </c>
      <c r="F2444" s="222" t="s">
        <v>292</v>
      </c>
      <c r="G2444" s="220"/>
      <c r="H2444" s="223">
        <v>43.7</v>
      </c>
      <c r="I2444" s="224"/>
      <c r="J2444" s="220"/>
      <c r="K2444" s="220"/>
      <c r="L2444" s="225"/>
      <c r="M2444" s="226"/>
      <c r="N2444" s="227"/>
      <c r="O2444" s="227"/>
      <c r="P2444" s="227"/>
      <c r="Q2444" s="227"/>
      <c r="R2444" s="227"/>
      <c r="S2444" s="227"/>
      <c r="T2444" s="228"/>
      <c r="AT2444" s="229" t="s">
        <v>290</v>
      </c>
      <c r="AU2444" s="229" t="s">
        <v>85</v>
      </c>
      <c r="AV2444" s="14" t="s">
        <v>288</v>
      </c>
      <c r="AW2444" s="14" t="s">
        <v>32</v>
      </c>
      <c r="AX2444" s="14" t="s">
        <v>83</v>
      </c>
      <c r="AY2444" s="229" t="s">
        <v>282</v>
      </c>
    </row>
    <row r="2445" spans="1:65" s="2" customFormat="1" ht="16.5" customHeight="1">
      <c r="A2445" s="35"/>
      <c r="B2445" s="36"/>
      <c r="C2445" s="251" t="s">
        <v>3028</v>
      </c>
      <c r="D2445" s="251" t="s">
        <v>990</v>
      </c>
      <c r="E2445" s="252" t="s">
        <v>3029</v>
      </c>
      <c r="F2445" s="253" t="s">
        <v>3030</v>
      </c>
      <c r="G2445" s="254" t="s">
        <v>441</v>
      </c>
      <c r="H2445" s="255">
        <v>48.07</v>
      </c>
      <c r="I2445" s="256"/>
      <c r="J2445" s="257">
        <f>ROUND(I2445*H2445,2)</f>
        <v>0</v>
      </c>
      <c r="K2445" s="258"/>
      <c r="L2445" s="259"/>
      <c r="M2445" s="260" t="s">
        <v>1</v>
      </c>
      <c r="N2445" s="261" t="s">
        <v>41</v>
      </c>
      <c r="O2445" s="72"/>
      <c r="P2445" s="203">
        <f>O2445*H2445</f>
        <v>0</v>
      </c>
      <c r="Q2445" s="203">
        <v>2.1000000000000001E-4</v>
      </c>
      <c r="R2445" s="203">
        <f>Q2445*H2445</f>
        <v>1.00947E-2</v>
      </c>
      <c r="S2445" s="203">
        <v>0</v>
      </c>
      <c r="T2445" s="204">
        <f>S2445*H2445</f>
        <v>0</v>
      </c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R2445" s="205" t="s">
        <v>493</v>
      </c>
      <c r="AT2445" s="205" t="s">
        <v>990</v>
      </c>
      <c r="AU2445" s="205" t="s">
        <v>85</v>
      </c>
      <c r="AY2445" s="18" t="s">
        <v>282</v>
      </c>
      <c r="BE2445" s="206">
        <f>IF(N2445="základní",J2445,0)</f>
        <v>0</v>
      </c>
      <c r="BF2445" s="206">
        <f>IF(N2445="snížená",J2445,0)</f>
        <v>0</v>
      </c>
      <c r="BG2445" s="206">
        <f>IF(N2445="zákl. přenesená",J2445,0)</f>
        <v>0</v>
      </c>
      <c r="BH2445" s="206">
        <f>IF(N2445="sníž. přenesená",J2445,0)</f>
        <v>0</v>
      </c>
      <c r="BI2445" s="206">
        <f>IF(N2445="nulová",J2445,0)</f>
        <v>0</v>
      </c>
      <c r="BJ2445" s="18" t="s">
        <v>83</v>
      </c>
      <c r="BK2445" s="206">
        <f>ROUND(I2445*H2445,2)</f>
        <v>0</v>
      </c>
      <c r="BL2445" s="18" t="s">
        <v>199</v>
      </c>
      <c r="BM2445" s="205" t="s">
        <v>3031</v>
      </c>
    </row>
    <row r="2446" spans="1:65" s="13" customFormat="1" ht="11.25">
      <c r="B2446" s="207"/>
      <c r="C2446" s="208"/>
      <c r="D2446" s="209" t="s">
        <v>290</v>
      </c>
      <c r="E2446" s="208"/>
      <c r="F2446" s="211" t="s">
        <v>3032</v>
      </c>
      <c r="G2446" s="208"/>
      <c r="H2446" s="212">
        <v>48.07</v>
      </c>
      <c r="I2446" s="213"/>
      <c r="J2446" s="208"/>
      <c r="K2446" s="208"/>
      <c r="L2446" s="214"/>
      <c r="M2446" s="215"/>
      <c r="N2446" s="216"/>
      <c r="O2446" s="216"/>
      <c r="P2446" s="216"/>
      <c r="Q2446" s="216"/>
      <c r="R2446" s="216"/>
      <c r="S2446" s="216"/>
      <c r="T2446" s="217"/>
      <c r="AT2446" s="218" t="s">
        <v>290</v>
      </c>
      <c r="AU2446" s="218" t="s">
        <v>85</v>
      </c>
      <c r="AV2446" s="13" t="s">
        <v>85</v>
      </c>
      <c r="AW2446" s="13" t="s">
        <v>4</v>
      </c>
      <c r="AX2446" s="13" t="s">
        <v>83</v>
      </c>
      <c r="AY2446" s="218" t="s">
        <v>282</v>
      </c>
    </row>
    <row r="2447" spans="1:65" s="2" customFormat="1" ht="24.2" customHeight="1">
      <c r="A2447" s="35"/>
      <c r="B2447" s="36"/>
      <c r="C2447" s="193" t="s">
        <v>3033</v>
      </c>
      <c r="D2447" s="193" t="s">
        <v>284</v>
      </c>
      <c r="E2447" s="194" t="s">
        <v>3034</v>
      </c>
      <c r="F2447" s="195" t="s">
        <v>3035</v>
      </c>
      <c r="G2447" s="196" t="s">
        <v>441</v>
      </c>
      <c r="H2447" s="197">
        <v>20.2</v>
      </c>
      <c r="I2447" s="198"/>
      <c r="J2447" s="199">
        <f>ROUND(I2447*H2447,2)</f>
        <v>0</v>
      </c>
      <c r="K2447" s="200"/>
      <c r="L2447" s="40"/>
      <c r="M2447" s="201" t="s">
        <v>1</v>
      </c>
      <c r="N2447" s="202" t="s">
        <v>41</v>
      </c>
      <c r="O2447" s="72"/>
      <c r="P2447" s="203">
        <f>O2447*H2447</f>
        <v>0</v>
      </c>
      <c r="Q2447" s="203">
        <v>4.2999999999999999E-4</v>
      </c>
      <c r="R2447" s="203">
        <f>Q2447*H2447</f>
        <v>8.6859999999999993E-3</v>
      </c>
      <c r="S2447" s="203">
        <v>0</v>
      </c>
      <c r="T2447" s="204">
        <f>S2447*H2447</f>
        <v>0</v>
      </c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R2447" s="205" t="s">
        <v>199</v>
      </c>
      <c r="AT2447" s="205" t="s">
        <v>284</v>
      </c>
      <c r="AU2447" s="205" t="s">
        <v>85</v>
      </c>
      <c r="AY2447" s="18" t="s">
        <v>282</v>
      </c>
      <c r="BE2447" s="206">
        <f>IF(N2447="základní",J2447,0)</f>
        <v>0</v>
      </c>
      <c r="BF2447" s="206">
        <f>IF(N2447="snížená",J2447,0)</f>
        <v>0</v>
      </c>
      <c r="BG2447" s="206">
        <f>IF(N2447="zákl. přenesená",J2447,0)</f>
        <v>0</v>
      </c>
      <c r="BH2447" s="206">
        <f>IF(N2447="sníž. přenesená",J2447,0)</f>
        <v>0</v>
      </c>
      <c r="BI2447" s="206">
        <f>IF(N2447="nulová",J2447,0)</f>
        <v>0</v>
      </c>
      <c r="BJ2447" s="18" t="s">
        <v>83</v>
      </c>
      <c r="BK2447" s="206">
        <f>ROUND(I2447*H2447,2)</f>
        <v>0</v>
      </c>
      <c r="BL2447" s="18" t="s">
        <v>199</v>
      </c>
      <c r="BM2447" s="205" t="s">
        <v>3036</v>
      </c>
    </row>
    <row r="2448" spans="1:65" s="16" customFormat="1" ht="11.25">
      <c r="B2448" s="241"/>
      <c r="C2448" s="242"/>
      <c r="D2448" s="209" t="s">
        <v>290</v>
      </c>
      <c r="E2448" s="243" t="s">
        <v>1</v>
      </c>
      <c r="F2448" s="244" t="s">
        <v>1147</v>
      </c>
      <c r="G2448" s="242"/>
      <c r="H2448" s="243" t="s">
        <v>1</v>
      </c>
      <c r="I2448" s="245"/>
      <c r="J2448" s="242"/>
      <c r="K2448" s="242"/>
      <c r="L2448" s="246"/>
      <c r="M2448" s="247"/>
      <c r="N2448" s="248"/>
      <c r="O2448" s="248"/>
      <c r="P2448" s="248"/>
      <c r="Q2448" s="248"/>
      <c r="R2448" s="248"/>
      <c r="S2448" s="248"/>
      <c r="T2448" s="249"/>
      <c r="AT2448" s="250" t="s">
        <v>290</v>
      </c>
      <c r="AU2448" s="250" t="s">
        <v>85</v>
      </c>
      <c r="AV2448" s="16" t="s">
        <v>83</v>
      </c>
      <c r="AW2448" s="16" t="s">
        <v>32</v>
      </c>
      <c r="AX2448" s="16" t="s">
        <v>76</v>
      </c>
      <c r="AY2448" s="250" t="s">
        <v>282</v>
      </c>
    </row>
    <row r="2449" spans="1:65" s="13" customFormat="1" ht="11.25">
      <c r="B2449" s="207"/>
      <c r="C2449" s="208"/>
      <c r="D2449" s="209" t="s">
        <v>290</v>
      </c>
      <c r="E2449" s="210" t="s">
        <v>1</v>
      </c>
      <c r="F2449" s="211" t="s">
        <v>3037</v>
      </c>
      <c r="G2449" s="208"/>
      <c r="H2449" s="212">
        <v>22</v>
      </c>
      <c r="I2449" s="213"/>
      <c r="J2449" s="208"/>
      <c r="K2449" s="208"/>
      <c r="L2449" s="214"/>
      <c r="M2449" s="215"/>
      <c r="N2449" s="216"/>
      <c r="O2449" s="216"/>
      <c r="P2449" s="216"/>
      <c r="Q2449" s="216"/>
      <c r="R2449" s="216"/>
      <c r="S2449" s="216"/>
      <c r="T2449" s="217"/>
      <c r="AT2449" s="218" t="s">
        <v>290</v>
      </c>
      <c r="AU2449" s="218" t="s">
        <v>85</v>
      </c>
      <c r="AV2449" s="13" t="s">
        <v>85</v>
      </c>
      <c r="AW2449" s="13" t="s">
        <v>32</v>
      </c>
      <c r="AX2449" s="13" t="s">
        <v>76</v>
      </c>
      <c r="AY2449" s="218" t="s">
        <v>282</v>
      </c>
    </row>
    <row r="2450" spans="1:65" s="13" customFormat="1" ht="11.25">
      <c r="B2450" s="207"/>
      <c r="C2450" s="208"/>
      <c r="D2450" s="209" t="s">
        <v>290</v>
      </c>
      <c r="E2450" s="210" t="s">
        <v>1</v>
      </c>
      <c r="F2450" s="211" t="s">
        <v>3038</v>
      </c>
      <c r="G2450" s="208"/>
      <c r="H2450" s="212">
        <v>-1.8</v>
      </c>
      <c r="I2450" s="213"/>
      <c r="J2450" s="208"/>
      <c r="K2450" s="208"/>
      <c r="L2450" s="214"/>
      <c r="M2450" s="215"/>
      <c r="N2450" s="216"/>
      <c r="O2450" s="216"/>
      <c r="P2450" s="216"/>
      <c r="Q2450" s="216"/>
      <c r="R2450" s="216"/>
      <c r="S2450" s="216"/>
      <c r="T2450" s="217"/>
      <c r="AT2450" s="218" t="s">
        <v>290</v>
      </c>
      <c r="AU2450" s="218" t="s">
        <v>85</v>
      </c>
      <c r="AV2450" s="13" t="s">
        <v>85</v>
      </c>
      <c r="AW2450" s="13" t="s">
        <v>32</v>
      </c>
      <c r="AX2450" s="13" t="s">
        <v>76</v>
      </c>
      <c r="AY2450" s="218" t="s">
        <v>282</v>
      </c>
    </row>
    <row r="2451" spans="1:65" s="15" customFormat="1" ht="11.25">
      <c r="B2451" s="230"/>
      <c r="C2451" s="231"/>
      <c r="D2451" s="209" t="s">
        <v>290</v>
      </c>
      <c r="E2451" s="232" t="s">
        <v>1</v>
      </c>
      <c r="F2451" s="233" t="s">
        <v>306</v>
      </c>
      <c r="G2451" s="231"/>
      <c r="H2451" s="234">
        <v>20.2</v>
      </c>
      <c r="I2451" s="235"/>
      <c r="J2451" s="231"/>
      <c r="K2451" s="231"/>
      <c r="L2451" s="236"/>
      <c r="M2451" s="237"/>
      <c r="N2451" s="238"/>
      <c r="O2451" s="238"/>
      <c r="P2451" s="238"/>
      <c r="Q2451" s="238"/>
      <c r="R2451" s="238"/>
      <c r="S2451" s="238"/>
      <c r="T2451" s="239"/>
      <c r="AT2451" s="240" t="s">
        <v>290</v>
      </c>
      <c r="AU2451" s="240" t="s">
        <v>85</v>
      </c>
      <c r="AV2451" s="15" t="s">
        <v>105</v>
      </c>
      <c r="AW2451" s="15" t="s">
        <v>32</v>
      </c>
      <c r="AX2451" s="15" t="s">
        <v>76</v>
      </c>
      <c r="AY2451" s="240" t="s">
        <v>282</v>
      </c>
    </row>
    <row r="2452" spans="1:65" s="14" customFormat="1" ht="11.25">
      <c r="B2452" s="219"/>
      <c r="C2452" s="220"/>
      <c r="D2452" s="209" t="s">
        <v>290</v>
      </c>
      <c r="E2452" s="221" t="s">
        <v>1</v>
      </c>
      <c r="F2452" s="222" t="s">
        <v>292</v>
      </c>
      <c r="G2452" s="220"/>
      <c r="H2452" s="223">
        <v>20.2</v>
      </c>
      <c r="I2452" s="224"/>
      <c r="J2452" s="220"/>
      <c r="K2452" s="220"/>
      <c r="L2452" s="225"/>
      <c r="M2452" s="226"/>
      <c r="N2452" s="227"/>
      <c r="O2452" s="227"/>
      <c r="P2452" s="227"/>
      <c r="Q2452" s="227"/>
      <c r="R2452" s="227"/>
      <c r="S2452" s="227"/>
      <c r="T2452" s="228"/>
      <c r="AT2452" s="229" t="s">
        <v>290</v>
      </c>
      <c r="AU2452" s="229" t="s">
        <v>85</v>
      </c>
      <c r="AV2452" s="14" t="s">
        <v>288</v>
      </c>
      <c r="AW2452" s="14" t="s">
        <v>32</v>
      </c>
      <c r="AX2452" s="14" t="s">
        <v>83</v>
      </c>
      <c r="AY2452" s="229" t="s">
        <v>282</v>
      </c>
    </row>
    <row r="2453" spans="1:65" s="2" customFormat="1" ht="16.5" customHeight="1">
      <c r="A2453" s="35"/>
      <c r="B2453" s="36"/>
      <c r="C2453" s="251" t="s">
        <v>3039</v>
      </c>
      <c r="D2453" s="251" t="s">
        <v>990</v>
      </c>
      <c r="E2453" s="252" t="s">
        <v>3040</v>
      </c>
      <c r="F2453" s="253" t="s">
        <v>3041</v>
      </c>
      <c r="G2453" s="254" t="s">
        <v>441</v>
      </c>
      <c r="H2453" s="255">
        <v>21.21</v>
      </c>
      <c r="I2453" s="256"/>
      <c r="J2453" s="257">
        <f>ROUND(I2453*H2453,2)</f>
        <v>0</v>
      </c>
      <c r="K2453" s="258"/>
      <c r="L2453" s="259"/>
      <c r="M2453" s="260" t="s">
        <v>1</v>
      </c>
      <c r="N2453" s="261" t="s">
        <v>41</v>
      </c>
      <c r="O2453" s="72"/>
      <c r="P2453" s="203">
        <f>O2453*H2453</f>
        <v>0</v>
      </c>
      <c r="Q2453" s="203">
        <v>4.4999999999999999E-4</v>
      </c>
      <c r="R2453" s="203">
        <f>Q2453*H2453</f>
        <v>9.5445000000000009E-3</v>
      </c>
      <c r="S2453" s="203">
        <v>0</v>
      </c>
      <c r="T2453" s="204">
        <f>S2453*H2453</f>
        <v>0</v>
      </c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R2453" s="205" t="s">
        <v>493</v>
      </c>
      <c r="AT2453" s="205" t="s">
        <v>990</v>
      </c>
      <c r="AU2453" s="205" t="s">
        <v>85</v>
      </c>
      <c r="AY2453" s="18" t="s">
        <v>282</v>
      </c>
      <c r="BE2453" s="206">
        <f>IF(N2453="základní",J2453,0)</f>
        <v>0</v>
      </c>
      <c r="BF2453" s="206">
        <f>IF(N2453="snížená",J2453,0)</f>
        <v>0</v>
      </c>
      <c r="BG2453" s="206">
        <f>IF(N2453="zákl. přenesená",J2453,0)</f>
        <v>0</v>
      </c>
      <c r="BH2453" s="206">
        <f>IF(N2453="sníž. přenesená",J2453,0)</f>
        <v>0</v>
      </c>
      <c r="BI2453" s="206">
        <f>IF(N2453="nulová",J2453,0)</f>
        <v>0</v>
      </c>
      <c r="BJ2453" s="18" t="s">
        <v>83</v>
      </c>
      <c r="BK2453" s="206">
        <f>ROUND(I2453*H2453,2)</f>
        <v>0</v>
      </c>
      <c r="BL2453" s="18" t="s">
        <v>199</v>
      </c>
      <c r="BM2453" s="205" t="s">
        <v>3042</v>
      </c>
    </row>
    <row r="2454" spans="1:65" s="13" customFormat="1" ht="11.25">
      <c r="B2454" s="207"/>
      <c r="C2454" s="208"/>
      <c r="D2454" s="209" t="s">
        <v>290</v>
      </c>
      <c r="E2454" s="208"/>
      <c r="F2454" s="211" t="s">
        <v>3043</v>
      </c>
      <c r="G2454" s="208"/>
      <c r="H2454" s="212">
        <v>21.21</v>
      </c>
      <c r="I2454" s="213"/>
      <c r="J2454" s="208"/>
      <c r="K2454" s="208"/>
      <c r="L2454" s="214"/>
      <c r="M2454" s="215"/>
      <c r="N2454" s="216"/>
      <c r="O2454" s="216"/>
      <c r="P2454" s="216"/>
      <c r="Q2454" s="216"/>
      <c r="R2454" s="216"/>
      <c r="S2454" s="216"/>
      <c r="T2454" s="217"/>
      <c r="AT2454" s="218" t="s">
        <v>290</v>
      </c>
      <c r="AU2454" s="218" t="s">
        <v>85</v>
      </c>
      <c r="AV2454" s="13" t="s">
        <v>85</v>
      </c>
      <c r="AW2454" s="13" t="s">
        <v>4</v>
      </c>
      <c r="AX2454" s="13" t="s">
        <v>83</v>
      </c>
      <c r="AY2454" s="218" t="s">
        <v>282</v>
      </c>
    </row>
    <row r="2455" spans="1:65" s="2" customFormat="1" ht="24.2" customHeight="1">
      <c r="A2455" s="35"/>
      <c r="B2455" s="36"/>
      <c r="C2455" s="193" t="s">
        <v>3044</v>
      </c>
      <c r="D2455" s="193" t="s">
        <v>284</v>
      </c>
      <c r="E2455" s="194" t="s">
        <v>3045</v>
      </c>
      <c r="F2455" s="195" t="s">
        <v>3046</v>
      </c>
      <c r="G2455" s="196" t="s">
        <v>441</v>
      </c>
      <c r="H2455" s="197">
        <v>8.84</v>
      </c>
      <c r="I2455" s="198"/>
      <c r="J2455" s="199">
        <f>ROUND(I2455*H2455,2)</f>
        <v>0</v>
      </c>
      <c r="K2455" s="200"/>
      <c r="L2455" s="40"/>
      <c r="M2455" s="201" t="s">
        <v>1</v>
      </c>
      <c r="N2455" s="202" t="s">
        <v>41</v>
      </c>
      <c r="O2455" s="72"/>
      <c r="P2455" s="203">
        <f>O2455*H2455</f>
        <v>0</v>
      </c>
      <c r="Q2455" s="203">
        <v>5.8E-4</v>
      </c>
      <c r="R2455" s="203">
        <f>Q2455*H2455</f>
        <v>5.1272000000000002E-3</v>
      </c>
      <c r="S2455" s="203">
        <v>0</v>
      </c>
      <c r="T2455" s="204">
        <f>S2455*H2455</f>
        <v>0</v>
      </c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R2455" s="205" t="s">
        <v>199</v>
      </c>
      <c r="AT2455" s="205" t="s">
        <v>284</v>
      </c>
      <c r="AU2455" s="205" t="s">
        <v>85</v>
      </c>
      <c r="AY2455" s="18" t="s">
        <v>282</v>
      </c>
      <c r="BE2455" s="206">
        <f>IF(N2455="základní",J2455,0)</f>
        <v>0</v>
      </c>
      <c r="BF2455" s="206">
        <f>IF(N2455="snížená",J2455,0)</f>
        <v>0</v>
      </c>
      <c r="BG2455" s="206">
        <f>IF(N2455="zákl. přenesená",J2455,0)</f>
        <v>0</v>
      </c>
      <c r="BH2455" s="206">
        <f>IF(N2455="sníž. přenesená",J2455,0)</f>
        <v>0</v>
      </c>
      <c r="BI2455" s="206">
        <f>IF(N2455="nulová",J2455,0)</f>
        <v>0</v>
      </c>
      <c r="BJ2455" s="18" t="s">
        <v>83</v>
      </c>
      <c r="BK2455" s="206">
        <f>ROUND(I2455*H2455,2)</f>
        <v>0</v>
      </c>
      <c r="BL2455" s="18" t="s">
        <v>199</v>
      </c>
      <c r="BM2455" s="205" t="s">
        <v>3047</v>
      </c>
    </row>
    <row r="2456" spans="1:65" s="16" customFormat="1" ht="11.25">
      <c r="B2456" s="241"/>
      <c r="C2456" s="242"/>
      <c r="D2456" s="209" t="s">
        <v>290</v>
      </c>
      <c r="E2456" s="243" t="s">
        <v>1</v>
      </c>
      <c r="F2456" s="244" t="s">
        <v>1153</v>
      </c>
      <c r="G2456" s="242"/>
      <c r="H2456" s="243" t="s">
        <v>1</v>
      </c>
      <c r="I2456" s="245"/>
      <c r="J2456" s="242"/>
      <c r="K2456" s="242"/>
      <c r="L2456" s="246"/>
      <c r="M2456" s="247"/>
      <c r="N2456" s="248"/>
      <c r="O2456" s="248"/>
      <c r="P2456" s="248"/>
      <c r="Q2456" s="248"/>
      <c r="R2456" s="248"/>
      <c r="S2456" s="248"/>
      <c r="T2456" s="249"/>
      <c r="AT2456" s="250" t="s">
        <v>290</v>
      </c>
      <c r="AU2456" s="250" t="s">
        <v>85</v>
      </c>
      <c r="AV2456" s="16" t="s">
        <v>83</v>
      </c>
      <c r="AW2456" s="16" t="s">
        <v>32</v>
      </c>
      <c r="AX2456" s="16" t="s">
        <v>76</v>
      </c>
      <c r="AY2456" s="250" t="s">
        <v>282</v>
      </c>
    </row>
    <row r="2457" spans="1:65" s="13" customFormat="1" ht="11.25">
      <c r="B2457" s="207"/>
      <c r="C2457" s="208"/>
      <c r="D2457" s="209" t="s">
        <v>290</v>
      </c>
      <c r="E2457" s="210" t="s">
        <v>1</v>
      </c>
      <c r="F2457" s="211" t="s">
        <v>3048</v>
      </c>
      <c r="G2457" s="208"/>
      <c r="H2457" s="212">
        <v>9.64</v>
      </c>
      <c r="I2457" s="213"/>
      <c r="J2457" s="208"/>
      <c r="K2457" s="208"/>
      <c r="L2457" s="214"/>
      <c r="M2457" s="215"/>
      <c r="N2457" s="216"/>
      <c r="O2457" s="216"/>
      <c r="P2457" s="216"/>
      <c r="Q2457" s="216"/>
      <c r="R2457" s="216"/>
      <c r="S2457" s="216"/>
      <c r="T2457" s="217"/>
      <c r="AT2457" s="218" t="s">
        <v>290</v>
      </c>
      <c r="AU2457" s="218" t="s">
        <v>85</v>
      </c>
      <c r="AV2457" s="13" t="s">
        <v>85</v>
      </c>
      <c r="AW2457" s="13" t="s">
        <v>32</v>
      </c>
      <c r="AX2457" s="13" t="s">
        <v>76</v>
      </c>
      <c r="AY2457" s="218" t="s">
        <v>282</v>
      </c>
    </row>
    <row r="2458" spans="1:65" s="13" customFormat="1" ht="11.25">
      <c r="B2458" s="207"/>
      <c r="C2458" s="208"/>
      <c r="D2458" s="209" t="s">
        <v>290</v>
      </c>
      <c r="E2458" s="210" t="s">
        <v>1</v>
      </c>
      <c r="F2458" s="211" t="s">
        <v>3049</v>
      </c>
      <c r="G2458" s="208"/>
      <c r="H2458" s="212">
        <v>-0.8</v>
      </c>
      <c r="I2458" s="213"/>
      <c r="J2458" s="208"/>
      <c r="K2458" s="208"/>
      <c r="L2458" s="214"/>
      <c r="M2458" s="215"/>
      <c r="N2458" s="216"/>
      <c r="O2458" s="216"/>
      <c r="P2458" s="216"/>
      <c r="Q2458" s="216"/>
      <c r="R2458" s="216"/>
      <c r="S2458" s="216"/>
      <c r="T2458" s="217"/>
      <c r="AT2458" s="218" t="s">
        <v>290</v>
      </c>
      <c r="AU2458" s="218" t="s">
        <v>85</v>
      </c>
      <c r="AV2458" s="13" t="s">
        <v>85</v>
      </c>
      <c r="AW2458" s="13" t="s">
        <v>32</v>
      </c>
      <c r="AX2458" s="13" t="s">
        <v>76</v>
      </c>
      <c r="AY2458" s="218" t="s">
        <v>282</v>
      </c>
    </row>
    <row r="2459" spans="1:65" s="15" customFormat="1" ht="11.25">
      <c r="B2459" s="230"/>
      <c r="C2459" s="231"/>
      <c r="D2459" s="209" t="s">
        <v>290</v>
      </c>
      <c r="E2459" s="232" t="s">
        <v>1</v>
      </c>
      <c r="F2459" s="233" t="s">
        <v>306</v>
      </c>
      <c r="G2459" s="231"/>
      <c r="H2459" s="234">
        <v>8.84</v>
      </c>
      <c r="I2459" s="235"/>
      <c r="J2459" s="231"/>
      <c r="K2459" s="231"/>
      <c r="L2459" s="236"/>
      <c r="M2459" s="237"/>
      <c r="N2459" s="238"/>
      <c r="O2459" s="238"/>
      <c r="P2459" s="238"/>
      <c r="Q2459" s="238"/>
      <c r="R2459" s="238"/>
      <c r="S2459" s="238"/>
      <c r="T2459" s="239"/>
      <c r="AT2459" s="240" t="s">
        <v>290</v>
      </c>
      <c r="AU2459" s="240" t="s">
        <v>85</v>
      </c>
      <c r="AV2459" s="15" t="s">
        <v>105</v>
      </c>
      <c r="AW2459" s="15" t="s">
        <v>32</v>
      </c>
      <c r="AX2459" s="15" t="s">
        <v>76</v>
      </c>
      <c r="AY2459" s="240" t="s">
        <v>282</v>
      </c>
    </row>
    <row r="2460" spans="1:65" s="14" customFormat="1" ht="11.25">
      <c r="B2460" s="219"/>
      <c r="C2460" s="220"/>
      <c r="D2460" s="209" t="s">
        <v>290</v>
      </c>
      <c r="E2460" s="221" t="s">
        <v>1</v>
      </c>
      <c r="F2460" s="222" t="s">
        <v>292</v>
      </c>
      <c r="G2460" s="220"/>
      <c r="H2460" s="223">
        <v>8.84</v>
      </c>
      <c r="I2460" s="224"/>
      <c r="J2460" s="220"/>
      <c r="K2460" s="220"/>
      <c r="L2460" s="225"/>
      <c r="M2460" s="226"/>
      <c r="N2460" s="227"/>
      <c r="O2460" s="227"/>
      <c r="P2460" s="227"/>
      <c r="Q2460" s="227"/>
      <c r="R2460" s="227"/>
      <c r="S2460" s="227"/>
      <c r="T2460" s="228"/>
      <c r="AT2460" s="229" t="s">
        <v>290</v>
      </c>
      <c r="AU2460" s="229" t="s">
        <v>85</v>
      </c>
      <c r="AV2460" s="14" t="s">
        <v>288</v>
      </c>
      <c r="AW2460" s="14" t="s">
        <v>32</v>
      </c>
      <c r="AX2460" s="14" t="s">
        <v>83</v>
      </c>
      <c r="AY2460" s="229" t="s">
        <v>282</v>
      </c>
    </row>
    <row r="2461" spans="1:65" s="2" customFormat="1" ht="16.5" customHeight="1">
      <c r="A2461" s="35"/>
      <c r="B2461" s="36"/>
      <c r="C2461" s="251" t="s">
        <v>3050</v>
      </c>
      <c r="D2461" s="251" t="s">
        <v>990</v>
      </c>
      <c r="E2461" s="252" t="s">
        <v>3051</v>
      </c>
      <c r="F2461" s="253" t="s">
        <v>3052</v>
      </c>
      <c r="G2461" s="254" t="s">
        <v>441</v>
      </c>
      <c r="H2461" s="255">
        <v>9.282</v>
      </c>
      <c r="I2461" s="256"/>
      <c r="J2461" s="257">
        <f>ROUND(I2461*H2461,2)</f>
        <v>0</v>
      </c>
      <c r="K2461" s="258"/>
      <c r="L2461" s="259"/>
      <c r="M2461" s="260" t="s">
        <v>1</v>
      </c>
      <c r="N2461" s="261" t="s">
        <v>41</v>
      </c>
      <c r="O2461" s="72"/>
      <c r="P2461" s="203">
        <f>O2461*H2461</f>
        <v>0</v>
      </c>
      <c r="Q2461" s="203">
        <v>1.1999999999999999E-3</v>
      </c>
      <c r="R2461" s="203">
        <f>Q2461*H2461</f>
        <v>1.11384E-2</v>
      </c>
      <c r="S2461" s="203">
        <v>0</v>
      </c>
      <c r="T2461" s="204">
        <f>S2461*H2461</f>
        <v>0</v>
      </c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R2461" s="205" t="s">
        <v>493</v>
      </c>
      <c r="AT2461" s="205" t="s">
        <v>990</v>
      </c>
      <c r="AU2461" s="205" t="s">
        <v>85</v>
      </c>
      <c r="AY2461" s="18" t="s">
        <v>282</v>
      </c>
      <c r="BE2461" s="206">
        <f>IF(N2461="základní",J2461,0)</f>
        <v>0</v>
      </c>
      <c r="BF2461" s="206">
        <f>IF(N2461="snížená",J2461,0)</f>
        <v>0</v>
      </c>
      <c r="BG2461" s="206">
        <f>IF(N2461="zákl. přenesená",J2461,0)</f>
        <v>0</v>
      </c>
      <c r="BH2461" s="206">
        <f>IF(N2461="sníž. přenesená",J2461,0)</f>
        <v>0</v>
      </c>
      <c r="BI2461" s="206">
        <f>IF(N2461="nulová",J2461,0)</f>
        <v>0</v>
      </c>
      <c r="BJ2461" s="18" t="s">
        <v>83</v>
      </c>
      <c r="BK2461" s="206">
        <f>ROUND(I2461*H2461,2)</f>
        <v>0</v>
      </c>
      <c r="BL2461" s="18" t="s">
        <v>199</v>
      </c>
      <c r="BM2461" s="205" t="s">
        <v>3053</v>
      </c>
    </row>
    <row r="2462" spans="1:65" s="13" customFormat="1" ht="11.25">
      <c r="B2462" s="207"/>
      <c r="C2462" s="208"/>
      <c r="D2462" s="209" t="s">
        <v>290</v>
      </c>
      <c r="E2462" s="208"/>
      <c r="F2462" s="211" t="s">
        <v>3054</v>
      </c>
      <c r="G2462" s="208"/>
      <c r="H2462" s="212">
        <v>9.282</v>
      </c>
      <c r="I2462" s="213"/>
      <c r="J2462" s="208"/>
      <c r="K2462" s="208"/>
      <c r="L2462" s="214"/>
      <c r="M2462" s="215"/>
      <c r="N2462" s="216"/>
      <c r="O2462" s="216"/>
      <c r="P2462" s="216"/>
      <c r="Q2462" s="216"/>
      <c r="R2462" s="216"/>
      <c r="S2462" s="216"/>
      <c r="T2462" s="217"/>
      <c r="AT2462" s="218" t="s">
        <v>290</v>
      </c>
      <c r="AU2462" s="218" t="s">
        <v>85</v>
      </c>
      <c r="AV2462" s="13" t="s">
        <v>85</v>
      </c>
      <c r="AW2462" s="13" t="s">
        <v>4</v>
      </c>
      <c r="AX2462" s="13" t="s">
        <v>83</v>
      </c>
      <c r="AY2462" s="218" t="s">
        <v>282</v>
      </c>
    </row>
    <row r="2463" spans="1:65" s="2" customFormat="1" ht="49.15" customHeight="1">
      <c r="A2463" s="35"/>
      <c r="B2463" s="36"/>
      <c r="C2463" s="193" t="s">
        <v>3055</v>
      </c>
      <c r="D2463" s="193" t="s">
        <v>284</v>
      </c>
      <c r="E2463" s="194" t="s">
        <v>3056</v>
      </c>
      <c r="F2463" s="195" t="s">
        <v>3057</v>
      </c>
      <c r="G2463" s="196" t="s">
        <v>287</v>
      </c>
      <c r="H2463" s="197">
        <v>28.5</v>
      </c>
      <c r="I2463" s="198"/>
      <c r="J2463" s="199">
        <f>ROUND(I2463*H2463,2)</f>
        <v>0</v>
      </c>
      <c r="K2463" s="200"/>
      <c r="L2463" s="40"/>
      <c r="M2463" s="201" t="s">
        <v>1</v>
      </c>
      <c r="N2463" s="202" t="s">
        <v>41</v>
      </c>
      <c r="O2463" s="72"/>
      <c r="P2463" s="203">
        <f>O2463*H2463</f>
        <v>0</v>
      </c>
      <c r="Q2463" s="203">
        <v>5.8100000000000001E-3</v>
      </c>
      <c r="R2463" s="203">
        <f>Q2463*H2463</f>
        <v>0.16558500000000001</v>
      </c>
      <c r="S2463" s="203">
        <v>0</v>
      </c>
      <c r="T2463" s="204">
        <f>S2463*H2463</f>
        <v>0</v>
      </c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R2463" s="205" t="s">
        <v>199</v>
      </c>
      <c r="AT2463" s="205" t="s">
        <v>284</v>
      </c>
      <c r="AU2463" s="205" t="s">
        <v>85</v>
      </c>
      <c r="AY2463" s="18" t="s">
        <v>282</v>
      </c>
      <c r="BE2463" s="206">
        <f>IF(N2463="základní",J2463,0)</f>
        <v>0</v>
      </c>
      <c r="BF2463" s="206">
        <f>IF(N2463="snížená",J2463,0)</f>
        <v>0</v>
      </c>
      <c r="BG2463" s="206">
        <f>IF(N2463="zákl. přenesená",J2463,0)</f>
        <v>0</v>
      </c>
      <c r="BH2463" s="206">
        <f>IF(N2463="sníž. přenesená",J2463,0)</f>
        <v>0</v>
      </c>
      <c r="BI2463" s="206">
        <f>IF(N2463="nulová",J2463,0)</f>
        <v>0</v>
      </c>
      <c r="BJ2463" s="18" t="s">
        <v>83</v>
      </c>
      <c r="BK2463" s="206">
        <f>ROUND(I2463*H2463,2)</f>
        <v>0</v>
      </c>
      <c r="BL2463" s="18" t="s">
        <v>199</v>
      </c>
      <c r="BM2463" s="205" t="s">
        <v>3058</v>
      </c>
    </row>
    <row r="2464" spans="1:65" s="16" customFormat="1" ht="11.25">
      <c r="B2464" s="241"/>
      <c r="C2464" s="242"/>
      <c r="D2464" s="209" t="s">
        <v>290</v>
      </c>
      <c r="E2464" s="243" t="s">
        <v>1</v>
      </c>
      <c r="F2464" s="244" t="s">
        <v>1147</v>
      </c>
      <c r="G2464" s="242"/>
      <c r="H2464" s="243" t="s">
        <v>1</v>
      </c>
      <c r="I2464" s="245"/>
      <c r="J2464" s="242"/>
      <c r="K2464" s="242"/>
      <c r="L2464" s="246"/>
      <c r="M2464" s="247"/>
      <c r="N2464" s="248"/>
      <c r="O2464" s="248"/>
      <c r="P2464" s="248"/>
      <c r="Q2464" s="248"/>
      <c r="R2464" s="248"/>
      <c r="S2464" s="248"/>
      <c r="T2464" s="249"/>
      <c r="AT2464" s="250" t="s">
        <v>290</v>
      </c>
      <c r="AU2464" s="250" t="s">
        <v>85</v>
      </c>
      <c r="AV2464" s="16" t="s">
        <v>83</v>
      </c>
      <c r="AW2464" s="16" t="s">
        <v>32</v>
      </c>
      <c r="AX2464" s="16" t="s">
        <v>76</v>
      </c>
      <c r="AY2464" s="250" t="s">
        <v>282</v>
      </c>
    </row>
    <row r="2465" spans="1:65" s="13" customFormat="1" ht="11.25">
      <c r="B2465" s="207"/>
      <c r="C2465" s="208"/>
      <c r="D2465" s="209" t="s">
        <v>290</v>
      </c>
      <c r="E2465" s="210" t="s">
        <v>1</v>
      </c>
      <c r="F2465" s="211" t="s">
        <v>1628</v>
      </c>
      <c r="G2465" s="208"/>
      <c r="H2465" s="212">
        <v>28.5</v>
      </c>
      <c r="I2465" s="213"/>
      <c r="J2465" s="208"/>
      <c r="K2465" s="208"/>
      <c r="L2465" s="214"/>
      <c r="M2465" s="215"/>
      <c r="N2465" s="216"/>
      <c r="O2465" s="216"/>
      <c r="P2465" s="216"/>
      <c r="Q2465" s="216"/>
      <c r="R2465" s="216"/>
      <c r="S2465" s="216"/>
      <c r="T2465" s="217"/>
      <c r="AT2465" s="218" t="s">
        <v>290</v>
      </c>
      <c r="AU2465" s="218" t="s">
        <v>85</v>
      </c>
      <c r="AV2465" s="13" t="s">
        <v>85</v>
      </c>
      <c r="AW2465" s="13" t="s">
        <v>32</v>
      </c>
      <c r="AX2465" s="13" t="s">
        <v>76</v>
      </c>
      <c r="AY2465" s="218" t="s">
        <v>282</v>
      </c>
    </row>
    <row r="2466" spans="1:65" s="15" customFormat="1" ht="11.25">
      <c r="B2466" s="230"/>
      <c r="C2466" s="231"/>
      <c r="D2466" s="209" t="s">
        <v>290</v>
      </c>
      <c r="E2466" s="232" t="s">
        <v>1</v>
      </c>
      <c r="F2466" s="233" t="s">
        <v>306</v>
      </c>
      <c r="G2466" s="231"/>
      <c r="H2466" s="234">
        <v>28.5</v>
      </c>
      <c r="I2466" s="235"/>
      <c r="J2466" s="231"/>
      <c r="K2466" s="231"/>
      <c r="L2466" s="236"/>
      <c r="M2466" s="237"/>
      <c r="N2466" s="238"/>
      <c r="O2466" s="238"/>
      <c r="P2466" s="238"/>
      <c r="Q2466" s="238"/>
      <c r="R2466" s="238"/>
      <c r="S2466" s="238"/>
      <c r="T2466" s="239"/>
      <c r="AT2466" s="240" t="s">
        <v>290</v>
      </c>
      <c r="AU2466" s="240" t="s">
        <v>85</v>
      </c>
      <c r="AV2466" s="15" t="s">
        <v>105</v>
      </c>
      <c r="AW2466" s="15" t="s">
        <v>32</v>
      </c>
      <c r="AX2466" s="15" t="s">
        <v>76</v>
      </c>
      <c r="AY2466" s="240" t="s">
        <v>282</v>
      </c>
    </row>
    <row r="2467" spans="1:65" s="14" customFormat="1" ht="11.25">
      <c r="B2467" s="219"/>
      <c r="C2467" s="220"/>
      <c r="D2467" s="209" t="s">
        <v>290</v>
      </c>
      <c r="E2467" s="221" t="s">
        <v>1</v>
      </c>
      <c r="F2467" s="222" t="s">
        <v>292</v>
      </c>
      <c r="G2467" s="220"/>
      <c r="H2467" s="223">
        <v>28.5</v>
      </c>
      <c r="I2467" s="224"/>
      <c r="J2467" s="220"/>
      <c r="K2467" s="220"/>
      <c r="L2467" s="225"/>
      <c r="M2467" s="226"/>
      <c r="N2467" s="227"/>
      <c r="O2467" s="227"/>
      <c r="P2467" s="227"/>
      <c r="Q2467" s="227"/>
      <c r="R2467" s="227"/>
      <c r="S2467" s="227"/>
      <c r="T2467" s="228"/>
      <c r="AT2467" s="229" t="s">
        <v>290</v>
      </c>
      <c r="AU2467" s="229" t="s">
        <v>85</v>
      </c>
      <c r="AV2467" s="14" t="s">
        <v>288</v>
      </c>
      <c r="AW2467" s="14" t="s">
        <v>32</v>
      </c>
      <c r="AX2467" s="14" t="s">
        <v>83</v>
      </c>
      <c r="AY2467" s="229" t="s">
        <v>282</v>
      </c>
    </row>
    <row r="2468" spans="1:65" s="2" customFormat="1" ht="24.2" customHeight="1">
      <c r="A2468" s="35"/>
      <c r="B2468" s="36"/>
      <c r="C2468" s="251" t="s">
        <v>3059</v>
      </c>
      <c r="D2468" s="251" t="s">
        <v>990</v>
      </c>
      <c r="E2468" s="252" t="s">
        <v>3060</v>
      </c>
      <c r="F2468" s="253" t="s">
        <v>3061</v>
      </c>
      <c r="G2468" s="254" t="s">
        <v>287</v>
      </c>
      <c r="H2468" s="255">
        <v>31.35</v>
      </c>
      <c r="I2468" s="256"/>
      <c r="J2468" s="257">
        <f>ROUND(I2468*H2468,2)</f>
        <v>0</v>
      </c>
      <c r="K2468" s="258"/>
      <c r="L2468" s="259"/>
      <c r="M2468" s="260" t="s">
        <v>1</v>
      </c>
      <c r="N2468" s="261" t="s">
        <v>41</v>
      </c>
      <c r="O2468" s="72"/>
      <c r="P2468" s="203">
        <f>O2468*H2468</f>
        <v>0</v>
      </c>
      <c r="Q2468" s="203">
        <v>1.4200000000000001E-2</v>
      </c>
      <c r="R2468" s="203">
        <f>Q2468*H2468</f>
        <v>0.44517000000000007</v>
      </c>
      <c r="S2468" s="203">
        <v>0</v>
      </c>
      <c r="T2468" s="204">
        <f>S2468*H2468</f>
        <v>0</v>
      </c>
      <c r="U2468" s="35"/>
      <c r="V2468" s="35"/>
      <c r="W2468" s="35"/>
      <c r="X2468" s="35"/>
      <c r="Y2468" s="35"/>
      <c r="Z2468" s="35"/>
      <c r="AA2468" s="35"/>
      <c r="AB2468" s="35"/>
      <c r="AC2468" s="35"/>
      <c r="AD2468" s="35"/>
      <c r="AE2468" s="35"/>
      <c r="AR2468" s="205" t="s">
        <v>493</v>
      </c>
      <c r="AT2468" s="205" t="s">
        <v>990</v>
      </c>
      <c r="AU2468" s="205" t="s">
        <v>85</v>
      </c>
      <c r="AY2468" s="18" t="s">
        <v>282</v>
      </c>
      <c r="BE2468" s="206">
        <f>IF(N2468="základní",J2468,0)</f>
        <v>0</v>
      </c>
      <c r="BF2468" s="206">
        <f>IF(N2468="snížená",J2468,0)</f>
        <v>0</v>
      </c>
      <c r="BG2468" s="206">
        <f>IF(N2468="zákl. přenesená",J2468,0)</f>
        <v>0</v>
      </c>
      <c r="BH2468" s="206">
        <f>IF(N2468="sníž. přenesená",J2468,0)</f>
        <v>0</v>
      </c>
      <c r="BI2468" s="206">
        <f>IF(N2468="nulová",J2468,0)</f>
        <v>0</v>
      </c>
      <c r="BJ2468" s="18" t="s">
        <v>83</v>
      </c>
      <c r="BK2468" s="206">
        <f>ROUND(I2468*H2468,2)</f>
        <v>0</v>
      </c>
      <c r="BL2468" s="18" t="s">
        <v>199</v>
      </c>
      <c r="BM2468" s="205" t="s">
        <v>3062</v>
      </c>
    </row>
    <row r="2469" spans="1:65" s="13" customFormat="1" ht="11.25">
      <c r="B2469" s="207"/>
      <c r="C2469" s="208"/>
      <c r="D2469" s="209" t="s">
        <v>290</v>
      </c>
      <c r="E2469" s="208"/>
      <c r="F2469" s="211" t="s">
        <v>3063</v>
      </c>
      <c r="G2469" s="208"/>
      <c r="H2469" s="212">
        <v>31.35</v>
      </c>
      <c r="I2469" s="213"/>
      <c r="J2469" s="208"/>
      <c r="K2469" s="208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290</v>
      </c>
      <c r="AU2469" s="218" t="s">
        <v>85</v>
      </c>
      <c r="AV2469" s="13" t="s">
        <v>85</v>
      </c>
      <c r="AW2469" s="13" t="s">
        <v>4</v>
      </c>
      <c r="AX2469" s="13" t="s">
        <v>83</v>
      </c>
      <c r="AY2469" s="218" t="s">
        <v>282</v>
      </c>
    </row>
    <row r="2470" spans="1:65" s="2" customFormat="1" ht="37.9" customHeight="1">
      <c r="A2470" s="35"/>
      <c r="B2470" s="36"/>
      <c r="C2470" s="193" t="s">
        <v>3064</v>
      </c>
      <c r="D2470" s="193" t="s">
        <v>284</v>
      </c>
      <c r="E2470" s="194" t="s">
        <v>3065</v>
      </c>
      <c r="F2470" s="195" t="s">
        <v>3066</v>
      </c>
      <c r="G2470" s="196" t="s">
        <v>287</v>
      </c>
      <c r="H2470" s="197">
        <v>26.58</v>
      </c>
      <c r="I2470" s="198"/>
      <c r="J2470" s="199">
        <f>ROUND(I2470*H2470,2)</f>
        <v>0</v>
      </c>
      <c r="K2470" s="200"/>
      <c r="L2470" s="40"/>
      <c r="M2470" s="201" t="s">
        <v>1</v>
      </c>
      <c r="N2470" s="202" t="s">
        <v>41</v>
      </c>
      <c r="O2470" s="72"/>
      <c r="P2470" s="203">
        <f>O2470*H2470</f>
        <v>0</v>
      </c>
      <c r="Q2470" s="203">
        <v>6.8900000000000003E-3</v>
      </c>
      <c r="R2470" s="203">
        <f>Q2470*H2470</f>
        <v>0.1831362</v>
      </c>
      <c r="S2470" s="203">
        <v>0</v>
      </c>
      <c r="T2470" s="204">
        <f>S2470*H2470</f>
        <v>0</v>
      </c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R2470" s="205" t="s">
        <v>199</v>
      </c>
      <c r="AT2470" s="205" t="s">
        <v>284</v>
      </c>
      <c r="AU2470" s="205" t="s">
        <v>85</v>
      </c>
      <c r="AY2470" s="18" t="s">
        <v>282</v>
      </c>
      <c r="BE2470" s="206">
        <f>IF(N2470="základní",J2470,0)</f>
        <v>0</v>
      </c>
      <c r="BF2470" s="206">
        <f>IF(N2470="snížená",J2470,0)</f>
        <v>0</v>
      </c>
      <c r="BG2470" s="206">
        <f>IF(N2470="zákl. přenesená",J2470,0)</f>
        <v>0</v>
      </c>
      <c r="BH2470" s="206">
        <f>IF(N2470="sníž. přenesená",J2470,0)</f>
        <v>0</v>
      </c>
      <c r="BI2470" s="206">
        <f>IF(N2470="nulová",J2470,0)</f>
        <v>0</v>
      </c>
      <c r="BJ2470" s="18" t="s">
        <v>83</v>
      </c>
      <c r="BK2470" s="206">
        <f>ROUND(I2470*H2470,2)</f>
        <v>0</v>
      </c>
      <c r="BL2470" s="18" t="s">
        <v>199</v>
      </c>
      <c r="BM2470" s="205" t="s">
        <v>3067</v>
      </c>
    </row>
    <row r="2471" spans="1:65" s="16" customFormat="1" ht="11.25">
      <c r="B2471" s="241"/>
      <c r="C2471" s="242"/>
      <c r="D2471" s="209" t="s">
        <v>290</v>
      </c>
      <c r="E2471" s="243" t="s">
        <v>1</v>
      </c>
      <c r="F2471" s="244" t="s">
        <v>1155</v>
      </c>
      <c r="G2471" s="242"/>
      <c r="H2471" s="243" t="s">
        <v>1</v>
      </c>
      <c r="I2471" s="245"/>
      <c r="J2471" s="242"/>
      <c r="K2471" s="242"/>
      <c r="L2471" s="246"/>
      <c r="M2471" s="247"/>
      <c r="N2471" s="248"/>
      <c r="O2471" s="248"/>
      <c r="P2471" s="248"/>
      <c r="Q2471" s="248"/>
      <c r="R2471" s="248"/>
      <c r="S2471" s="248"/>
      <c r="T2471" s="249"/>
      <c r="AT2471" s="250" t="s">
        <v>290</v>
      </c>
      <c r="AU2471" s="250" t="s">
        <v>85</v>
      </c>
      <c r="AV2471" s="16" t="s">
        <v>83</v>
      </c>
      <c r="AW2471" s="16" t="s">
        <v>32</v>
      </c>
      <c r="AX2471" s="16" t="s">
        <v>76</v>
      </c>
      <c r="AY2471" s="250" t="s">
        <v>282</v>
      </c>
    </row>
    <row r="2472" spans="1:65" s="13" customFormat="1" ht="11.25">
      <c r="B2472" s="207"/>
      <c r="C2472" s="208"/>
      <c r="D2472" s="209" t="s">
        <v>290</v>
      </c>
      <c r="E2472" s="210" t="s">
        <v>1</v>
      </c>
      <c r="F2472" s="211" t="s">
        <v>1203</v>
      </c>
      <c r="G2472" s="208"/>
      <c r="H2472" s="212">
        <v>26.58</v>
      </c>
      <c r="I2472" s="213"/>
      <c r="J2472" s="208"/>
      <c r="K2472" s="208"/>
      <c r="L2472" s="214"/>
      <c r="M2472" s="215"/>
      <c r="N2472" s="216"/>
      <c r="O2472" s="216"/>
      <c r="P2472" s="216"/>
      <c r="Q2472" s="216"/>
      <c r="R2472" s="216"/>
      <c r="S2472" s="216"/>
      <c r="T2472" s="217"/>
      <c r="AT2472" s="218" t="s">
        <v>290</v>
      </c>
      <c r="AU2472" s="218" t="s">
        <v>85</v>
      </c>
      <c r="AV2472" s="13" t="s">
        <v>85</v>
      </c>
      <c r="AW2472" s="13" t="s">
        <v>32</v>
      </c>
      <c r="AX2472" s="13" t="s">
        <v>76</v>
      </c>
      <c r="AY2472" s="218" t="s">
        <v>282</v>
      </c>
    </row>
    <row r="2473" spans="1:65" s="15" customFormat="1" ht="11.25">
      <c r="B2473" s="230"/>
      <c r="C2473" s="231"/>
      <c r="D2473" s="209" t="s">
        <v>290</v>
      </c>
      <c r="E2473" s="232" t="s">
        <v>1</v>
      </c>
      <c r="F2473" s="233" t="s">
        <v>306</v>
      </c>
      <c r="G2473" s="231"/>
      <c r="H2473" s="234">
        <v>26.58</v>
      </c>
      <c r="I2473" s="235"/>
      <c r="J2473" s="231"/>
      <c r="K2473" s="231"/>
      <c r="L2473" s="236"/>
      <c r="M2473" s="237"/>
      <c r="N2473" s="238"/>
      <c r="O2473" s="238"/>
      <c r="P2473" s="238"/>
      <c r="Q2473" s="238"/>
      <c r="R2473" s="238"/>
      <c r="S2473" s="238"/>
      <c r="T2473" s="239"/>
      <c r="AT2473" s="240" t="s">
        <v>290</v>
      </c>
      <c r="AU2473" s="240" t="s">
        <v>85</v>
      </c>
      <c r="AV2473" s="15" t="s">
        <v>105</v>
      </c>
      <c r="AW2473" s="15" t="s">
        <v>32</v>
      </c>
      <c r="AX2473" s="15" t="s">
        <v>76</v>
      </c>
      <c r="AY2473" s="240" t="s">
        <v>282</v>
      </c>
    </row>
    <row r="2474" spans="1:65" s="14" customFormat="1" ht="11.25">
      <c r="B2474" s="219"/>
      <c r="C2474" s="220"/>
      <c r="D2474" s="209" t="s">
        <v>290</v>
      </c>
      <c r="E2474" s="221" t="s">
        <v>1</v>
      </c>
      <c r="F2474" s="222" t="s">
        <v>292</v>
      </c>
      <c r="G2474" s="220"/>
      <c r="H2474" s="223">
        <v>26.58</v>
      </c>
      <c r="I2474" s="224"/>
      <c r="J2474" s="220"/>
      <c r="K2474" s="220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290</v>
      </c>
      <c r="AU2474" s="229" t="s">
        <v>85</v>
      </c>
      <c r="AV2474" s="14" t="s">
        <v>288</v>
      </c>
      <c r="AW2474" s="14" t="s">
        <v>32</v>
      </c>
      <c r="AX2474" s="14" t="s">
        <v>83</v>
      </c>
      <c r="AY2474" s="229" t="s">
        <v>282</v>
      </c>
    </row>
    <row r="2475" spans="1:65" s="2" customFormat="1" ht="24.2" customHeight="1">
      <c r="A2475" s="35"/>
      <c r="B2475" s="36"/>
      <c r="C2475" s="251" t="s">
        <v>3068</v>
      </c>
      <c r="D2475" s="251" t="s">
        <v>990</v>
      </c>
      <c r="E2475" s="252" t="s">
        <v>3069</v>
      </c>
      <c r="F2475" s="253" t="s">
        <v>3070</v>
      </c>
      <c r="G2475" s="254" t="s">
        <v>287</v>
      </c>
      <c r="H2475" s="255">
        <v>29.238</v>
      </c>
      <c r="I2475" s="256"/>
      <c r="J2475" s="257">
        <f>ROUND(I2475*H2475,2)</f>
        <v>0</v>
      </c>
      <c r="K2475" s="258"/>
      <c r="L2475" s="259"/>
      <c r="M2475" s="260" t="s">
        <v>1</v>
      </c>
      <c r="N2475" s="261" t="s">
        <v>41</v>
      </c>
      <c r="O2475" s="72"/>
      <c r="P2475" s="203">
        <f>O2475*H2475</f>
        <v>0</v>
      </c>
      <c r="Q2475" s="203">
        <v>1.9199999999999998E-2</v>
      </c>
      <c r="R2475" s="203">
        <f>Q2475*H2475</f>
        <v>0.56136959999999991</v>
      </c>
      <c r="S2475" s="203">
        <v>0</v>
      </c>
      <c r="T2475" s="204">
        <f>S2475*H2475</f>
        <v>0</v>
      </c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R2475" s="205" t="s">
        <v>493</v>
      </c>
      <c r="AT2475" s="205" t="s">
        <v>990</v>
      </c>
      <c r="AU2475" s="205" t="s">
        <v>85</v>
      </c>
      <c r="AY2475" s="18" t="s">
        <v>282</v>
      </c>
      <c r="BE2475" s="206">
        <f>IF(N2475="základní",J2475,0)</f>
        <v>0</v>
      </c>
      <c r="BF2475" s="206">
        <f>IF(N2475="snížená",J2475,0)</f>
        <v>0</v>
      </c>
      <c r="BG2475" s="206">
        <f>IF(N2475="zákl. přenesená",J2475,0)</f>
        <v>0</v>
      </c>
      <c r="BH2475" s="206">
        <f>IF(N2475="sníž. přenesená",J2475,0)</f>
        <v>0</v>
      </c>
      <c r="BI2475" s="206">
        <f>IF(N2475="nulová",J2475,0)</f>
        <v>0</v>
      </c>
      <c r="BJ2475" s="18" t="s">
        <v>83</v>
      </c>
      <c r="BK2475" s="206">
        <f>ROUND(I2475*H2475,2)</f>
        <v>0</v>
      </c>
      <c r="BL2475" s="18" t="s">
        <v>199</v>
      </c>
      <c r="BM2475" s="205" t="s">
        <v>3071</v>
      </c>
    </row>
    <row r="2476" spans="1:65" s="13" customFormat="1" ht="11.25">
      <c r="B2476" s="207"/>
      <c r="C2476" s="208"/>
      <c r="D2476" s="209" t="s">
        <v>290</v>
      </c>
      <c r="E2476" s="208"/>
      <c r="F2476" s="211" t="s">
        <v>3072</v>
      </c>
      <c r="G2476" s="208"/>
      <c r="H2476" s="212">
        <v>29.238</v>
      </c>
      <c r="I2476" s="213"/>
      <c r="J2476" s="208"/>
      <c r="K2476" s="208"/>
      <c r="L2476" s="214"/>
      <c r="M2476" s="215"/>
      <c r="N2476" s="216"/>
      <c r="O2476" s="216"/>
      <c r="P2476" s="216"/>
      <c r="Q2476" s="216"/>
      <c r="R2476" s="216"/>
      <c r="S2476" s="216"/>
      <c r="T2476" s="217"/>
      <c r="AT2476" s="218" t="s">
        <v>290</v>
      </c>
      <c r="AU2476" s="218" t="s">
        <v>85</v>
      </c>
      <c r="AV2476" s="13" t="s">
        <v>85</v>
      </c>
      <c r="AW2476" s="13" t="s">
        <v>4</v>
      </c>
      <c r="AX2476" s="13" t="s">
        <v>83</v>
      </c>
      <c r="AY2476" s="218" t="s">
        <v>282</v>
      </c>
    </row>
    <row r="2477" spans="1:65" s="2" customFormat="1" ht="55.5" customHeight="1">
      <c r="A2477" s="35"/>
      <c r="B2477" s="36"/>
      <c r="C2477" s="193" t="s">
        <v>3073</v>
      </c>
      <c r="D2477" s="193" t="s">
        <v>284</v>
      </c>
      <c r="E2477" s="194" t="s">
        <v>3074</v>
      </c>
      <c r="F2477" s="195" t="s">
        <v>3075</v>
      </c>
      <c r="G2477" s="196" t="s">
        <v>287</v>
      </c>
      <c r="H2477" s="197">
        <v>75.03</v>
      </c>
      <c r="I2477" s="198"/>
      <c r="J2477" s="199">
        <f>ROUND(I2477*H2477,2)</f>
        <v>0</v>
      </c>
      <c r="K2477" s="200"/>
      <c r="L2477" s="40"/>
      <c r="M2477" s="201" t="s">
        <v>1</v>
      </c>
      <c r="N2477" s="202" t="s">
        <v>41</v>
      </c>
      <c r="O2477" s="72"/>
      <c r="P2477" s="203">
        <f>O2477*H2477</f>
        <v>0</v>
      </c>
      <c r="Q2477" s="203">
        <v>5.9100000000000003E-3</v>
      </c>
      <c r="R2477" s="203">
        <f>Q2477*H2477</f>
        <v>0.44342730000000002</v>
      </c>
      <c r="S2477" s="203">
        <v>0</v>
      </c>
      <c r="T2477" s="204">
        <f>S2477*H2477</f>
        <v>0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205" t="s">
        <v>199</v>
      </c>
      <c r="AT2477" s="205" t="s">
        <v>284</v>
      </c>
      <c r="AU2477" s="205" t="s">
        <v>85</v>
      </c>
      <c r="AY2477" s="18" t="s">
        <v>282</v>
      </c>
      <c r="BE2477" s="206">
        <f>IF(N2477="základní",J2477,0)</f>
        <v>0</v>
      </c>
      <c r="BF2477" s="206">
        <f>IF(N2477="snížená",J2477,0)</f>
        <v>0</v>
      </c>
      <c r="BG2477" s="206">
        <f>IF(N2477="zákl. přenesená",J2477,0)</f>
        <v>0</v>
      </c>
      <c r="BH2477" s="206">
        <f>IF(N2477="sníž. přenesená",J2477,0)</f>
        <v>0</v>
      </c>
      <c r="BI2477" s="206">
        <f>IF(N2477="nulová",J2477,0)</f>
        <v>0</v>
      </c>
      <c r="BJ2477" s="18" t="s">
        <v>83</v>
      </c>
      <c r="BK2477" s="206">
        <f>ROUND(I2477*H2477,2)</f>
        <v>0</v>
      </c>
      <c r="BL2477" s="18" t="s">
        <v>199</v>
      </c>
      <c r="BM2477" s="205" t="s">
        <v>3076</v>
      </c>
    </row>
    <row r="2478" spans="1:65" s="16" customFormat="1" ht="11.25">
      <c r="B2478" s="241"/>
      <c r="C2478" s="242"/>
      <c r="D2478" s="209" t="s">
        <v>290</v>
      </c>
      <c r="E2478" s="243" t="s">
        <v>1</v>
      </c>
      <c r="F2478" s="244" t="s">
        <v>1143</v>
      </c>
      <c r="G2478" s="242"/>
      <c r="H2478" s="243" t="s">
        <v>1</v>
      </c>
      <c r="I2478" s="245"/>
      <c r="J2478" s="242"/>
      <c r="K2478" s="242"/>
      <c r="L2478" s="246"/>
      <c r="M2478" s="247"/>
      <c r="N2478" s="248"/>
      <c r="O2478" s="248"/>
      <c r="P2478" s="248"/>
      <c r="Q2478" s="248"/>
      <c r="R2478" s="248"/>
      <c r="S2478" s="248"/>
      <c r="T2478" s="249"/>
      <c r="AT2478" s="250" t="s">
        <v>290</v>
      </c>
      <c r="AU2478" s="250" t="s">
        <v>85</v>
      </c>
      <c r="AV2478" s="16" t="s">
        <v>83</v>
      </c>
      <c r="AW2478" s="16" t="s">
        <v>32</v>
      </c>
      <c r="AX2478" s="16" t="s">
        <v>76</v>
      </c>
      <c r="AY2478" s="250" t="s">
        <v>282</v>
      </c>
    </row>
    <row r="2479" spans="1:65" s="13" customFormat="1" ht="22.5">
      <c r="B2479" s="207"/>
      <c r="C2479" s="208"/>
      <c r="D2479" s="209" t="s">
        <v>290</v>
      </c>
      <c r="E2479" s="210" t="s">
        <v>1</v>
      </c>
      <c r="F2479" s="211" t="s">
        <v>1201</v>
      </c>
      <c r="G2479" s="208"/>
      <c r="H2479" s="212">
        <v>52.82</v>
      </c>
      <c r="I2479" s="213"/>
      <c r="J2479" s="208"/>
      <c r="K2479" s="208"/>
      <c r="L2479" s="214"/>
      <c r="M2479" s="215"/>
      <c r="N2479" s="216"/>
      <c r="O2479" s="216"/>
      <c r="P2479" s="216"/>
      <c r="Q2479" s="216"/>
      <c r="R2479" s="216"/>
      <c r="S2479" s="216"/>
      <c r="T2479" s="217"/>
      <c r="AT2479" s="218" t="s">
        <v>290</v>
      </c>
      <c r="AU2479" s="218" t="s">
        <v>85</v>
      </c>
      <c r="AV2479" s="13" t="s">
        <v>85</v>
      </c>
      <c r="AW2479" s="13" t="s">
        <v>32</v>
      </c>
      <c r="AX2479" s="13" t="s">
        <v>76</v>
      </c>
      <c r="AY2479" s="218" t="s">
        <v>282</v>
      </c>
    </row>
    <row r="2480" spans="1:65" s="15" customFormat="1" ht="11.25">
      <c r="B2480" s="230"/>
      <c r="C2480" s="231"/>
      <c r="D2480" s="209" t="s">
        <v>290</v>
      </c>
      <c r="E2480" s="232" t="s">
        <v>1</v>
      </c>
      <c r="F2480" s="233" t="s">
        <v>306</v>
      </c>
      <c r="G2480" s="231"/>
      <c r="H2480" s="234">
        <v>52.82</v>
      </c>
      <c r="I2480" s="235"/>
      <c r="J2480" s="231"/>
      <c r="K2480" s="231"/>
      <c r="L2480" s="236"/>
      <c r="M2480" s="237"/>
      <c r="N2480" s="238"/>
      <c r="O2480" s="238"/>
      <c r="P2480" s="238"/>
      <c r="Q2480" s="238"/>
      <c r="R2480" s="238"/>
      <c r="S2480" s="238"/>
      <c r="T2480" s="239"/>
      <c r="AT2480" s="240" t="s">
        <v>290</v>
      </c>
      <c r="AU2480" s="240" t="s">
        <v>85</v>
      </c>
      <c r="AV2480" s="15" t="s">
        <v>105</v>
      </c>
      <c r="AW2480" s="15" t="s">
        <v>32</v>
      </c>
      <c r="AX2480" s="15" t="s">
        <v>76</v>
      </c>
      <c r="AY2480" s="240" t="s">
        <v>282</v>
      </c>
    </row>
    <row r="2481" spans="1:65" s="16" customFormat="1" ht="11.25">
      <c r="B2481" s="241"/>
      <c r="C2481" s="242"/>
      <c r="D2481" s="209" t="s">
        <v>290</v>
      </c>
      <c r="E2481" s="243" t="s">
        <v>1</v>
      </c>
      <c r="F2481" s="244" t="s">
        <v>1153</v>
      </c>
      <c r="G2481" s="242"/>
      <c r="H2481" s="243" t="s">
        <v>1</v>
      </c>
      <c r="I2481" s="245"/>
      <c r="J2481" s="242"/>
      <c r="K2481" s="242"/>
      <c r="L2481" s="246"/>
      <c r="M2481" s="247"/>
      <c r="N2481" s="248"/>
      <c r="O2481" s="248"/>
      <c r="P2481" s="248"/>
      <c r="Q2481" s="248"/>
      <c r="R2481" s="248"/>
      <c r="S2481" s="248"/>
      <c r="T2481" s="249"/>
      <c r="AT2481" s="250" t="s">
        <v>290</v>
      </c>
      <c r="AU2481" s="250" t="s">
        <v>85</v>
      </c>
      <c r="AV2481" s="16" t="s">
        <v>83</v>
      </c>
      <c r="AW2481" s="16" t="s">
        <v>32</v>
      </c>
      <c r="AX2481" s="16" t="s">
        <v>76</v>
      </c>
      <c r="AY2481" s="250" t="s">
        <v>282</v>
      </c>
    </row>
    <row r="2482" spans="1:65" s="13" customFormat="1" ht="22.5">
      <c r="B2482" s="207"/>
      <c r="C2482" s="208"/>
      <c r="D2482" s="209" t="s">
        <v>290</v>
      </c>
      <c r="E2482" s="210" t="s">
        <v>1</v>
      </c>
      <c r="F2482" s="211" t="s">
        <v>1202</v>
      </c>
      <c r="G2482" s="208"/>
      <c r="H2482" s="212">
        <v>22.21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290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282</v>
      </c>
    </row>
    <row r="2483" spans="1:65" s="15" customFormat="1" ht="11.25">
      <c r="B2483" s="230"/>
      <c r="C2483" s="231"/>
      <c r="D2483" s="209" t="s">
        <v>290</v>
      </c>
      <c r="E2483" s="232" t="s">
        <v>1</v>
      </c>
      <c r="F2483" s="233" t="s">
        <v>306</v>
      </c>
      <c r="G2483" s="231"/>
      <c r="H2483" s="234">
        <v>22.21</v>
      </c>
      <c r="I2483" s="235"/>
      <c r="J2483" s="231"/>
      <c r="K2483" s="231"/>
      <c r="L2483" s="236"/>
      <c r="M2483" s="237"/>
      <c r="N2483" s="238"/>
      <c r="O2483" s="238"/>
      <c r="P2483" s="238"/>
      <c r="Q2483" s="238"/>
      <c r="R2483" s="238"/>
      <c r="S2483" s="238"/>
      <c r="T2483" s="239"/>
      <c r="AT2483" s="240" t="s">
        <v>290</v>
      </c>
      <c r="AU2483" s="240" t="s">
        <v>85</v>
      </c>
      <c r="AV2483" s="15" t="s">
        <v>105</v>
      </c>
      <c r="AW2483" s="15" t="s">
        <v>32</v>
      </c>
      <c r="AX2483" s="15" t="s">
        <v>76</v>
      </c>
      <c r="AY2483" s="240" t="s">
        <v>282</v>
      </c>
    </row>
    <row r="2484" spans="1:65" s="14" customFormat="1" ht="11.25">
      <c r="B2484" s="219"/>
      <c r="C2484" s="220"/>
      <c r="D2484" s="209" t="s">
        <v>290</v>
      </c>
      <c r="E2484" s="221" t="s">
        <v>1</v>
      </c>
      <c r="F2484" s="222" t="s">
        <v>292</v>
      </c>
      <c r="G2484" s="220"/>
      <c r="H2484" s="223">
        <v>75.03</v>
      </c>
      <c r="I2484" s="224"/>
      <c r="J2484" s="220"/>
      <c r="K2484" s="220"/>
      <c r="L2484" s="225"/>
      <c r="M2484" s="226"/>
      <c r="N2484" s="227"/>
      <c r="O2484" s="227"/>
      <c r="P2484" s="227"/>
      <c r="Q2484" s="227"/>
      <c r="R2484" s="227"/>
      <c r="S2484" s="227"/>
      <c r="T2484" s="228"/>
      <c r="AT2484" s="229" t="s">
        <v>290</v>
      </c>
      <c r="AU2484" s="229" t="s">
        <v>85</v>
      </c>
      <c r="AV2484" s="14" t="s">
        <v>288</v>
      </c>
      <c r="AW2484" s="14" t="s">
        <v>32</v>
      </c>
      <c r="AX2484" s="14" t="s">
        <v>83</v>
      </c>
      <c r="AY2484" s="229" t="s">
        <v>282</v>
      </c>
    </row>
    <row r="2485" spans="1:65" s="2" customFormat="1" ht="24.2" customHeight="1">
      <c r="A2485" s="35"/>
      <c r="B2485" s="36"/>
      <c r="C2485" s="251" t="s">
        <v>3077</v>
      </c>
      <c r="D2485" s="251" t="s">
        <v>990</v>
      </c>
      <c r="E2485" s="252" t="s">
        <v>3078</v>
      </c>
      <c r="F2485" s="253" t="s">
        <v>3079</v>
      </c>
      <c r="G2485" s="254" t="s">
        <v>287</v>
      </c>
      <c r="H2485" s="255">
        <v>82.533000000000001</v>
      </c>
      <c r="I2485" s="256"/>
      <c r="J2485" s="257">
        <f>ROUND(I2485*H2485,2)</f>
        <v>0</v>
      </c>
      <c r="K2485" s="258"/>
      <c r="L2485" s="259"/>
      <c r="M2485" s="260" t="s">
        <v>1</v>
      </c>
      <c r="N2485" s="261" t="s">
        <v>41</v>
      </c>
      <c r="O2485" s="72"/>
      <c r="P2485" s="203">
        <f>O2485*H2485</f>
        <v>0</v>
      </c>
      <c r="Q2485" s="203">
        <v>1.38E-2</v>
      </c>
      <c r="R2485" s="203">
        <f>Q2485*H2485</f>
        <v>1.1389554</v>
      </c>
      <c r="S2485" s="203">
        <v>0</v>
      </c>
      <c r="T2485" s="204">
        <f>S2485*H2485</f>
        <v>0</v>
      </c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R2485" s="205" t="s">
        <v>493</v>
      </c>
      <c r="AT2485" s="205" t="s">
        <v>990</v>
      </c>
      <c r="AU2485" s="205" t="s">
        <v>85</v>
      </c>
      <c r="AY2485" s="18" t="s">
        <v>282</v>
      </c>
      <c r="BE2485" s="206">
        <f>IF(N2485="základní",J2485,0)</f>
        <v>0</v>
      </c>
      <c r="BF2485" s="206">
        <f>IF(N2485="snížená",J2485,0)</f>
        <v>0</v>
      </c>
      <c r="BG2485" s="206">
        <f>IF(N2485="zákl. přenesená",J2485,0)</f>
        <v>0</v>
      </c>
      <c r="BH2485" s="206">
        <f>IF(N2485="sníž. přenesená",J2485,0)</f>
        <v>0</v>
      </c>
      <c r="BI2485" s="206">
        <f>IF(N2485="nulová",J2485,0)</f>
        <v>0</v>
      </c>
      <c r="BJ2485" s="18" t="s">
        <v>83</v>
      </c>
      <c r="BK2485" s="206">
        <f>ROUND(I2485*H2485,2)</f>
        <v>0</v>
      </c>
      <c r="BL2485" s="18" t="s">
        <v>199</v>
      </c>
      <c r="BM2485" s="205" t="s">
        <v>3080</v>
      </c>
    </row>
    <row r="2486" spans="1:65" s="13" customFormat="1" ht="11.25">
      <c r="B2486" s="207"/>
      <c r="C2486" s="208"/>
      <c r="D2486" s="209" t="s">
        <v>290</v>
      </c>
      <c r="E2486" s="208"/>
      <c r="F2486" s="211" t="s">
        <v>3081</v>
      </c>
      <c r="G2486" s="208"/>
      <c r="H2486" s="212">
        <v>82.533000000000001</v>
      </c>
      <c r="I2486" s="213"/>
      <c r="J2486" s="208"/>
      <c r="K2486" s="208"/>
      <c r="L2486" s="214"/>
      <c r="M2486" s="215"/>
      <c r="N2486" s="216"/>
      <c r="O2486" s="216"/>
      <c r="P2486" s="216"/>
      <c r="Q2486" s="216"/>
      <c r="R2486" s="216"/>
      <c r="S2486" s="216"/>
      <c r="T2486" s="217"/>
      <c r="AT2486" s="218" t="s">
        <v>290</v>
      </c>
      <c r="AU2486" s="218" t="s">
        <v>85</v>
      </c>
      <c r="AV2486" s="13" t="s">
        <v>85</v>
      </c>
      <c r="AW2486" s="13" t="s">
        <v>4</v>
      </c>
      <c r="AX2486" s="13" t="s">
        <v>83</v>
      </c>
      <c r="AY2486" s="218" t="s">
        <v>282</v>
      </c>
    </row>
    <row r="2487" spans="1:65" s="2" customFormat="1" ht="24.2" customHeight="1">
      <c r="A2487" s="35"/>
      <c r="B2487" s="36"/>
      <c r="C2487" s="193" t="s">
        <v>3082</v>
      </c>
      <c r="D2487" s="193" t="s">
        <v>284</v>
      </c>
      <c r="E2487" s="194" t="s">
        <v>3083</v>
      </c>
      <c r="F2487" s="195" t="s">
        <v>3084</v>
      </c>
      <c r="G2487" s="196" t="s">
        <v>418</v>
      </c>
      <c r="H2487" s="197">
        <v>5.7809999999999997</v>
      </c>
      <c r="I2487" s="198"/>
      <c r="J2487" s="199">
        <f>ROUND(I2487*H2487,2)</f>
        <v>0</v>
      </c>
      <c r="K2487" s="200"/>
      <c r="L2487" s="40"/>
      <c r="M2487" s="201" t="s">
        <v>1</v>
      </c>
      <c r="N2487" s="202" t="s">
        <v>41</v>
      </c>
      <c r="O2487" s="72"/>
      <c r="P2487" s="203">
        <f>O2487*H2487</f>
        <v>0</v>
      </c>
      <c r="Q2487" s="203">
        <v>0</v>
      </c>
      <c r="R2487" s="203">
        <f>Q2487*H2487</f>
        <v>0</v>
      </c>
      <c r="S2487" s="203">
        <v>0</v>
      </c>
      <c r="T2487" s="204">
        <f>S2487*H2487</f>
        <v>0</v>
      </c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R2487" s="205" t="s">
        <v>199</v>
      </c>
      <c r="AT2487" s="205" t="s">
        <v>284</v>
      </c>
      <c r="AU2487" s="205" t="s">
        <v>85</v>
      </c>
      <c r="AY2487" s="18" t="s">
        <v>282</v>
      </c>
      <c r="BE2487" s="206">
        <f>IF(N2487="základní",J2487,0)</f>
        <v>0</v>
      </c>
      <c r="BF2487" s="206">
        <f>IF(N2487="snížená",J2487,0)</f>
        <v>0</v>
      </c>
      <c r="BG2487" s="206">
        <f>IF(N2487="zákl. přenesená",J2487,0)</f>
        <v>0</v>
      </c>
      <c r="BH2487" s="206">
        <f>IF(N2487="sníž. přenesená",J2487,0)</f>
        <v>0</v>
      </c>
      <c r="BI2487" s="206">
        <f>IF(N2487="nulová",J2487,0)</f>
        <v>0</v>
      </c>
      <c r="BJ2487" s="18" t="s">
        <v>83</v>
      </c>
      <c r="BK2487" s="206">
        <f>ROUND(I2487*H2487,2)</f>
        <v>0</v>
      </c>
      <c r="BL2487" s="18" t="s">
        <v>199</v>
      </c>
      <c r="BM2487" s="205" t="s">
        <v>3085</v>
      </c>
    </row>
    <row r="2488" spans="1:65" s="12" customFormat="1" ht="22.9" customHeight="1">
      <c r="B2488" s="177"/>
      <c r="C2488" s="178"/>
      <c r="D2488" s="179" t="s">
        <v>75</v>
      </c>
      <c r="E2488" s="191" t="s">
        <v>3086</v>
      </c>
      <c r="F2488" s="191" t="s">
        <v>3087</v>
      </c>
      <c r="G2488" s="178"/>
      <c r="H2488" s="178"/>
      <c r="I2488" s="181"/>
      <c r="J2488" s="192">
        <f>BK2488</f>
        <v>0</v>
      </c>
      <c r="K2488" s="178"/>
      <c r="L2488" s="183"/>
      <c r="M2488" s="184"/>
      <c r="N2488" s="185"/>
      <c r="O2488" s="185"/>
      <c r="P2488" s="186">
        <f>SUM(P2489:P2578)</f>
        <v>0</v>
      </c>
      <c r="Q2488" s="185"/>
      <c r="R2488" s="186">
        <f>SUM(R2489:R2578)</f>
        <v>18.99163184</v>
      </c>
      <c r="S2488" s="185"/>
      <c r="T2488" s="187">
        <f>SUM(T2489:T2578)</f>
        <v>0</v>
      </c>
      <c r="AR2488" s="188" t="s">
        <v>85</v>
      </c>
      <c r="AT2488" s="189" t="s">
        <v>75</v>
      </c>
      <c r="AU2488" s="189" t="s">
        <v>83</v>
      </c>
      <c r="AY2488" s="188" t="s">
        <v>282</v>
      </c>
      <c r="BK2488" s="190">
        <f>SUM(BK2489:BK2578)</f>
        <v>0</v>
      </c>
    </row>
    <row r="2489" spans="1:65" s="2" customFormat="1" ht="16.5" customHeight="1">
      <c r="A2489" s="35"/>
      <c r="B2489" s="36"/>
      <c r="C2489" s="193" t="s">
        <v>3088</v>
      </c>
      <c r="D2489" s="193" t="s">
        <v>284</v>
      </c>
      <c r="E2489" s="194" t="s">
        <v>3089</v>
      </c>
      <c r="F2489" s="195" t="s">
        <v>3090</v>
      </c>
      <c r="G2489" s="196" t="s">
        <v>287</v>
      </c>
      <c r="H2489" s="197">
        <v>1019.89</v>
      </c>
      <c r="I2489" s="198"/>
      <c r="J2489" s="199">
        <f>ROUND(I2489*H2489,2)</f>
        <v>0</v>
      </c>
      <c r="K2489" s="200"/>
      <c r="L2489" s="40"/>
      <c r="M2489" s="201" t="s">
        <v>1</v>
      </c>
      <c r="N2489" s="202" t="s">
        <v>41</v>
      </c>
      <c r="O2489" s="72"/>
      <c r="P2489" s="203">
        <f>O2489*H2489</f>
        <v>0</v>
      </c>
      <c r="Q2489" s="203">
        <v>0</v>
      </c>
      <c r="R2489" s="203">
        <f>Q2489*H2489</f>
        <v>0</v>
      </c>
      <c r="S2489" s="203">
        <v>0</v>
      </c>
      <c r="T2489" s="204">
        <f>S2489*H2489</f>
        <v>0</v>
      </c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R2489" s="205" t="s">
        <v>199</v>
      </c>
      <c r="AT2489" s="205" t="s">
        <v>284</v>
      </c>
      <c r="AU2489" s="205" t="s">
        <v>85</v>
      </c>
      <c r="AY2489" s="18" t="s">
        <v>282</v>
      </c>
      <c r="BE2489" s="206">
        <f>IF(N2489="základní",J2489,0)</f>
        <v>0</v>
      </c>
      <c r="BF2489" s="206">
        <f>IF(N2489="snížená",J2489,0)</f>
        <v>0</v>
      </c>
      <c r="BG2489" s="206">
        <f>IF(N2489="zákl. přenesená",J2489,0)</f>
        <v>0</v>
      </c>
      <c r="BH2489" s="206">
        <f>IF(N2489="sníž. přenesená",J2489,0)</f>
        <v>0</v>
      </c>
      <c r="BI2489" s="206">
        <f>IF(N2489="nulová",J2489,0)</f>
        <v>0</v>
      </c>
      <c r="BJ2489" s="18" t="s">
        <v>83</v>
      </c>
      <c r="BK2489" s="206">
        <f>ROUND(I2489*H2489,2)</f>
        <v>0</v>
      </c>
      <c r="BL2489" s="18" t="s">
        <v>199</v>
      </c>
      <c r="BM2489" s="205" t="s">
        <v>3091</v>
      </c>
    </row>
    <row r="2490" spans="1:65" s="16" customFormat="1" ht="11.25">
      <c r="B2490" s="241"/>
      <c r="C2490" s="242"/>
      <c r="D2490" s="209" t="s">
        <v>290</v>
      </c>
      <c r="E2490" s="243" t="s">
        <v>1</v>
      </c>
      <c r="F2490" s="244" t="s">
        <v>1139</v>
      </c>
      <c r="G2490" s="242"/>
      <c r="H2490" s="243" t="s">
        <v>1</v>
      </c>
      <c r="I2490" s="245"/>
      <c r="J2490" s="242"/>
      <c r="K2490" s="242"/>
      <c r="L2490" s="246"/>
      <c r="M2490" s="247"/>
      <c r="N2490" s="248"/>
      <c r="O2490" s="248"/>
      <c r="P2490" s="248"/>
      <c r="Q2490" s="248"/>
      <c r="R2490" s="248"/>
      <c r="S2490" s="248"/>
      <c r="T2490" s="249"/>
      <c r="AT2490" s="250" t="s">
        <v>290</v>
      </c>
      <c r="AU2490" s="250" t="s">
        <v>85</v>
      </c>
      <c r="AV2490" s="16" t="s">
        <v>83</v>
      </c>
      <c r="AW2490" s="16" t="s">
        <v>32</v>
      </c>
      <c r="AX2490" s="16" t="s">
        <v>76</v>
      </c>
      <c r="AY2490" s="250" t="s">
        <v>282</v>
      </c>
    </row>
    <row r="2491" spans="1:65" s="13" customFormat="1" ht="22.5">
      <c r="B2491" s="207"/>
      <c r="C2491" s="208"/>
      <c r="D2491" s="209" t="s">
        <v>290</v>
      </c>
      <c r="E2491" s="210" t="s">
        <v>1</v>
      </c>
      <c r="F2491" s="211" t="s">
        <v>1200</v>
      </c>
      <c r="G2491" s="208"/>
      <c r="H2491" s="212">
        <v>655.07000000000005</v>
      </c>
      <c r="I2491" s="213"/>
      <c r="J2491" s="208"/>
      <c r="K2491" s="208"/>
      <c r="L2491" s="214"/>
      <c r="M2491" s="215"/>
      <c r="N2491" s="216"/>
      <c r="O2491" s="216"/>
      <c r="P2491" s="216"/>
      <c r="Q2491" s="216"/>
      <c r="R2491" s="216"/>
      <c r="S2491" s="216"/>
      <c r="T2491" s="217"/>
      <c r="AT2491" s="218" t="s">
        <v>290</v>
      </c>
      <c r="AU2491" s="218" t="s">
        <v>85</v>
      </c>
      <c r="AV2491" s="13" t="s">
        <v>85</v>
      </c>
      <c r="AW2491" s="13" t="s">
        <v>32</v>
      </c>
      <c r="AX2491" s="13" t="s">
        <v>76</v>
      </c>
      <c r="AY2491" s="218" t="s">
        <v>282</v>
      </c>
    </row>
    <row r="2492" spans="1:65" s="15" customFormat="1" ht="11.25">
      <c r="B2492" s="230"/>
      <c r="C2492" s="231"/>
      <c r="D2492" s="209" t="s">
        <v>290</v>
      </c>
      <c r="E2492" s="232" t="s">
        <v>1</v>
      </c>
      <c r="F2492" s="233" t="s">
        <v>306</v>
      </c>
      <c r="G2492" s="231"/>
      <c r="H2492" s="234">
        <v>655.07000000000005</v>
      </c>
      <c r="I2492" s="235"/>
      <c r="J2492" s="231"/>
      <c r="K2492" s="231"/>
      <c r="L2492" s="236"/>
      <c r="M2492" s="237"/>
      <c r="N2492" s="238"/>
      <c r="O2492" s="238"/>
      <c r="P2492" s="238"/>
      <c r="Q2492" s="238"/>
      <c r="R2492" s="238"/>
      <c r="S2492" s="238"/>
      <c r="T2492" s="239"/>
      <c r="AT2492" s="240" t="s">
        <v>290</v>
      </c>
      <c r="AU2492" s="240" t="s">
        <v>85</v>
      </c>
      <c r="AV2492" s="15" t="s">
        <v>105</v>
      </c>
      <c r="AW2492" s="15" t="s">
        <v>32</v>
      </c>
      <c r="AX2492" s="15" t="s">
        <v>76</v>
      </c>
      <c r="AY2492" s="240" t="s">
        <v>282</v>
      </c>
    </row>
    <row r="2493" spans="1:65" s="16" customFormat="1" ht="11.25">
      <c r="B2493" s="241"/>
      <c r="C2493" s="242"/>
      <c r="D2493" s="209" t="s">
        <v>290</v>
      </c>
      <c r="E2493" s="243" t="s">
        <v>1</v>
      </c>
      <c r="F2493" s="244" t="s">
        <v>1141</v>
      </c>
      <c r="G2493" s="242"/>
      <c r="H2493" s="243" t="s">
        <v>1</v>
      </c>
      <c r="I2493" s="245"/>
      <c r="J2493" s="242"/>
      <c r="K2493" s="242"/>
      <c r="L2493" s="246"/>
      <c r="M2493" s="247"/>
      <c r="N2493" s="248"/>
      <c r="O2493" s="248"/>
      <c r="P2493" s="248"/>
      <c r="Q2493" s="248"/>
      <c r="R2493" s="248"/>
      <c r="S2493" s="248"/>
      <c r="T2493" s="249"/>
      <c r="AT2493" s="250" t="s">
        <v>290</v>
      </c>
      <c r="AU2493" s="250" t="s">
        <v>85</v>
      </c>
      <c r="AV2493" s="16" t="s">
        <v>83</v>
      </c>
      <c r="AW2493" s="16" t="s">
        <v>32</v>
      </c>
      <c r="AX2493" s="16" t="s">
        <v>76</v>
      </c>
      <c r="AY2493" s="250" t="s">
        <v>282</v>
      </c>
    </row>
    <row r="2494" spans="1:65" s="13" customFormat="1" ht="11.25">
      <c r="B2494" s="207"/>
      <c r="C2494" s="208"/>
      <c r="D2494" s="209" t="s">
        <v>290</v>
      </c>
      <c r="E2494" s="210" t="s">
        <v>1</v>
      </c>
      <c r="F2494" s="211" t="s">
        <v>1627</v>
      </c>
      <c r="G2494" s="208"/>
      <c r="H2494" s="212">
        <v>235.63</v>
      </c>
      <c r="I2494" s="213"/>
      <c r="J2494" s="208"/>
      <c r="K2494" s="208"/>
      <c r="L2494" s="214"/>
      <c r="M2494" s="215"/>
      <c r="N2494" s="216"/>
      <c r="O2494" s="216"/>
      <c r="P2494" s="216"/>
      <c r="Q2494" s="216"/>
      <c r="R2494" s="216"/>
      <c r="S2494" s="216"/>
      <c r="T2494" s="217"/>
      <c r="AT2494" s="218" t="s">
        <v>290</v>
      </c>
      <c r="AU2494" s="218" t="s">
        <v>85</v>
      </c>
      <c r="AV2494" s="13" t="s">
        <v>85</v>
      </c>
      <c r="AW2494" s="13" t="s">
        <v>32</v>
      </c>
      <c r="AX2494" s="13" t="s">
        <v>76</v>
      </c>
      <c r="AY2494" s="218" t="s">
        <v>282</v>
      </c>
    </row>
    <row r="2495" spans="1:65" s="15" customFormat="1" ht="11.25">
      <c r="B2495" s="230"/>
      <c r="C2495" s="231"/>
      <c r="D2495" s="209" t="s">
        <v>290</v>
      </c>
      <c r="E2495" s="232" t="s">
        <v>1</v>
      </c>
      <c r="F2495" s="233" t="s">
        <v>306</v>
      </c>
      <c r="G2495" s="231"/>
      <c r="H2495" s="234">
        <v>235.63</v>
      </c>
      <c r="I2495" s="235"/>
      <c r="J2495" s="231"/>
      <c r="K2495" s="231"/>
      <c r="L2495" s="236"/>
      <c r="M2495" s="237"/>
      <c r="N2495" s="238"/>
      <c r="O2495" s="238"/>
      <c r="P2495" s="238"/>
      <c r="Q2495" s="238"/>
      <c r="R2495" s="238"/>
      <c r="S2495" s="238"/>
      <c r="T2495" s="239"/>
      <c r="AT2495" s="240" t="s">
        <v>290</v>
      </c>
      <c r="AU2495" s="240" t="s">
        <v>85</v>
      </c>
      <c r="AV2495" s="15" t="s">
        <v>105</v>
      </c>
      <c r="AW2495" s="15" t="s">
        <v>32</v>
      </c>
      <c r="AX2495" s="15" t="s">
        <v>76</v>
      </c>
      <c r="AY2495" s="240" t="s">
        <v>282</v>
      </c>
    </row>
    <row r="2496" spans="1:65" s="16" customFormat="1" ht="11.25">
      <c r="B2496" s="241"/>
      <c r="C2496" s="242"/>
      <c r="D2496" s="209" t="s">
        <v>290</v>
      </c>
      <c r="E2496" s="243" t="s">
        <v>1</v>
      </c>
      <c r="F2496" s="244" t="s">
        <v>1157</v>
      </c>
      <c r="G2496" s="242"/>
      <c r="H2496" s="243" t="s">
        <v>1</v>
      </c>
      <c r="I2496" s="245"/>
      <c r="J2496" s="242"/>
      <c r="K2496" s="242"/>
      <c r="L2496" s="246"/>
      <c r="M2496" s="247"/>
      <c r="N2496" s="248"/>
      <c r="O2496" s="248"/>
      <c r="P2496" s="248"/>
      <c r="Q2496" s="248"/>
      <c r="R2496" s="248"/>
      <c r="S2496" s="248"/>
      <c r="T2496" s="249"/>
      <c r="AT2496" s="250" t="s">
        <v>290</v>
      </c>
      <c r="AU2496" s="250" t="s">
        <v>85</v>
      </c>
      <c r="AV2496" s="16" t="s">
        <v>83</v>
      </c>
      <c r="AW2496" s="16" t="s">
        <v>32</v>
      </c>
      <c r="AX2496" s="16" t="s">
        <v>76</v>
      </c>
      <c r="AY2496" s="250" t="s">
        <v>282</v>
      </c>
    </row>
    <row r="2497" spans="1:65" s="13" customFormat="1" ht="11.25">
      <c r="B2497" s="207"/>
      <c r="C2497" s="208"/>
      <c r="D2497" s="209" t="s">
        <v>290</v>
      </c>
      <c r="E2497" s="210" t="s">
        <v>1</v>
      </c>
      <c r="F2497" s="211" t="s">
        <v>1205</v>
      </c>
      <c r="G2497" s="208"/>
      <c r="H2497" s="212">
        <v>76.55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290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282</v>
      </c>
    </row>
    <row r="2498" spans="1:65" s="15" customFormat="1" ht="11.25">
      <c r="B2498" s="230"/>
      <c r="C2498" s="231"/>
      <c r="D2498" s="209" t="s">
        <v>290</v>
      </c>
      <c r="E2498" s="232" t="s">
        <v>1</v>
      </c>
      <c r="F2498" s="233" t="s">
        <v>306</v>
      </c>
      <c r="G2498" s="231"/>
      <c r="H2498" s="234">
        <v>76.55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290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282</v>
      </c>
    </row>
    <row r="2499" spans="1:65" s="16" customFormat="1" ht="11.25">
      <c r="B2499" s="241"/>
      <c r="C2499" s="242"/>
      <c r="D2499" s="209" t="s">
        <v>290</v>
      </c>
      <c r="E2499" s="243" t="s">
        <v>1</v>
      </c>
      <c r="F2499" s="244" t="s">
        <v>1159</v>
      </c>
      <c r="G2499" s="242"/>
      <c r="H2499" s="243" t="s">
        <v>1</v>
      </c>
      <c r="I2499" s="245"/>
      <c r="J2499" s="242"/>
      <c r="K2499" s="242"/>
      <c r="L2499" s="246"/>
      <c r="M2499" s="247"/>
      <c r="N2499" s="248"/>
      <c r="O2499" s="248"/>
      <c r="P2499" s="248"/>
      <c r="Q2499" s="248"/>
      <c r="R2499" s="248"/>
      <c r="S2499" s="248"/>
      <c r="T2499" s="249"/>
      <c r="AT2499" s="250" t="s">
        <v>290</v>
      </c>
      <c r="AU2499" s="250" t="s">
        <v>85</v>
      </c>
      <c r="AV2499" s="16" t="s">
        <v>83</v>
      </c>
      <c r="AW2499" s="16" t="s">
        <v>32</v>
      </c>
      <c r="AX2499" s="16" t="s">
        <v>76</v>
      </c>
      <c r="AY2499" s="250" t="s">
        <v>282</v>
      </c>
    </row>
    <row r="2500" spans="1:65" s="13" customFormat="1" ht="11.25">
      <c r="B2500" s="207"/>
      <c r="C2500" s="208"/>
      <c r="D2500" s="209" t="s">
        <v>290</v>
      </c>
      <c r="E2500" s="210" t="s">
        <v>1</v>
      </c>
      <c r="F2500" s="211" t="s">
        <v>1206</v>
      </c>
      <c r="G2500" s="208"/>
      <c r="H2500" s="212">
        <v>52.64</v>
      </c>
      <c r="I2500" s="213"/>
      <c r="J2500" s="208"/>
      <c r="K2500" s="208"/>
      <c r="L2500" s="214"/>
      <c r="M2500" s="215"/>
      <c r="N2500" s="216"/>
      <c r="O2500" s="216"/>
      <c r="P2500" s="216"/>
      <c r="Q2500" s="216"/>
      <c r="R2500" s="216"/>
      <c r="S2500" s="216"/>
      <c r="T2500" s="217"/>
      <c r="AT2500" s="218" t="s">
        <v>290</v>
      </c>
      <c r="AU2500" s="218" t="s">
        <v>85</v>
      </c>
      <c r="AV2500" s="13" t="s">
        <v>85</v>
      </c>
      <c r="AW2500" s="13" t="s">
        <v>32</v>
      </c>
      <c r="AX2500" s="13" t="s">
        <v>76</v>
      </c>
      <c r="AY2500" s="218" t="s">
        <v>282</v>
      </c>
    </row>
    <row r="2501" spans="1:65" s="15" customFormat="1" ht="11.25">
      <c r="B2501" s="230"/>
      <c r="C2501" s="231"/>
      <c r="D2501" s="209" t="s">
        <v>290</v>
      </c>
      <c r="E2501" s="232" t="s">
        <v>1</v>
      </c>
      <c r="F2501" s="233" t="s">
        <v>306</v>
      </c>
      <c r="G2501" s="231"/>
      <c r="H2501" s="234">
        <v>52.64</v>
      </c>
      <c r="I2501" s="235"/>
      <c r="J2501" s="231"/>
      <c r="K2501" s="231"/>
      <c r="L2501" s="236"/>
      <c r="M2501" s="237"/>
      <c r="N2501" s="238"/>
      <c r="O2501" s="238"/>
      <c r="P2501" s="238"/>
      <c r="Q2501" s="238"/>
      <c r="R2501" s="238"/>
      <c r="S2501" s="238"/>
      <c r="T2501" s="239"/>
      <c r="AT2501" s="240" t="s">
        <v>290</v>
      </c>
      <c r="AU2501" s="240" t="s">
        <v>85</v>
      </c>
      <c r="AV2501" s="15" t="s">
        <v>105</v>
      </c>
      <c r="AW2501" s="15" t="s">
        <v>32</v>
      </c>
      <c r="AX2501" s="15" t="s">
        <v>76</v>
      </c>
      <c r="AY2501" s="240" t="s">
        <v>282</v>
      </c>
    </row>
    <row r="2502" spans="1:65" s="14" customFormat="1" ht="11.25">
      <c r="B2502" s="219"/>
      <c r="C2502" s="220"/>
      <c r="D2502" s="209" t="s">
        <v>290</v>
      </c>
      <c r="E2502" s="221" t="s">
        <v>1</v>
      </c>
      <c r="F2502" s="222" t="s">
        <v>292</v>
      </c>
      <c r="G2502" s="220"/>
      <c r="H2502" s="223">
        <v>1019.89</v>
      </c>
      <c r="I2502" s="224"/>
      <c r="J2502" s="220"/>
      <c r="K2502" s="220"/>
      <c r="L2502" s="225"/>
      <c r="M2502" s="226"/>
      <c r="N2502" s="227"/>
      <c r="O2502" s="227"/>
      <c r="P2502" s="227"/>
      <c r="Q2502" s="227"/>
      <c r="R2502" s="227"/>
      <c r="S2502" s="227"/>
      <c r="T2502" s="228"/>
      <c r="AT2502" s="229" t="s">
        <v>290</v>
      </c>
      <c r="AU2502" s="229" t="s">
        <v>85</v>
      </c>
      <c r="AV2502" s="14" t="s">
        <v>288</v>
      </c>
      <c r="AW2502" s="14" t="s">
        <v>32</v>
      </c>
      <c r="AX2502" s="14" t="s">
        <v>83</v>
      </c>
      <c r="AY2502" s="229" t="s">
        <v>282</v>
      </c>
    </row>
    <row r="2503" spans="1:65" s="2" customFormat="1" ht="24.2" customHeight="1">
      <c r="A2503" s="35"/>
      <c r="B2503" s="36"/>
      <c r="C2503" s="193" t="s">
        <v>3092</v>
      </c>
      <c r="D2503" s="193" t="s">
        <v>284</v>
      </c>
      <c r="E2503" s="194" t="s">
        <v>3093</v>
      </c>
      <c r="F2503" s="195" t="s">
        <v>3094</v>
      </c>
      <c r="G2503" s="196" t="s">
        <v>287</v>
      </c>
      <c r="H2503" s="197">
        <v>2039.78</v>
      </c>
      <c r="I2503" s="198"/>
      <c r="J2503" s="199">
        <f>ROUND(I2503*H2503,2)</f>
        <v>0</v>
      </c>
      <c r="K2503" s="200"/>
      <c r="L2503" s="40"/>
      <c r="M2503" s="201" t="s">
        <v>1</v>
      </c>
      <c r="N2503" s="202" t="s">
        <v>41</v>
      </c>
      <c r="O2503" s="72"/>
      <c r="P2503" s="203">
        <f>O2503*H2503</f>
        <v>0</v>
      </c>
      <c r="Q2503" s="203">
        <v>3.0000000000000001E-5</v>
      </c>
      <c r="R2503" s="203">
        <f>Q2503*H2503</f>
        <v>6.1193400000000002E-2</v>
      </c>
      <c r="S2503" s="203">
        <v>0</v>
      </c>
      <c r="T2503" s="204">
        <f>S2503*H2503</f>
        <v>0</v>
      </c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R2503" s="205" t="s">
        <v>199</v>
      </c>
      <c r="AT2503" s="205" t="s">
        <v>284</v>
      </c>
      <c r="AU2503" s="205" t="s">
        <v>85</v>
      </c>
      <c r="AY2503" s="18" t="s">
        <v>282</v>
      </c>
      <c r="BE2503" s="206">
        <f>IF(N2503="základní",J2503,0)</f>
        <v>0</v>
      </c>
      <c r="BF2503" s="206">
        <f>IF(N2503="snížená",J2503,0)</f>
        <v>0</v>
      </c>
      <c r="BG2503" s="206">
        <f>IF(N2503="zákl. přenesená",J2503,0)</f>
        <v>0</v>
      </c>
      <c r="BH2503" s="206">
        <f>IF(N2503="sníž. přenesená",J2503,0)</f>
        <v>0</v>
      </c>
      <c r="BI2503" s="206">
        <f>IF(N2503="nulová",J2503,0)</f>
        <v>0</v>
      </c>
      <c r="BJ2503" s="18" t="s">
        <v>83</v>
      </c>
      <c r="BK2503" s="206">
        <f>ROUND(I2503*H2503,2)</f>
        <v>0</v>
      </c>
      <c r="BL2503" s="18" t="s">
        <v>199</v>
      </c>
      <c r="BM2503" s="205" t="s">
        <v>3095</v>
      </c>
    </row>
    <row r="2504" spans="1:65" s="16" customFormat="1" ht="11.25">
      <c r="B2504" s="241"/>
      <c r="C2504" s="242"/>
      <c r="D2504" s="209" t="s">
        <v>290</v>
      </c>
      <c r="E2504" s="243" t="s">
        <v>1</v>
      </c>
      <c r="F2504" s="244" t="s">
        <v>1139</v>
      </c>
      <c r="G2504" s="242"/>
      <c r="H2504" s="243" t="s">
        <v>1</v>
      </c>
      <c r="I2504" s="245"/>
      <c r="J2504" s="242"/>
      <c r="K2504" s="242"/>
      <c r="L2504" s="246"/>
      <c r="M2504" s="247"/>
      <c r="N2504" s="248"/>
      <c r="O2504" s="248"/>
      <c r="P2504" s="248"/>
      <c r="Q2504" s="248"/>
      <c r="R2504" s="248"/>
      <c r="S2504" s="248"/>
      <c r="T2504" s="249"/>
      <c r="AT2504" s="250" t="s">
        <v>290</v>
      </c>
      <c r="AU2504" s="250" t="s">
        <v>85</v>
      </c>
      <c r="AV2504" s="16" t="s">
        <v>83</v>
      </c>
      <c r="AW2504" s="16" t="s">
        <v>32</v>
      </c>
      <c r="AX2504" s="16" t="s">
        <v>76</v>
      </c>
      <c r="AY2504" s="250" t="s">
        <v>282</v>
      </c>
    </row>
    <row r="2505" spans="1:65" s="13" customFormat="1" ht="22.5">
      <c r="B2505" s="207"/>
      <c r="C2505" s="208"/>
      <c r="D2505" s="209" t="s">
        <v>290</v>
      </c>
      <c r="E2505" s="210" t="s">
        <v>1</v>
      </c>
      <c r="F2505" s="211" t="s">
        <v>3096</v>
      </c>
      <c r="G2505" s="208"/>
      <c r="H2505" s="212">
        <v>1310.1400000000001</v>
      </c>
      <c r="I2505" s="213"/>
      <c r="J2505" s="208"/>
      <c r="K2505" s="208"/>
      <c r="L2505" s="214"/>
      <c r="M2505" s="215"/>
      <c r="N2505" s="216"/>
      <c r="O2505" s="216"/>
      <c r="P2505" s="216"/>
      <c r="Q2505" s="216"/>
      <c r="R2505" s="216"/>
      <c r="S2505" s="216"/>
      <c r="T2505" s="217"/>
      <c r="AT2505" s="218" t="s">
        <v>290</v>
      </c>
      <c r="AU2505" s="218" t="s">
        <v>85</v>
      </c>
      <c r="AV2505" s="13" t="s">
        <v>85</v>
      </c>
      <c r="AW2505" s="13" t="s">
        <v>32</v>
      </c>
      <c r="AX2505" s="13" t="s">
        <v>76</v>
      </c>
      <c r="AY2505" s="218" t="s">
        <v>282</v>
      </c>
    </row>
    <row r="2506" spans="1:65" s="15" customFormat="1" ht="11.25">
      <c r="B2506" s="230"/>
      <c r="C2506" s="231"/>
      <c r="D2506" s="209" t="s">
        <v>290</v>
      </c>
      <c r="E2506" s="232" t="s">
        <v>1</v>
      </c>
      <c r="F2506" s="233" t="s">
        <v>306</v>
      </c>
      <c r="G2506" s="231"/>
      <c r="H2506" s="234">
        <v>1310.1400000000001</v>
      </c>
      <c r="I2506" s="235"/>
      <c r="J2506" s="231"/>
      <c r="K2506" s="231"/>
      <c r="L2506" s="236"/>
      <c r="M2506" s="237"/>
      <c r="N2506" s="238"/>
      <c r="O2506" s="238"/>
      <c r="P2506" s="238"/>
      <c r="Q2506" s="238"/>
      <c r="R2506" s="238"/>
      <c r="S2506" s="238"/>
      <c r="T2506" s="239"/>
      <c r="AT2506" s="240" t="s">
        <v>290</v>
      </c>
      <c r="AU2506" s="240" t="s">
        <v>85</v>
      </c>
      <c r="AV2506" s="15" t="s">
        <v>105</v>
      </c>
      <c r="AW2506" s="15" t="s">
        <v>32</v>
      </c>
      <c r="AX2506" s="15" t="s">
        <v>76</v>
      </c>
      <c r="AY2506" s="240" t="s">
        <v>282</v>
      </c>
    </row>
    <row r="2507" spans="1:65" s="16" customFormat="1" ht="11.25">
      <c r="B2507" s="241"/>
      <c r="C2507" s="242"/>
      <c r="D2507" s="209" t="s">
        <v>290</v>
      </c>
      <c r="E2507" s="243" t="s">
        <v>1</v>
      </c>
      <c r="F2507" s="244" t="s">
        <v>1141</v>
      </c>
      <c r="G2507" s="242"/>
      <c r="H2507" s="243" t="s">
        <v>1</v>
      </c>
      <c r="I2507" s="245"/>
      <c r="J2507" s="242"/>
      <c r="K2507" s="242"/>
      <c r="L2507" s="246"/>
      <c r="M2507" s="247"/>
      <c r="N2507" s="248"/>
      <c r="O2507" s="248"/>
      <c r="P2507" s="248"/>
      <c r="Q2507" s="248"/>
      <c r="R2507" s="248"/>
      <c r="S2507" s="248"/>
      <c r="T2507" s="249"/>
      <c r="AT2507" s="250" t="s">
        <v>290</v>
      </c>
      <c r="AU2507" s="250" t="s">
        <v>85</v>
      </c>
      <c r="AV2507" s="16" t="s">
        <v>83</v>
      </c>
      <c r="AW2507" s="16" t="s">
        <v>32</v>
      </c>
      <c r="AX2507" s="16" t="s">
        <v>76</v>
      </c>
      <c r="AY2507" s="250" t="s">
        <v>282</v>
      </c>
    </row>
    <row r="2508" spans="1:65" s="13" customFormat="1" ht="11.25">
      <c r="B2508" s="207"/>
      <c r="C2508" s="208"/>
      <c r="D2508" s="209" t="s">
        <v>290</v>
      </c>
      <c r="E2508" s="210" t="s">
        <v>1</v>
      </c>
      <c r="F2508" s="211" t="s">
        <v>3097</v>
      </c>
      <c r="G2508" s="208"/>
      <c r="H2508" s="212">
        <v>471.26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290</v>
      </c>
      <c r="AU2508" s="218" t="s">
        <v>85</v>
      </c>
      <c r="AV2508" s="13" t="s">
        <v>85</v>
      </c>
      <c r="AW2508" s="13" t="s">
        <v>32</v>
      </c>
      <c r="AX2508" s="13" t="s">
        <v>76</v>
      </c>
      <c r="AY2508" s="218" t="s">
        <v>282</v>
      </c>
    </row>
    <row r="2509" spans="1:65" s="15" customFormat="1" ht="11.25">
      <c r="B2509" s="230"/>
      <c r="C2509" s="231"/>
      <c r="D2509" s="209" t="s">
        <v>290</v>
      </c>
      <c r="E2509" s="232" t="s">
        <v>1</v>
      </c>
      <c r="F2509" s="233" t="s">
        <v>306</v>
      </c>
      <c r="G2509" s="231"/>
      <c r="H2509" s="234">
        <v>471.26</v>
      </c>
      <c r="I2509" s="235"/>
      <c r="J2509" s="231"/>
      <c r="K2509" s="231"/>
      <c r="L2509" s="236"/>
      <c r="M2509" s="237"/>
      <c r="N2509" s="238"/>
      <c r="O2509" s="238"/>
      <c r="P2509" s="238"/>
      <c r="Q2509" s="238"/>
      <c r="R2509" s="238"/>
      <c r="S2509" s="238"/>
      <c r="T2509" s="239"/>
      <c r="AT2509" s="240" t="s">
        <v>290</v>
      </c>
      <c r="AU2509" s="240" t="s">
        <v>85</v>
      </c>
      <c r="AV2509" s="15" t="s">
        <v>105</v>
      </c>
      <c r="AW2509" s="15" t="s">
        <v>32</v>
      </c>
      <c r="AX2509" s="15" t="s">
        <v>76</v>
      </c>
      <c r="AY2509" s="240" t="s">
        <v>282</v>
      </c>
    </row>
    <row r="2510" spans="1:65" s="16" customFormat="1" ht="11.25">
      <c r="B2510" s="241"/>
      <c r="C2510" s="242"/>
      <c r="D2510" s="209" t="s">
        <v>290</v>
      </c>
      <c r="E2510" s="243" t="s">
        <v>1</v>
      </c>
      <c r="F2510" s="244" t="s">
        <v>1157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290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282</v>
      </c>
    </row>
    <row r="2511" spans="1:65" s="13" customFormat="1" ht="11.25">
      <c r="B2511" s="207"/>
      <c r="C2511" s="208"/>
      <c r="D2511" s="209" t="s">
        <v>290</v>
      </c>
      <c r="E2511" s="210" t="s">
        <v>1</v>
      </c>
      <c r="F2511" s="211" t="s">
        <v>3098</v>
      </c>
      <c r="G2511" s="208"/>
      <c r="H2511" s="212">
        <v>153.1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290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282</v>
      </c>
    </row>
    <row r="2512" spans="1:65" s="15" customFormat="1" ht="11.25">
      <c r="B2512" s="230"/>
      <c r="C2512" s="231"/>
      <c r="D2512" s="209" t="s">
        <v>290</v>
      </c>
      <c r="E2512" s="232" t="s">
        <v>1</v>
      </c>
      <c r="F2512" s="233" t="s">
        <v>306</v>
      </c>
      <c r="G2512" s="231"/>
      <c r="H2512" s="234">
        <v>153.1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290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282</v>
      </c>
    </row>
    <row r="2513" spans="1:65" s="16" customFormat="1" ht="11.25">
      <c r="B2513" s="241"/>
      <c r="C2513" s="242"/>
      <c r="D2513" s="209" t="s">
        <v>290</v>
      </c>
      <c r="E2513" s="243" t="s">
        <v>1</v>
      </c>
      <c r="F2513" s="244" t="s">
        <v>1159</v>
      </c>
      <c r="G2513" s="242"/>
      <c r="H2513" s="243" t="s">
        <v>1</v>
      </c>
      <c r="I2513" s="245"/>
      <c r="J2513" s="242"/>
      <c r="K2513" s="242"/>
      <c r="L2513" s="246"/>
      <c r="M2513" s="247"/>
      <c r="N2513" s="248"/>
      <c r="O2513" s="248"/>
      <c r="P2513" s="248"/>
      <c r="Q2513" s="248"/>
      <c r="R2513" s="248"/>
      <c r="S2513" s="248"/>
      <c r="T2513" s="249"/>
      <c r="AT2513" s="250" t="s">
        <v>290</v>
      </c>
      <c r="AU2513" s="250" t="s">
        <v>85</v>
      </c>
      <c r="AV2513" s="16" t="s">
        <v>83</v>
      </c>
      <c r="AW2513" s="16" t="s">
        <v>32</v>
      </c>
      <c r="AX2513" s="16" t="s">
        <v>76</v>
      </c>
      <c r="AY2513" s="250" t="s">
        <v>282</v>
      </c>
    </row>
    <row r="2514" spans="1:65" s="13" customFormat="1" ht="11.25">
      <c r="B2514" s="207"/>
      <c r="C2514" s="208"/>
      <c r="D2514" s="209" t="s">
        <v>290</v>
      </c>
      <c r="E2514" s="210" t="s">
        <v>1</v>
      </c>
      <c r="F2514" s="211" t="s">
        <v>3099</v>
      </c>
      <c r="G2514" s="208"/>
      <c r="H2514" s="212">
        <v>105.28</v>
      </c>
      <c r="I2514" s="213"/>
      <c r="J2514" s="208"/>
      <c r="K2514" s="208"/>
      <c r="L2514" s="214"/>
      <c r="M2514" s="215"/>
      <c r="N2514" s="216"/>
      <c r="O2514" s="216"/>
      <c r="P2514" s="216"/>
      <c r="Q2514" s="216"/>
      <c r="R2514" s="216"/>
      <c r="S2514" s="216"/>
      <c r="T2514" s="217"/>
      <c r="AT2514" s="218" t="s">
        <v>290</v>
      </c>
      <c r="AU2514" s="218" t="s">
        <v>85</v>
      </c>
      <c r="AV2514" s="13" t="s">
        <v>85</v>
      </c>
      <c r="AW2514" s="13" t="s">
        <v>32</v>
      </c>
      <c r="AX2514" s="13" t="s">
        <v>76</v>
      </c>
      <c r="AY2514" s="218" t="s">
        <v>282</v>
      </c>
    </row>
    <row r="2515" spans="1:65" s="15" customFormat="1" ht="11.25">
      <c r="B2515" s="230"/>
      <c r="C2515" s="231"/>
      <c r="D2515" s="209" t="s">
        <v>290</v>
      </c>
      <c r="E2515" s="232" t="s">
        <v>1</v>
      </c>
      <c r="F2515" s="233" t="s">
        <v>306</v>
      </c>
      <c r="G2515" s="231"/>
      <c r="H2515" s="234">
        <v>105.28</v>
      </c>
      <c r="I2515" s="235"/>
      <c r="J2515" s="231"/>
      <c r="K2515" s="231"/>
      <c r="L2515" s="236"/>
      <c r="M2515" s="237"/>
      <c r="N2515" s="238"/>
      <c r="O2515" s="238"/>
      <c r="P2515" s="238"/>
      <c r="Q2515" s="238"/>
      <c r="R2515" s="238"/>
      <c r="S2515" s="238"/>
      <c r="T2515" s="239"/>
      <c r="AT2515" s="240" t="s">
        <v>290</v>
      </c>
      <c r="AU2515" s="240" t="s">
        <v>85</v>
      </c>
      <c r="AV2515" s="15" t="s">
        <v>105</v>
      </c>
      <c r="AW2515" s="15" t="s">
        <v>32</v>
      </c>
      <c r="AX2515" s="15" t="s">
        <v>76</v>
      </c>
      <c r="AY2515" s="240" t="s">
        <v>282</v>
      </c>
    </row>
    <row r="2516" spans="1:65" s="14" customFormat="1" ht="11.25">
      <c r="B2516" s="219"/>
      <c r="C2516" s="220"/>
      <c r="D2516" s="209" t="s">
        <v>290</v>
      </c>
      <c r="E2516" s="221" t="s">
        <v>1</v>
      </c>
      <c r="F2516" s="222" t="s">
        <v>292</v>
      </c>
      <c r="G2516" s="220"/>
      <c r="H2516" s="223">
        <v>2039.78</v>
      </c>
      <c r="I2516" s="224"/>
      <c r="J2516" s="220"/>
      <c r="K2516" s="220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290</v>
      </c>
      <c r="AU2516" s="229" t="s">
        <v>85</v>
      </c>
      <c r="AV2516" s="14" t="s">
        <v>288</v>
      </c>
      <c r="AW2516" s="14" t="s">
        <v>32</v>
      </c>
      <c r="AX2516" s="14" t="s">
        <v>83</v>
      </c>
      <c r="AY2516" s="229" t="s">
        <v>282</v>
      </c>
    </row>
    <row r="2517" spans="1:65" s="2" customFormat="1" ht="24.2" customHeight="1">
      <c r="A2517" s="35"/>
      <c r="B2517" s="36"/>
      <c r="C2517" s="193" t="s">
        <v>3100</v>
      </c>
      <c r="D2517" s="193" t="s">
        <v>284</v>
      </c>
      <c r="E2517" s="194" t="s">
        <v>3101</v>
      </c>
      <c r="F2517" s="195" t="s">
        <v>3102</v>
      </c>
      <c r="G2517" s="196" t="s">
        <v>287</v>
      </c>
      <c r="H2517" s="197">
        <v>1019.89</v>
      </c>
      <c r="I2517" s="198"/>
      <c r="J2517" s="199">
        <f>ROUND(I2517*H2517,2)</f>
        <v>0</v>
      </c>
      <c r="K2517" s="200"/>
      <c r="L2517" s="40"/>
      <c r="M2517" s="201" t="s">
        <v>1</v>
      </c>
      <c r="N2517" s="202" t="s">
        <v>41</v>
      </c>
      <c r="O2517" s="72"/>
      <c r="P2517" s="203">
        <f>O2517*H2517</f>
        <v>0</v>
      </c>
      <c r="Q2517" s="203">
        <v>1.4999999999999999E-2</v>
      </c>
      <c r="R2517" s="203">
        <f>Q2517*H2517</f>
        <v>15.298349999999999</v>
      </c>
      <c r="S2517" s="203">
        <v>0</v>
      </c>
      <c r="T2517" s="204">
        <f>S2517*H2517</f>
        <v>0</v>
      </c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R2517" s="205" t="s">
        <v>199</v>
      </c>
      <c r="AT2517" s="205" t="s">
        <v>284</v>
      </c>
      <c r="AU2517" s="205" t="s">
        <v>85</v>
      </c>
      <c r="AY2517" s="18" t="s">
        <v>282</v>
      </c>
      <c r="BE2517" s="206">
        <f>IF(N2517="základní",J2517,0)</f>
        <v>0</v>
      </c>
      <c r="BF2517" s="206">
        <f>IF(N2517="snížená",J2517,0)</f>
        <v>0</v>
      </c>
      <c r="BG2517" s="206">
        <f>IF(N2517="zákl. přenesená",J2517,0)</f>
        <v>0</v>
      </c>
      <c r="BH2517" s="206">
        <f>IF(N2517="sníž. přenesená",J2517,0)</f>
        <v>0</v>
      </c>
      <c r="BI2517" s="206">
        <f>IF(N2517="nulová",J2517,0)</f>
        <v>0</v>
      </c>
      <c r="BJ2517" s="18" t="s">
        <v>83</v>
      </c>
      <c r="BK2517" s="206">
        <f>ROUND(I2517*H2517,2)</f>
        <v>0</v>
      </c>
      <c r="BL2517" s="18" t="s">
        <v>199</v>
      </c>
      <c r="BM2517" s="205" t="s">
        <v>3103</v>
      </c>
    </row>
    <row r="2518" spans="1:65" s="16" customFormat="1" ht="11.25">
      <c r="B2518" s="241"/>
      <c r="C2518" s="242"/>
      <c r="D2518" s="209" t="s">
        <v>290</v>
      </c>
      <c r="E2518" s="243" t="s">
        <v>1</v>
      </c>
      <c r="F2518" s="244" t="s">
        <v>1139</v>
      </c>
      <c r="G2518" s="242"/>
      <c r="H2518" s="243" t="s">
        <v>1</v>
      </c>
      <c r="I2518" s="245"/>
      <c r="J2518" s="242"/>
      <c r="K2518" s="242"/>
      <c r="L2518" s="246"/>
      <c r="M2518" s="247"/>
      <c r="N2518" s="248"/>
      <c r="O2518" s="248"/>
      <c r="P2518" s="248"/>
      <c r="Q2518" s="248"/>
      <c r="R2518" s="248"/>
      <c r="S2518" s="248"/>
      <c r="T2518" s="249"/>
      <c r="AT2518" s="250" t="s">
        <v>290</v>
      </c>
      <c r="AU2518" s="250" t="s">
        <v>85</v>
      </c>
      <c r="AV2518" s="16" t="s">
        <v>83</v>
      </c>
      <c r="AW2518" s="16" t="s">
        <v>32</v>
      </c>
      <c r="AX2518" s="16" t="s">
        <v>76</v>
      </c>
      <c r="AY2518" s="250" t="s">
        <v>282</v>
      </c>
    </row>
    <row r="2519" spans="1:65" s="13" customFormat="1" ht="22.5">
      <c r="B2519" s="207"/>
      <c r="C2519" s="208"/>
      <c r="D2519" s="209" t="s">
        <v>290</v>
      </c>
      <c r="E2519" s="210" t="s">
        <v>1</v>
      </c>
      <c r="F2519" s="211" t="s">
        <v>1200</v>
      </c>
      <c r="G2519" s="208"/>
      <c r="H2519" s="212">
        <v>655.07000000000005</v>
      </c>
      <c r="I2519" s="213"/>
      <c r="J2519" s="208"/>
      <c r="K2519" s="208"/>
      <c r="L2519" s="214"/>
      <c r="M2519" s="215"/>
      <c r="N2519" s="216"/>
      <c r="O2519" s="216"/>
      <c r="P2519" s="216"/>
      <c r="Q2519" s="216"/>
      <c r="R2519" s="216"/>
      <c r="S2519" s="216"/>
      <c r="T2519" s="217"/>
      <c r="AT2519" s="218" t="s">
        <v>290</v>
      </c>
      <c r="AU2519" s="218" t="s">
        <v>85</v>
      </c>
      <c r="AV2519" s="13" t="s">
        <v>85</v>
      </c>
      <c r="AW2519" s="13" t="s">
        <v>32</v>
      </c>
      <c r="AX2519" s="13" t="s">
        <v>76</v>
      </c>
      <c r="AY2519" s="218" t="s">
        <v>282</v>
      </c>
    </row>
    <row r="2520" spans="1:65" s="15" customFormat="1" ht="11.25">
      <c r="B2520" s="230"/>
      <c r="C2520" s="231"/>
      <c r="D2520" s="209" t="s">
        <v>290</v>
      </c>
      <c r="E2520" s="232" t="s">
        <v>1</v>
      </c>
      <c r="F2520" s="233" t="s">
        <v>306</v>
      </c>
      <c r="G2520" s="231"/>
      <c r="H2520" s="234">
        <v>655.07000000000005</v>
      </c>
      <c r="I2520" s="235"/>
      <c r="J2520" s="231"/>
      <c r="K2520" s="231"/>
      <c r="L2520" s="236"/>
      <c r="M2520" s="237"/>
      <c r="N2520" s="238"/>
      <c r="O2520" s="238"/>
      <c r="P2520" s="238"/>
      <c r="Q2520" s="238"/>
      <c r="R2520" s="238"/>
      <c r="S2520" s="238"/>
      <c r="T2520" s="239"/>
      <c r="AT2520" s="240" t="s">
        <v>290</v>
      </c>
      <c r="AU2520" s="240" t="s">
        <v>85</v>
      </c>
      <c r="AV2520" s="15" t="s">
        <v>105</v>
      </c>
      <c r="AW2520" s="15" t="s">
        <v>32</v>
      </c>
      <c r="AX2520" s="15" t="s">
        <v>76</v>
      </c>
      <c r="AY2520" s="240" t="s">
        <v>282</v>
      </c>
    </row>
    <row r="2521" spans="1:65" s="16" customFormat="1" ht="11.25">
      <c r="B2521" s="241"/>
      <c r="C2521" s="242"/>
      <c r="D2521" s="209" t="s">
        <v>290</v>
      </c>
      <c r="E2521" s="243" t="s">
        <v>1</v>
      </c>
      <c r="F2521" s="244" t="s">
        <v>1141</v>
      </c>
      <c r="G2521" s="242"/>
      <c r="H2521" s="243" t="s">
        <v>1</v>
      </c>
      <c r="I2521" s="245"/>
      <c r="J2521" s="242"/>
      <c r="K2521" s="242"/>
      <c r="L2521" s="246"/>
      <c r="M2521" s="247"/>
      <c r="N2521" s="248"/>
      <c r="O2521" s="248"/>
      <c r="P2521" s="248"/>
      <c r="Q2521" s="248"/>
      <c r="R2521" s="248"/>
      <c r="S2521" s="248"/>
      <c r="T2521" s="249"/>
      <c r="AT2521" s="250" t="s">
        <v>290</v>
      </c>
      <c r="AU2521" s="250" t="s">
        <v>85</v>
      </c>
      <c r="AV2521" s="16" t="s">
        <v>83</v>
      </c>
      <c r="AW2521" s="16" t="s">
        <v>32</v>
      </c>
      <c r="AX2521" s="16" t="s">
        <v>76</v>
      </c>
      <c r="AY2521" s="250" t="s">
        <v>282</v>
      </c>
    </row>
    <row r="2522" spans="1:65" s="13" customFormat="1" ht="11.25">
      <c r="B2522" s="207"/>
      <c r="C2522" s="208"/>
      <c r="D2522" s="209" t="s">
        <v>290</v>
      </c>
      <c r="E2522" s="210" t="s">
        <v>1</v>
      </c>
      <c r="F2522" s="211" t="s">
        <v>1627</v>
      </c>
      <c r="G2522" s="208"/>
      <c r="H2522" s="212">
        <v>235.63</v>
      </c>
      <c r="I2522" s="213"/>
      <c r="J2522" s="208"/>
      <c r="K2522" s="208"/>
      <c r="L2522" s="214"/>
      <c r="M2522" s="215"/>
      <c r="N2522" s="216"/>
      <c r="O2522" s="216"/>
      <c r="P2522" s="216"/>
      <c r="Q2522" s="216"/>
      <c r="R2522" s="216"/>
      <c r="S2522" s="216"/>
      <c r="T2522" s="217"/>
      <c r="AT2522" s="218" t="s">
        <v>290</v>
      </c>
      <c r="AU2522" s="218" t="s">
        <v>85</v>
      </c>
      <c r="AV2522" s="13" t="s">
        <v>85</v>
      </c>
      <c r="AW2522" s="13" t="s">
        <v>32</v>
      </c>
      <c r="AX2522" s="13" t="s">
        <v>76</v>
      </c>
      <c r="AY2522" s="218" t="s">
        <v>282</v>
      </c>
    </row>
    <row r="2523" spans="1:65" s="15" customFormat="1" ht="11.25">
      <c r="B2523" s="230"/>
      <c r="C2523" s="231"/>
      <c r="D2523" s="209" t="s">
        <v>290</v>
      </c>
      <c r="E2523" s="232" t="s">
        <v>1</v>
      </c>
      <c r="F2523" s="233" t="s">
        <v>306</v>
      </c>
      <c r="G2523" s="231"/>
      <c r="H2523" s="234">
        <v>235.63</v>
      </c>
      <c r="I2523" s="235"/>
      <c r="J2523" s="231"/>
      <c r="K2523" s="231"/>
      <c r="L2523" s="236"/>
      <c r="M2523" s="237"/>
      <c r="N2523" s="238"/>
      <c r="O2523" s="238"/>
      <c r="P2523" s="238"/>
      <c r="Q2523" s="238"/>
      <c r="R2523" s="238"/>
      <c r="S2523" s="238"/>
      <c r="T2523" s="239"/>
      <c r="AT2523" s="240" t="s">
        <v>290</v>
      </c>
      <c r="AU2523" s="240" t="s">
        <v>85</v>
      </c>
      <c r="AV2523" s="15" t="s">
        <v>105</v>
      </c>
      <c r="AW2523" s="15" t="s">
        <v>32</v>
      </c>
      <c r="AX2523" s="15" t="s">
        <v>76</v>
      </c>
      <c r="AY2523" s="240" t="s">
        <v>282</v>
      </c>
    </row>
    <row r="2524" spans="1:65" s="16" customFormat="1" ht="11.25">
      <c r="B2524" s="241"/>
      <c r="C2524" s="242"/>
      <c r="D2524" s="209" t="s">
        <v>290</v>
      </c>
      <c r="E2524" s="243" t="s">
        <v>1</v>
      </c>
      <c r="F2524" s="244" t="s">
        <v>1157</v>
      </c>
      <c r="G2524" s="242"/>
      <c r="H2524" s="243" t="s">
        <v>1</v>
      </c>
      <c r="I2524" s="245"/>
      <c r="J2524" s="242"/>
      <c r="K2524" s="242"/>
      <c r="L2524" s="246"/>
      <c r="M2524" s="247"/>
      <c r="N2524" s="248"/>
      <c r="O2524" s="248"/>
      <c r="P2524" s="248"/>
      <c r="Q2524" s="248"/>
      <c r="R2524" s="248"/>
      <c r="S2524" s="248"/>
      <c r="T2524" s="249"/>
      <c r="AT2524" s="250" t="s">
        <v>290</v>
      </c>
      <c r="AU2524" s="250" t="s">
        <v>85</v>
      </c>
      <c r="AV2524" s="16" t="s">
        <v>83</v>
      </c>
      <c r="AW2524" s="16" t="s">
        <v>32</v>
      </c>
      <c r="AX2524" s="16" t="s">
        <v>76</v>
      </c>
      <c r="AY2524" s="250" t="s">
        <v>282</v>
      </c>
    </row>
    <row r="2525" spans="1:65" s="13" customFormat="1" ht="11.25">
      <c r="B2525" s="207"/>
      <c r="C2525" s="208"/>
      <c r="D2525" s="209" t="s">
        <v>290</v>
      </c>
      <c r="E2525" s="210" t="s">
        <v>1</v>
      </c>
      <c r="F2525" s="211" t="s">
        <v>1205</v>
      </c>
      <c r="G2525" s="208"/>
      <c r="H2525" s="212">
        <v>76.55</v>
      </c>
      <c r="I2525" s="213"/>
      <c r="J2525" s="208"/>
      <c r="K2525" s="208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290</v>
      </c>
      <c r="AU2525" s="218" t="s">
        <v>85</v>
      </c>
      <c r="AV2525" s="13" t="s">
        <v>85</v>
      </c>
      <c r="AW2525" s="13" t="s">
        <v>32</v>
      </c>
      <c r="AX2525" s="13" t="s">
        <v>76</v>
      </c>
      <c r="AY2525" s="218" t="s">
        <v>282</v>
      </c>
    </row>
    <row r="2526" spans="1:65" s="15" customFormat="1" ht="11.25">
      <c r="B2526" s="230"/>
      <c r="C2526" s="231"/>
      <c r="D2526" s="209" t="s">
        <v>290</v>
      </c>
      <c r="E2526" s="232" t="s">
        <v>1</v>
      </c>
      <c r="F2526" s="233" t="s">
        <v>306</v>
      </c>
      <c r="G2526" s="231"/>
      <c r="H2526" s="234">
        <v>76.55</v>
      </c>
      <c r="I2526" s="235"/>
      <c r="J2526" s="231"/>
      <c r="K2526" s="231"/>
      <c r="L2526" s="236"/>
      <c r="M2526" s="237"/>
      <c r="N2526" s="238"/>
      <c r="O2526" s="238"/>
      <c r="P2526" s="238"/>
      <c r="Q2526" s="238"/>
      <c r="R2526" s="238"/>
      <c r="S2526" s="238"/>
      <c r="T2526" s="239"/>
      <c r="AT2526" s="240" t="s">
        <v>290</v>
      </c>
      <c r="AU2526" s="240" t="s">
        <v>85</v>
      </c>
      <c r="AV2526" s="15" t="s">
        <v>105</v>
      </c>
      <c r="AW2526" s="15" t="s">
        <v>32</v>
      </c>
      <c r="AX2526" s="15" t="s">
        <v>76</v>
      </c>
      <c r="AY2526" s="240" t="s">
        <v>282</v>
      </c>
    </row>
    <row r="2527" spans="1:65" s="16" customFormat="1" ht="11.25">
      <c r="B2527" s="241"/>
      <c r="C2527" s="242"/>
      <c r="D2527" s="209" t="s">
        <v>290</v>
      </c>
      <c r="E2527" s="243" t="s">
        <v>1</v>
      </c>
      <c r="F2527" s="244" t="s">
        <v>1159</v>
      </c>
      <c r="G2527" s="242"/>
      <c r="H2527" s="243" t="s">
        <v>1</v>
      </c>
      <c r="I2527" s="245"/>
      <c r="J2527" s="242"/>
      <c r="K2527" s="242"/>
      <c r="L2527" s="246"/>
      <c r="M2527" s="247"/>
      <c r="N2527" s="248"/>
      <c r="O2527" s="248"/>
      <c r="P2527" s="248"/>
      <c r="Q2527" s="248"/>
      <c r="R2527" s="248"/>
      <c r="S2527" s="248"/>
      <c r="T2527" s="249"/>
      <c r="AT2527" s="250" t="s">
        <v>290</v>
      </c>
      <c r="AU2527" s="250" t="s">
        <v>85</v>
      </c>
      <c r="AV2527" s="16" t="s">
        <v>83</v>
      </c>
      <c r="AW2527" s="16" t="s">
        <v>32</v>
      </c>
      <c r="AX2527" s="16" t="s">
        <v>76</v>
      </c>
      <c r="AY2527" s="250" t="s">
        <v>282</v>
      </c>
    </row>
    <row r="2528" spans="1:65" s="13" customFormat="1" ht="11.25">
      <c r="B2528" s="207"/>
      <c r="C2528" s="208"/>
      <c r="D2528" s="209" t="s">
        <v>290</v>
      </c>
      <c r="E2528" s="210" t="s">
        <v>1</v>
      </c>
      <c r="F2528" s="211" t="s">
        <v>1206</v>
      </c>
      <c r="G2528" s="208"/>
      <c r="H2528" s="212">
        <v>52.64</v>
      </c>
      <c r="I2528" s="213"/>
      <c r="J2528" s="208"/>
      <c r="K2528" s="208"/>
      <c r="L2528" s="214"/>
      <c r="M2528" s="215"/>
      <c r="N2528" s="216"/>
      <c r="O2528" s="216"/>
      <c r="P2528" s="216"/>
      <c r="Q2528" s="216"/>
      <c r="R2528" s="216"/>
      <c r="S2528" s="216"/>
      <c r="T2528" s="217"/>
      <c r="AT2528" s="218" t="s">
        <v>290</v>
      </c>
      <c r="AU2528" s="218" t="s">
        <v>85</v>
      </c>
      <c r="AV2528" s="13" t="s">
        <v>85</v>
      </c>
      <c r="AW2528" s="13" t="s">
        <v>32</v>
      </c>
      <c r="AX2528" s="13" t="s">
        <v>76</v>
      </c>
      <c r="AY2528" s="218" t="s">
        <v>282</v>
      </c>
    </row>
    <row r="2529" spans="1:65" s="15" customFormat="1" ht="11.25">
      <c r="B2529" s="230"/>
      <c r="C2529" s="231"/>
      <c r="D2529" s="209" t="s">
        <v>290</v>
      </c>
      <c r="E2529" s="232" t="s">
        <v>1</v>
      </c>
      <c r="F2529" s="233" t="s">
        <v>306</v>
      </c>
      <c r="G2529" s="231"/>
      <c r="H2529" s="234">
        <v>52.64</v>
      </c>
      <c r="I2529" s="235"/>
      <c r="J2529" s="231"/>
      <c r="K2529" s="231"/>
      <c r="L2529" s="236"/>
      <c r="M2529" s="237"/>
      <c r="N2529" s="238"/>
      <c r="O2529" s="238"/>
      <c r="P2529" s="238"/>
      <c r="Q2529" s="238"/>
      <c r="R2529" s="238"/>
      <c r="S2529" s="238"/>
      <c r="T2529" s="239"/>
      <c r="AT2529" s="240" t="s">
        <v>290</v>
      </c>
      <c r="AU2529" s="240" t="s">
        <v>85</v>
      </c>
      <c r="AV2529" s="15" t="s">
        <v>105</v>
      </c>
      <c r="AW2529" s="15" t="s">
        <v>32</v>
      </c>
      <c r="AX2529" s="15" t="s">
        <v>76</v>
      </c>
      <c r="AY2529" s="240" t="s">
        <v>282</v>
      </c>
    </row>
    <row r="2530" spans="1:65" s="14" customFormat="1" ht="11.25">
      <c r="B2530" s="219"/>
      <c r="C2530" s="220"/>
      <c r="D2530" s="209" t="s">
        <v>290</v>
      </c>
      <c r="E2530" s="221" t="s">
        <v>1</v>
      </c>
      <c r="F2530" s="222" t="s">
        <v>292</v>
      </c>
      <c r="G2530" s="220"/>
      <c r="H2530" s="223">
        <v>1019.89</v>
      </c>
      <c r="I2530" s="224"/>
      <c r="J2530" s="220"/>
      <c r="K2530" s="220"/>
      <c r="L2530" s="225"/>
      <c r="M2530" s="226"/>
      <c r="N2530" s="227"/>
      <c r="O2530" s="227"/>
      <c r="P2530" s="227"/>
      <c r="Q2530" s="227"/>
      <c r="R2530" s="227"/>
      <c r="S2530" s="227"/>
      <c r="T2530" s="228"/>
      <c r="AT2530" s="229" t="s">
        <v>290</v>
      </c>
      <c r="AU2530" s="229" t="s">
        <v>85</v>
      </c>
      <c r="AV2530" s="14" t="s">
        <v>288</v>
      </c>
      <c r="AW2530" s="14" t="s">
        <v>32</v>
      </c>
      <c r="AX2530" s="14" t="s">
        <v>83</v>
      </c>
      <c r="AY2530" s="229" t="s">
        <v>282</v>
      </c>
    </row>
    <row r="2531" spans="1:65" s="2" customFormat="1" ht="33" customHeight="1">
      <c r="A2531" s="35"/>
      <c r="B2531" s="36"/>
      <c r="C2531" s="193" t="s">
        <v>3104</v>
      </c>
      <c r="D2531" s="193" t="s">
        <v>284</v>
      </c>
      <c r="E2531" s="194" t="s">
        <v>3105</v>
      </c>
      <c r="F2531" s="195" t="s">
        <v>3106</v>
      </c>
      <c r="G2531" s="196" t="s">
        <v>287</v>
      </c>
      <c r="H2531" s="197">
        <v>137.57599999999999</v>
      </c>
      <c r="I2531" s="198"/>
      <c r="J2531" s="199">
        <f>ROUND(I2531*H2531,2)</f>
        <v>0</v>
      </c>
      <c r="K2531" s="200"/>
      <c r="L2531" s="40"/>
      <c r="M2531" s="201" t="s">
        <v>1</v>
      </c>
      <c r="N2531" s="202" t="s">
        <v>41</v>
      </c>
      <c r="O2531" s="72"/>
      <c r="P2531" s="203">
        <f>O2531*H2531</f>
        <v>0</v>
      </c>
      <c r="Q2531" s="203">
        <v>2.9999999999999997E-4</v>
      </c>
      <c r="R2531" s="203">
        <f>Q2531*H2531</f>
        <v>4.1272799999999991E-2</v>
      </c>
      <c r="S2531" s="203">
        <v>0</v>
      </c>
      <c r="T2531" s="204">
        <f>S2531*H2531</f>
        <v>0</v>
      </c>
      <c r="U2531" s="35"/>
      <c r="V2531" s="35"/>
      <c r="W2531" s="35"/>
      <c r="X2531" s="35"/>
      <c r="Y2531" s="35"/>
      <c r="Z2531" s="35"/>
      <c r="AA2531" s="35"/>
      <c r="AB2531" s="35"/>
      <c r="AC2531" s="35"/>
      <c r="AD2531" s="35"/>
      <c r="AE2531" s="35"/>
      <c r="AR2531" s="205" t="s">
        <v>199</v>
      </c>
      <c r="AT2531" s="205" t="s">
        <v>284</v>
      </c>
      <c r="AU2531" s="205" t="s">
        <v>85</v>
      </c>
      <c r="AY2531" s="18" t="s">
        <v>282</v>
      </c>
      <c r="BE2531" s="206">
        <f>IF(N2531="základní",J2531,0)</f>
        <v>0</v>
      </c>
      <c r="BF2531" s="206">
        <f>IF(N2531="snížená",J2531,0)</f>
        <v>0</v>
      </c>
      <c r="BG2531" s="206">
        <f>IF(N2531="zákl. přenesená",J2531,0)</f>
        <v>0</v>
      </c>
      <c r="BH2531" s="206">
        <f>IF(N2531="sníž. přenesená",J2531,0)</f>
        <v>0</v>
      </c>
      <c r="BI2531" s="206">
        <f>IF(N2531="nulová",J2531,0)</f>
        <v>0</v>
      </c>
      <c r="BJ2531" s="18" t="s">
        <v>83</v>
      </c>
      <c r="BK2531" s="206">
        <f>ROUND(I2531*H2531,2)</f>
        <v>0</v>
      </c>
      <c r="BL2531" s="18" t="s">
        <v>199</v>
      </c>
      <c r="BM2531" s="205" t="s">
        <v>3107</v>
      </c>
    </row>
    <row r="2532" spans="1:65" s="16" customFormat="1" ht="11.25">
      <c r="B2532" s="241"/>
      <c r="C2532" s="242"/>
      <c r="D2532" s="209" t="s">
        <v>290</v>
      </c>
      <c r="E2532" s="243" t="s">
        <v>1</v>
      </c>
      <c r="F2532" s="244" t="s">
        <v>1157</v>
      </c>
      <c r="G2532" s="242"/>
      <c r="H2532" s="243" t="s">
        <v>1</v>
      </c>
      <c r="I2532" s="245"/>
      <c r="J2532" s="242"/>
      <c r="K2532" s="242"/>
      <c r="L2532" s="246"/>
      <c r="M2532" s="247"/>
      <c r="N2532" s="248"/>
      <c r="O2532" s="248"/>
      <c r="P2532" s="248"/>
      <c r="Q2532" s="248"/>
      <c r="R2532" s="248"/>
      <c r="S2532" s="248"/>
      <c r="T2532" s="249"/>
      <c r="AT2532" s="250" t="s">
        <v>290</v>
      </c>
      <c r="AU2532" s="250" t="s">
        <v>85</v>
      </c>
      <c r="AV2532" s="16" t="s">
        <v>83</v>
      </c>
      <c r="AW2532" s="16" t="s">
        <v>32</v>
      </c>
      <c r="AX2532" s="16" t="s">
        <v>76</v>
      </c>
      <c r="AY2532" s="250" t="s">
        <v>282</v>
      </c>
    </row>
    <row r="2533" spans="1:65" s="13" customFormat="1" ht="11.25">
      <c r="B2533" s="207"/>
      <c r="C2533" s="208"/>
      <c r="D2533" s="209" t="s">
        <v>290</v>
      </c>
      <c r="E2533" s="210" t="s">
        <v>1</v>
      </c>
      <c r="F2533" s="211" t="s">
        <v>1205</v>
      </c>
      <c r="G2533" s="208"/>
      <c r="H2533" s="212">
        <v>76.55</v>
      </c>
      <c r="I2533" s="213"/>
      <c r="J2533" s="208"/>
      <c r="K2533" s="208"/>
      <c r="L2533" s="214"/>
      <c r="M2533" s="215"/>
      <c r="N2533" s="216"/>
      <c r="O2533" s="216"/>
      <c r="P2533" s="216"/>
      <c r="Q2533" s="216"/>
      <c r="R2533" s="216"/>
      <c r="S2533" s="216"/>
      <c r="T2533" s="217"/>
      <c r="AT2533" s="218" t="s">
        <v>290</v>
      </c>
      <c r="AU2533" s="218" t="s">
        <v>85</v>
      </c>
      <c r="AV2533" s="13" t="s">
        <v>85</v>
      </c>
      <c r="AW2533" s="13" t="s">
        <v>32</v>
      </c>
      <c r="AX2533" s="13" t="s">
        <v>76</v>
      </c>
      <c r="AY2533" s="218" t="s">
        <v>282</v>
      </c>
    </row>
    <row r="2534" spans="1:65" s="15" customFormat="1" ht="11.25">
      <c r="B2534" s="230"/>
      <c r="C2534" s="231"/>
      <c r="D2534" s="209" t="s">
        <v>290</v>
      </c>
      <c r="E2534" s="232" t="s">
        <v>1</v>
      </c>
      <c r="F2534" s="233" t="s">
        <v>306</v>
      </c>
      <c r="G2534" s="231"/>
      <c r="H2534" s="234">
        <v>76.55</v>
      </c>
      <c r="I2534" s="235"/>
      <c r="J2534" s="231"/>
      <c r="K2534" s="231"/>
      <c r="L2534" s="236"/>
      <c r="M2534" s="237"/>
      <c r="N2534" s="238"/>
      <c r="O2534" s="238"/>
      <c r="P2534" s="238"/>
      <c r="Q2534" s="238"/>
      <c r="R2534" s="238"/>
      <c r="S2534" s="238"/>
      <c r="T2534" s="239"/>
      <c r="AT2534" s="240" t="s">
        <v>290</v>
      </c>
      <c r="AU2534" s="240" t="s">
        <v>85</v>
      </c>
      <c r="AV2534" s="15" t="s">
        <v>105</v>
      </c>
      <c r="AW2534" s="15" t="s">
        <v>32</v>
      </c>
      <c r="AX2534" s="15" t="s">
        <v>76</v>
      </c>
      <c r="AY2534" s="240" t="s">
        <v>282</v>
      </c>
    </row>
    <row r="2535" spans="1:65" s="16" customFormat="1" ht="11.25">
      <c r="B2535" s="241"/>
      <c r="C2535" s="242"/>
      <c r="D2535" s="209" t="s">
        <v>290</v>
      </c>
      <c r="E2535" s="243" t="s">
        <v>1</v>
      </c>
      <c r="F2535" s="244" t="s">
        <v>1159</v>
      </c>
      <c r="G2535" s="242"/>
      <c r="H2535" s="243" t="s">
        <v>1</v>
      </c>
      <c r="I2535" s="245"/>
      <c r="J2535" s="242"/>
      <c r="K2535" s="242"/>
      <c r="L2535" s="246"/>
      <c r="M2535" s="247"/>
      <c r="N2535" s="248"/>
      <c r="O2535" s="248"/>
      <c r="P2535" s="248"/>
      <c r="Q2535" s="248"/>
      <c r="R2535" s="248"/>
      <c r="S2535" s="248"/>
      <c r="T2535" s="249"/>
      <c r="AT2535" s="250" t="s">
        <v>290</v>
      </c>
      <c r="AU2535" s="250" t="s">
        <v>85</v>
      </c>
      <c r="AV2535" s="16" t="s">
        <v>83</v>
      </c>
      <c r="AW2535" s="16" t="s">
        <v>32</v>
      </c>
      <c r="AX2535" s="16" t="s">
        <v>76</v>
      </c>
      <c r="AY2535" s="250" t="s">
        <v>282</v>
      </c>
    </row>
    <row r="2536" spans="1:65" s="13" customFormat="1" ht="11.25">
      <c r="B2536" s="207"/>
      <c r="C2536" s="208"/>
      <c r="D2536" s="209" t="s">
        <v>290</v>
      </c>
      <c r="E2536" s="210" t="s">
        <v>1</v>
      </c>
      <c r="F2536" s="211" t="s">
        <v>1206</v>
      </c>
      <c r="G2536" s="208"/>
      <c r="H2536" s="212">
        <v>52.64</v>
      </c>
      <c r="I2536" s="213"/>
      <c r="J2536" s="208"/>
      <c r="K2536" s="208"/>
      <c r="L2536" s="214"/>
      <c r="M2536" s="215"/>
      <c r="N2536" s="216"/>
      <c r="O2536" s="216"/>
      <c r="P2536" s="216"/>
      <c r="Q2536" s="216"/>
      <c r="R2536" s="216"/>
      <c r="S2536" s="216"/>
      <c r="T2536" s="217"/>
      <c r="AT2536" s="218" t="s">
        <v>290</v>
      </c>
      <c r="AU2536" s="218" t="s">
        <v>85</v>
      </c>
      <c r="AV2536" s="13" t="s">
        <v>85</v>
      </c>
      <c r="AW2536" s="13" t="s">
        <v>32</v>
      </c>
      <c r="AX2536" s="13" t="s">
        <v>76</v>
      </c>
      <c r="AY2536" s="218" t="s">
        <v>282</v>
      </c>
    </row>
    <row r="2537" spans="1:65" s="15" customFormat="1" ht="11.25">
      <c r="B2537" s="230"/>
      <c r="C2537" s="231"/>
      <c r="D2537" s="209" t="s">
        <v>290</v>
      </c>
      <c r="E2537" s="232" t="s">
        <v>1</v>
      </c>
      <c r="F2537" s="233" t="s">
        <v>306</v>
      </c>
      <c r="G2537" s="231"/>
      <c r="H2537" s="234">
        <v>52.64</v>
      </c>
      <c r="I2537" s="235"/>
      <c r="J2537" s="231"/>
      <c r="K2537" s="231"/>
      <c r="L2537" s="236"/>
      <c r="M2537" s="237"/>
      <c r="N2537" s="238"/>
      <c r="O2537" s="238"/>
      <c r="P2537" s="238"/>
      <c r="Q2537" s="238"/>
      <c r="R2537" s="238"/>
      <c r="S2537" s="238"/>
      <c r="T2537" s="239"/>
      <c r="AT2537" s="240" t="s">
        <v>290</v>
      </c>
      <c r="AU2537" s="240" t="s">
        <v>85</v>
      </c>
      <c r="AV2537" s="15" t="s">
        <v>105</v>
      </c>
      <c r="AW2537" s="15" t="s">
        <v>32</v>
      </c>
      <c r="AX2537" s="15" t="s">
        <v>76</v>
      </c>
      <c r="AY2537" s="240" t="s">
        <v>282</v>
      </c>
    </row>
    <row r="2538" spans="1:65" s="16" customFormat="1" ht="11.25">
      <c r="B2538" s="241"/>
      <c r="C2538" s="242"/>
      <c r="D2538" s="209" t="s">
        <v>290</v>
      </c>
      <c r="E2538" s="243" t="s">
        <v>1</v>
      </c>
      <c r="F2538" s="244" t="s">
        <v>3108</v>
      </c>
      <c r="G2538" s="242"/>
      <c r="H2538" s="243" t="s">
        <v>1</v>
      </c>
      <c r="I2538" s="245"/>
      <c r="J2538" s="242"/>
      <c r="K2538" s="242"/>
      <c r="L2538" s="246"/>
      <c r="M2538" s="247"/>
      <c r="N2538" s="248"/>
      <c r="O2538" s="248"/>
      <c r="P2538" s="248"/>
      <c r="Q2538" s="248"/>
      <c r="R2538" s="248"/>
      <c r="S2538" s="248"/>
      <c r="T2538" s="249"/>
      <c r="AT2538" s="250" t="s">
        <v>290</v>
      </c>
      <c r="AU2538" s="250" t="s">
        <v>85</v>
      </c>
      <c r="AV2538" s="16" t="s">
        <v>83</v>
      </c>
      <c r="AW2538" s="16" t="s">
        <v>32</v>
      </c>
      <c r="AX2538" s="16" t="s">
        <v>76</v>
      </c>
      <c r="AY2538" s="250" t="s">
        <v>282</v>
      </c>
    </row>
    <row r="2539" spans="1:65" s="16" customFormat="1" ht="11.25">
      <c r="B2539" s="241"/>
      <c r="C2539" s="242"/>
      <c r="D2539" s="209" t="s">
        <v>290</v>
      </c>
      <c r="E2539" s="243" t="s">
        <v>1</v>
      </c>
      <c r="F2539" s="244" t="s">
        <v>1157</v>
      </c>
      <c r="G2539" s="242"/>
      <c r="H2539" s="243" t="s">
        <v>1</v>
      </c>
      <c r="I2539" s="245"/>
      <c r="J2539" s="242"/>
      <c r="K2539" s="242"/>
      <c r="L2539" s="246"/>
      <c r="M2539" s="247"/>
      <c r="N2539" s="248"/>
      <c r="O2539" s="248"/>
      <c r="P2539" s="248"/>
      <c r="Q2539" s="248"/>
      <c r="R2539" s="248"/>
      <c r="S2539" s="248"/>
      <c r="T2539" s="249"/>
      <c r="AT2539" s="250" t="s">
        <v>290</v>
      </c>
      <c r="AU2539" s="250" t="s">
        <v>85</v>
      </c>
      <c r="AV2539" s="16" t="s">
        <v>83</v>
      </c>
      <c r="AW2539" s="16" t="s">
        <v>32</v>
      </c>
      <c r="AX2539" s="16" t="s">
        <v>76</v>
      </c>
      <c r="AY2539" s="250" t="s">
        <v>282</v>
      </c>
    </row>
    <row r="2540" spans="1:65" s="13" customFormat="1" ht="33.75">
      <c r="B2540" s="207"/>
      <c r="C2540" s="208"/>
      <c r="D2540" s="209" t="s">
        <v>290</v>
      </c>
      <c r="E2540" s="210" t="s">
        <v>1</v>
      </c>
      <c r="F2540" s="211" t="s">
        <v>3109</v>
      </c>
      <c r="G2540" s="208"/>
      <c r="H2540" s="212">
        <v>10.846</v>
      </c>
      <c r="I2540" s="213"/>
      <c r="J2540" s="208"/>
      <c r="K2540" s="208"/>
      <c r="L2540" s="214"/>
      <c r="M2540" s="215"/>
      <c r="N2540" s="216"/>
      <c r="O2540" s="216"/>
      <c r="P2540" s="216"/>
      <c r="Q2540" s="216"/>
      <c r="R2540" s="216"/>
      <c r="S2540" s="216"/>
      <c r="T2540" s="217"/>
      <c r="AT2540" s="218" t="s">
        <v>290</v>
      </c>
      <c r="AU2540" s="218" t="s">
        <v>85</v>
      </c>
      <c r="AV2540" s="13" t="s">
        <v>85</v>
      </c>
      <c r="AW2540" s="13" t="s">
        <v>32</v>
      </c>
      <c r="AX2540" s="13" t="s">
        <v>76</v>
      </c>
      <c r="AY2540" s="218" t="s">
        <v>282</v>
      </c>
    </row>
    <row r="2541" spans="1:65" s="13" customFormat="1" ht="11.25">
      <c r="B2541" s="207"/>
      <c r="C2541" s="208"/>
      <c r="D2541" s="209" t="s">
        <v>290</v>
      </c>
      <c r="E2541" s="210" t="s">
        <v>1</v>
      </c>
      <c r="F2541" s="211" t="s">
        <v>3110</v>
      </c>
      <c r="G2541" s="208"/>
      <c r="H2541" s="212">
        <v>-2.46</v>
      </c>
      <c r="I2541" s="213"/>
      <c r="J2541" s="208"/>
      <c r="K2541" s="208"/>
      <c r="L2541" s="214"/>
      <c r="M2541" s="215"/>
      <c r="N2541" s="216"/>
      <c r="O2541" s="216"/>
      <c r="P2541" s="216"/>
      <c r="Q2541" s="216"/>
      <c r="R2541" s="216"/>
      <c r="S2541" s="216"/>
      <c r="T2541" s="217"/>
      <c r="AT2541" s="218" t="s">
        <v>290</v>
      </c>
      <c r="AU2541" s="218" t="s">
        <v>85</v>
      </c>
      <c r="AV2541" s="13" t="s">
        <v>85</v>
      </c>
      <c r="AW2541" s="13" t="s">
        <v>32</v>
      </c>
      <c r="AX2541" s="13" t="s">
        <v>76</v>
      </c>
      <c r="AY2541" s="218" t="s">
        <v>282</v>
      </c>
    </row>
    <row r="2542" spans="1:65" s="15" customFormat="1" ht="11.25">
      <c r="B2542" s="230"/>
      <c r="C2542" s="231"/>
      <c r="D2542" s="209" t="s">
        <v>290</v>
      </c>
      <c r="E2542" s="232" t="s">
        <v>1</v>
      </c>
      <c r="F2542" s="233" t="s">
        <v>306</v>
      </c>
      <c r="G2542" s="231"/>
      <c r="H2542" s="234">
        <v>8.3859999999999992</v>
      </c>
      <c r="I2542" s="235"/>
      <c r="J2542" s="231"/>
      <c r="K2542" s="231"/>
      <c r="L2542" s="236"/>
      <c r="M2542" s="237"/>
      <c r="N2542" s="238"/>
      <c r="O2542" s="238"/>
      <c r="P2542" s="238"/>
      <c r="Q2542" s="238"/>
      <c r="R2542" s="238"/>
      <c r="S2542" s="238"/>
      <c r="T2542" s="239"/>
      <c r="AT2542" s="240" t="s">
        <v>290</v>
      </c>
      <c r="AU2542" s="240" t="s">
        <v>85</v>
      </c>
      <c r="AV2542" s="15" t="s">
        <v>105</v>
      </c>
      <c r="AW2542" s="15" t="s">
        <v>32</v>
      </c>
      <c r="AX2542" s="15" t="s">
        <v>76</v>
      </c>
      <c r="AY2542" s="240" t="s">
        <v>282</v>
      </c>
    </row>
    <row r="2543" spans="1:65" s="14" customFormat="1" ht="11.25">
      <c r="B2543" s="219"/>
      <c r="C2543" s="220"/>
      <c r="D2543" s="209" t="s">
        <v>290</v>
      </c>
      <c r="E2543" s="221" t="s">
        <v>1</v>
      </c>
      <c r="F2543" s="222" t="s">
        <v>292</v>
      </c>
      <c r="G2543" s="220"/>
      <c r="H2543" s="223">
        <v>137.57599999999999</v>
      </c>
      <c r="I2543" s="224"/>
      <c r="J2543" s="220"/>
      <c r="K2543" s="220"/>
      <c r="L2543" s="225"/>
      <c r="M2543" s="226"/>
      <c r="N2543" s="227"/>
      <c r="O2543" s="227"/>
      <c r="P2543" s="227"/>
      <c r="Q2543" s="227"/>
      <c r="R2543" s="227"/>
      <c r="S2543" s="227"/>
      <c r="T2543" s="228"/>
      <c r="AT2543" s="229" t="s">
        <v>290</v>
      </c>
      <c r="AU2543" s="229" t="s">
        <v>85</v>
      </c>
      <c r="AV2543" s="14" t="s">
        <v>288</v>
      </c>
      <c r="AW2543" s="14" t="s">
        <v>32</v>
      </c>
      <c r="AX2543" s="14" t="s">
        <v>83</v>
      </c>
      <c r="AY2543" s="229" t="s">
        <v>282</v>
      </c>
    </row>
    <row r="2544" spans="1:65" s="2" customFormat="1" ht="24.2" customHeight="1">
      <c r="A2544" s="35"/>
      <c r="B2544" s="36"/>
      <c r="C2544" s="251" t="s">
        <v>3111</v>
      </c>
      <c r="D2544" s="251" t="s">
        <v>990</v>
      </c>
      <c r="E2544" s="252" t="s">
        <v>3112</v>
      </c>
      <c r="F2544" s="253" t="s">
        <v>3113</v>
      </c>
      <c r="G2544" s="254" t="s">
        <v>287</v>
      </c>
      <c r="H2544" s="255">
        <v>151.334</v>
      </c>
      <c r="I2544" s="256"/>
      <c r="J2544" s="257">
        <f>ROUND(I2544*H2544,2)</f>
        <v>0</v>
      </c>
      <c r="K2544" s="258"/>
      <c r="L2544" s="259"/>
      <c r="M2544" s="260" t="s">
        <v>1</v>
      </c>
      <c r="N2544" s="261" t="s">
        <v>41</v>
      </c>
      <c r="O2544" s="72"/>
      <c r="P2544" s="203">
        <f>O2544*H2544</f>
        <v>0</v>
      </c>
      <c r="Q2544" s="203">
        <v>5.1000000000000004E-3</v>
      </c>
      <c r="R2544" s="203">
        <f>Q2544*H2544</f>
        <v>0.77180340000000003</v>
      </c>
      <c r="S2544" s="203">
        <v>0</v>
      </c>
      <c r="T2544" s="204">
        <f>S2544*H2544</f>
        <v>0</v>
      </c>
      <c r="U2544" s="35"/>
      <c r="V2544" s="35"/>
      <c r="W2544" s="35"/>
      <c r="X2544" s="35"/>
      <c r="Y2544" s="35"/>
      <c r="Z2544" s="35"/>
      <c r="AA2544" s="35"/>
      <c r="AB2544" s="35"/>
      <c r="AC2544" s="35"/>
      <c r="AD2544" s="35"/>
      <c r="AE2544" s="35"/>
      <c r="AR2544" s="205" t="s">
        <v>493</v>
      </c>
      <c r="AT2544" s="205" t="s">
        <v>990</v>
      </c>
      <c r="AU2544" s="205" t="s">
        <v>85</v>
      </c>
      <c r="AY2544" s="18" t="s">
        <v>282</v>
      </c>
      <c r="BE2544" s="206">
        <f>IF(N2544="základní",J2544,0)</f>
        <v>0</v>
      </c>
      <c r="BF2544" s="206">
        <f>IF(N2544="snížená",J2544,0)</f>
        <v>0</v>
      </c>
      <c r="BG2544" s="206">
        <f>IF(N2544="zákl. přenesená",J2544,0)</f>
        <v>0</v>
      </c>
      <c r="BH2544" s="206">
        <f>IF(N2544="sníž. přenesená",J2544,0)</f>
        <v>0</v>
      </c>
      <c r="BI2544" s="206">
        <f>IF(N2544="nulová",J2544,0)</f>
        <v>0</v>
      </c>
      <c r="BJ2544" s="18" t="s">
        <v>83</v>
      </c>
      <c r="BK2544" s="206">
        <f>ROUND(I2544*H2544,2)</f>
        <v>0</v>
      </c>
      <c r="BL2544" s="18" t="s">
        <v>199</v>
      </c>
      <c r="BM2544" s="205" t="s">
        <v>3114</v>
      </c>
    </row>
    <row r="2545" spans="1:65" s="13" customFormat="1" ht="11.25">
      <c r="B2545" s="207"/>
      <c r="C2545" s="208"/>
      <c r="D2545" s="209" t="s">
        <v>290</v>
      </c>
      <c r="E2545" s="208"/>
      <c r="F2545" s="211" t="s">
        <v>3115</v>
      </c>
      <c r="G2545" s="208"/>
      <c r="H2545" s="212">
        <v>151.334</v>
      </c>
      <c r="I2545" s="213"/>
      <c r="J2545" s="208"/>
      <c r="K2545" s="208"/>
      <c r="L2545" s="214"/>
      <c r="M2545" s="215"/>
      <c r="N2545" s="216"/>
      <c r="O2545" s="216"/>
      <c r="P2545" s="216"/>
      <c r="Q2545" s="216"/>
      <c r="R2545" s="216"/>
      <c r="S2545" s="216"/>
      <c r="T2545" s="217"/>
      <c r="AT2545" s="218" t="s">
        <v>290</v>
      </c>
      <c r="AU2545" s="218" t="s">
        <v>85</v>
      </c>
      <c r="AV2545" s="13" t="s">
        <v>85</v>
      </c>
      <c r="AW2545" s="13" t="s">
        <v>4</v>
      </c>
      <c r="AX2545" s="13" t="s">
        <v>83</v>
      </c>
      <c r="AY2545" s="218" t="s">
        <v>282</v>
      </c>
    </row>
    <row r="2546" spans="1:65" s="2" customFormat="1" ht="16.5" customHeight="1">
      <c r="A2546" s="35"/>
      <c r="B2546" s="36"/>
      <c r="C2546" s="193" t="s">
        <v>3116</v>
      </c>
      <c r="D2546" s="193" t="s">
        <v>284</v>
      </c>
      <c r="E2546" s="194" t="s">
        <v>3117</v>
      </c>
      <c r="F2546" s="195" t="s">
        <v>3118</v>
      </c>
      <c r="G2546" s="196" t="s">
        <v>287</v>
      </c>
      <c r="H2546" s="197">
        <v>890.7</v>
      </c>
      <c r="I2546" s="198"/>
      <c r="J2546" s="199">
        <f>ROUND(I2546*H2546,2)</f>
        <v>0</v>
      </c>
      <c r="K2546" s="200"/>
      <c r="L2546" s="40"/>
      <c r="M2546" s="201" t="s">
        <v>1</v>
      </c>
      <c r="N2546" s="202" t="s">
        <v>41</v>
      </c>
      <c r="O2546" s="72"/>
      <c r="P2546" s="203">
        <f>O2546*H2546</f>
        <v>0</v>
      </c>
      <c r="Q2546" s="203">
        <v>2.9999999999999997E-4</v>
      </c>
      <c r="R2546" s="203">
        <f>Q2546*H2546</f>
        <v>0.26721</v>
      </c>
      <c r="S2546" s="203">
        <v>0</v>
      </c>
      <c r="T2546" s="204">
        <f>S2546*H2546</f>
        <v>0</v>
      </c>
      <c r="U2546" s="35"/>
      <c r="V2546" s="35"/>
      <c r="W2546" s="35"/>
      <c r="X2546" s="35"/>
      <c r="Y2546" s="35"/>
      <c r="Z2546" s="35"/>
      <c r="AA2546" s="35"/>
      <c r="AB2546" s="35"/>
      <c r="AC2546" s="35"/>
      <c r="AD2546" s="35"/>
      <c r="AE2546" s="35"/>
      <c r="AR2546" s="205" t="s">
        <v>199</v>
      </c>
      <c r="AT2546" s="205" t="s">
        <v>284</v>
      </c>
      <c r="AU2546" s="205" t="s">
        <v>85</v>
      </c>
      <c r="AY2546" s="18" t="s">
        <v>282</v>
      </c>
      <c r="BE2546" s="206">
        <f>IF(N2546="základní",J2546,0)</f>
        <v>0</v>
      </c>
      <c r="BF2546" s="206">
        <f>IF(N2546="snížená",J2546,0)</f>
        <v>0</v>
      </c>
      <c r="BG2546" s="206">
        <f>IF(N2546="zákl. přenesená",J2546,0)</f>
        <v>0</v>
      </c>
      <c r="BH2546" s="206">
        <f>IF(N2546="sníž. přenesená",J2546,0)</f>
        <v>0</v>
      </c>
      <c r="BI2546" s="206">
        <f>IF(N2546="nulová",J2546,0)</f>
        <v>0</v>
      </c>
      <c r="BJ2546" s="18" t="s">
        <v>83</v>
      </c>
      <c r="BK2546" s="206">
        <f>ROUND(I2546*H2546,2)</f>
        <v>0</v>
      </c>
      <c r="BL2546" s="18" t="s">
        <v>199</v>
      </c>
      <c r="BM2546" s="205" t="s">
        <v>3119</v>
      </c>
    </row>
    <row r="2547" spans="1:65" s="16" customFormat="1" ht="11.25">
      <c r="B2547" s="241"/>
      <c r="C2547" s="242"/>
      <c r="D2547" s="209" t="s">
        <v>290</v>
      </c>
      <c r="E2547" s="243" t="s">
        <v>1</v>
      </c>
      <c r="F2547" s="244" t="s">
        <v>1139</v>
      </c>
      <c r="G2547" s="242"/>
      <c r="H2547" s="243" t="s">
        <v>1</v>
      </c>
      <c r="I2547" s="245"/>
      <c r="J2547" s="242"/>
      <c r="K2547" s="242"/>
      <c r="L2547" s="246"/>
      <c r="M2547" s="247"/>
      <c r="N2547" s="248"/>
      <c r="O2547" s="248"/>
      <c r="P2547" s="248"/>
      <c r="Q2547" s="248"/>
      <c r="R2547" s="248"/>
      <c r="S2547" s="248"/>
      <c r="T2547" s="249"/>
      <c r="AT2547" s="250" t="s">
        <v>290</v>
      </c>
      <c r="AU2547" s="250" t="s">
        <v>85</v>
      </c>
      <c r="AV2547" s="16" t="s">
        <v>83</v>
      </c>
      <c r="AW2547" s="16" t="s">
        <v>32</v>
      </c>
      <c r="AX2547" s="16" t="s">
        <v>76</v>
      </c>
      <c r="AY2547" s="250" t="s">
        <v>282</v>
      </c>
    </row>
    <row r="2548" spans="1:65" s="13" customFormat="1" ht="22.5">
      <c r="B2548" s="207"/>
      <c r="C2548" s="208"/>
      <c r="D2548" s="209" t="s">
        <v>290</v>
      </c>
      <c r="E2548" s="210" t="s">
        <v>1</v>
      </c>
      <c r="F2548" s="211" t="s">
        <v>1200</v>
      </c>
      <c r="G2548" s="208"/>
      <c r="H2548" s="212">
        <v>655.07000000000005</v>
      </c>
      <c r="I2548" s="213"/>
      <c r="J2548" s="208"/>
      <c r="K2548" s="208"/>
      <c r="L2548" s="214"/>
      <c r="M2548" s="215"/>
      <c r="N2548" s="216"/>
      <c r="O2548" s="216"/>
      <c r="P2548" s="216"/>
      <c r="Q2548" s="216"/>
      <c r="R2548" s="216"/>
      <c r="S2548" s="216"/>
      <c r="T2548" s="217"/>
      <c r="AT2548" s="218" t="s">
        <v>290</v>
      </c>
      <c r="AU2548" s="218" t="s">
        <v>85</v>
      </c>
      <c r="AV2548" s="13" t="s">
        <v>85</v>
      </c>
      <c r="AW2548" s="13" t="s">
        <v>32</v>
      </c>
      <c r="AX2548" s="13" t="s">
        <v>76</v>
      </c>
      <c r="AY2548" s="218" t="s">
        <v>282</v>
      </c>
    </row>
    <row r="2549" spans="1:65" s="15" customFormat="1" ht="11.25">
      <c r="B2549" s="230"/>
      <c r="C2549" s="231"/>
      <c r="D2549" s="209" t="s">
        <v>290</v>
      </c>
      <c r="E2549" s="232" t="s">
        <v>1</v>
      </c>
      <c r="F2549" s="233" t="s">
        <v>306</v>
      </c>
      <c r="G2549" s="231"/>
      <c r="H2549" s="234">
        <v>655.07000000000005</v>
      </c>
      <c r="I2549" s="235"/>
      <c r="J2549" s="231"/>
      <c r="K2549" s="231"/>
      <c r="L2549" s="236"/>
      <c r="M2549" s="237"/>
      <c r="N2549" s="238"/>
      <c r="O2549" s="238"/>
      <c r="P2549" s="238"/>
      <c r="Q2549" s="238"/>
      <c r="R2549" s="238"/>
      <c r="S2549" s="238"/>
      <c r="T2549" s="239"/>
      <c r="AT2549" s="240" t="s">
        <v>290</v>
      </c>
      <c r="AU2549" s="240" t="s">
        <v>85</v>
      </c>
      <c r="AV2549" s="15" t="s">
        <v>105</v>
      </c>
      <c r="AW2549" s="15" t="s">
        <v>32</v>
      </c>
      <c r="AX2549" s="15" t="s">
        <v>76</v>
      </c>
      <c r="AY2549" s="240" t="s">
        <v>282</v>
      </c>
    </row>
    <row r="2550" spans="1:65" s="16" customFormat="1" ht="11.25">
      <c r="B2550" s="241"/>
      <c r="C2550" s="242"/>
      <c r="D2550" s="209" t="s">
        <v>290</v>
      </c>
      <c r="E2550" s="243" t="s">
        <v>1</v>
      </c>
      <c r="F2550" s="244" t="s">
        <v>1141</v>
      </c>
      <c r="G2550" s="242"/>
      <c r="H2550" s="243" t="s">
        <v>1</v>
      </c>
      <c r="I2550" s="245"/>
      <c r="J2550" s="242"/>
      <c r="K2550" s="242"/>
      <c r="L2550" s="246"/>
      <c r="M2550" s="247"/>
      <c r="N2550" s="248"/>
      <c r="O2550" s="248"/>
      <c r="P2550" s="248"/>
      <c r="Q2550" s="248"/>
      <c r="R2550" s="248"/>
      <c r="S2550" s="248"/>
      <c r="T2550" s="249"/>
      <c r="AT2550" s="250" t="s">
        <v>290</v>
      </c>
      <c r="AU2550" s="250" t="s">
        <v>85</v>
      </c>
      <c r="AV2550" s="16" t="s">
        <v>83</v>
      </c>
      <c r="AW2550" s="16" t="s">
        <v>32</v>
      </c>
      <c r="AX2550" s="16" t="s">
        <v>76</v>
      </c>
      <c r="AY2550" s="250" t="s">
        <v>282</v>
      </c>
    </row>
    <row r="2551" spans="1:65" s="13" customFormat="1" ht="11.25">
      <c r="B2551" s="207"/>
      <c r="C2551" s="208"/>
      <c r="D2551" s="209" t="s">
        <v>290</v>
      </c>
      <c r="E2551" s="210" t="s">
        <v>1</v>
      </c>
      <c r="F2551" s="211" t="s">
        <v>1627</v>
      </c>
      <c r="G2551" s="208"/>
      <c r="H2551" s="212">
        <v>235.63</v>
      </c>
      <c r="I2551" s="213"/>
      <c r="J2551" s="208"/>
      <c r="K2551" s="208"/>
      <c r="L2551" s="214"/>
      <c r="M2551" s="215"/>
      <c r="N2551" s="216"/>
      <c r="O2551" s="216"/>
      <c r="P2551" s="216"/>
      <c r="Q2551" s="216"/>
      <c r="R2551" s="216"/>
      <c r="S2551" s="216"/>
      <c r="T2551" s="217"/>
      <c r="AT2551" s="218" t="s">
        <v>290</v>
      </c>
      <c r="AU2551" s="218" t="s">
        <v>85</v>
      </c>
      <c r="AV2551" s="13" t="s">
        <v>85</v>
      </c>
      <c r="AW2551" s="13" t="s">
        <v>32</v>
      </c>
      <c r="AX2551" s="13" t="s">
        <v>76</v>
      </c>
      <c r="AY2551" s="218" t="s">
        <v>282</v>
      </c>
    </row>
    <row r="2552" spans="1:65" s="15" customFormat="1" ht="11.25">
      <c r="B2552" s="230"/>
      <c r="C2552" s="231"/>
      <c r="D2552" s="209" t="s">
        <v>290</v>
      </c>
      <c r="E2552" s="232" t="s">
        <v>1</v>
      </c>
      <c r="F2552" s="233" t="s">
        <v>306</v>
      </c>
      <c r="G2552" s="231"/>
      <c r="H2552" s="234">
        <v>235.63</v>
      </c>
      <c r="I2552" s="235"/>
      <c r="J2552" s="231"/>
      <c r="K2552" s="231"/>
      <c r="L2552" s="236"/>
      <c r="M2552" s="237"/>
      <c r="N2552" s="238"/>
      <c r="O2552" s="238"/>
      <c r="P2552" s="238"/>
      <c r="Q2552" s="238"/>
      <c r="R2552" s="238"/>
      <c r="S2552" s="238"/>
      <c r="T2552" s="239"/>
      <c r="AT2552" s="240" t="s">
        <v>290</v>
      </c>
      <c r="AU2552" s="240" t="s">
        <v>85</v>
      </c>
      <c r="AV2552" s="15" t="s">
        <v>105</v>
      </c>
      <c r="AW2552" s="15" t="s">
        <v>32</v>
      </c>
      <c r="AX2552" s="15" t="s">
        <v>76</v>
      </c>
      <c r="AY2552" s="240" t="s">
        <v>282</v>
      </c>
    </row>
    <row r="2553" spans="1:65" s="14" customFormat="1" ht="11.25">
      <c r="B2553" s="219"/>
      <c r="C2553" s="220"/>
      <c r="D2553" s="209" t="s">
        <v>290</v>
      </c>
      <c r="E2553" s="221" t="s">
        <v>1</v>
      </c>
      <c r="F2553" s="222" t="s">
        <v>292</v>
      </c>
      <c r="G2553" s="220"/>
      <c r="H2553" s="223">
        <v>890.7</v>
      </c>
      <c r="I2553" s="224"/>
      <c r="J2553" s="220"/>
      <c r="K2553" s="220"/>
      <c r="L2553" s="225"/>
      <c r="M2553" s="226"/>
      <c r="N2553" s="227"/>
      <c r="O2553" s="227"/>
      <c r="P2553" s="227"/>
      <c r="Q2553" s="227"/>
      <c r="R2553" s="227"/>
      <c r="S2553" s="227"/>
      <c r="T2553" s="228"/>
      <c r="AT2553" s="229" t="s">
        <v>290</v>
      </c>
      <c r="AU2553" s="229" t="s">
        <v>85</v>
      </c>
      <c r="AV2553" s="14" t="s">
        <v>288</v>
      </c>
      <c r="AW2553" s="14" t="s">
        <v>32</v>
      </c>
      <c r="AX2553" s="14" t="s">
        <v>83</v>
      </c>
      <c r="AY2553" s="229" t="s">
        <v>282</v>
      </c>
    </row>
    <row r="2554" spans="1:65" s="2" customFormat="1" ht="24.2" customHeight="1">
      <c r="A2554" s="35"/>
      <c r="B2554" s="36"/>
      <c r="C2554" s="251" t="s">
        <v>3120</v>
      </c>
      <c r="D2554" s="251" t="s">
        <v>990</v>
      </c>
      <c r="E2554" s="252" t="s">
        <v>3121</v>
      </c>
      <c r="F2554" s="253" t="s">
        <v>3122</v>
      </c>
      <c r="G2554" s="254" t="s">
        <v>287</v>
      </c>
      <c r="H2554" s="255">
        <v>979.77</v>
      </c>
      <c r="I2554" s="256"/>
      <c r="J2554" s="257">
        <f>ROUND(I2554*H2554,2)</f>
        <v>0</v>
      </c>
      <c r="K2554" s="258"/>
      <c r="L2554" s="259"/>
      <c r="M2554" s="260" t="s">
        <v>1</v>
      </c>
      <c r="N2554" s="261" t="s">
        <v>41</v>
      </c>
      <c r="O2554" s="72"/>
      <c r="P2554" s="203">
        <f>O2554*H2554</f>
        <v>0</v>
      </c>
      <c r="Q2554" s="203">
        <v>2.4599999999999999E-3</v>
      </c>
      <c r="R2554" s="203">
        <f>Q2554*H2554</f>
        <v>2.4102342000000001</v>
      </c>
      <c r="S2554" s="203">
        <v>0</v>
      </c>
      <c r="T2554" s="204">
        <f>S2554*H2554</f>
        <v>0</v>
      </c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R2554" s="205" t="s">
        <v>493</v>
      </c>
      <c r="AT2554" s="205" t="s">
        <v>990</v>
      </c>
      <c r="AU2554" s="205" t="s">
        <v>85</v>
      </c>
      <c r="AY2554" s="18" t="s">
        <v>282</v>
      </c>
      <c r="BE2554" s="206">
        <f>IF(N2554="základní",J2554,0)</f>
        <v>0</v>
      </c>
      <c r="BF2554" s="206">
        <f>IF(N2554="snížená",J2554,0)</f>
        <v>0</v>
      </c>
      <c r="BG2554" s="206">
        <f>IF(N2554="zákl. přenesená",J2554,0)</f>
        <v>0</v>
      </c>
      <c r="BH2554" s="206">
        <f>IF(N2554="sníž. přenesená",J2554,0)</f>
        <v>0</v>
      </c>
      <c r="BI2554" s="206">
        <f>IF(N2554="nulová",J2554,0)</f>
        <v>0</v>
      </c>
      <c r="BJ2554" s="18" t="s">
        <v>83</v>
      </c>
      <c r="BK2554" s="206">
        <f>ROUND(I2554*H2554,2)</f>
        <v>0</v>
      </c>
      <c r="BL2554" s="18" t="s">
        <v>199</v>
      </c>
      <c r="BM2554" s="205" t="s">
        <v>3123</v>
      </c>
    </row>
    <row r="2555" spans="1:65" s="13" customFormat="1" ht="11.25">
      <c r="B2555" s="207"/>
      <c r="C2555" s="208"/>
      <c r="D2555" s="209" t="s">
        <v>290</v>
      </c>
      <c r="E2555" s="208"/>
      <c r="F2555" s="211" t="s">
        <v>3124</v>
      </c>
      <c r="G2555" s="208"/>
      <c r="H2555" s="212">
        <v>979.77</v>
      </c>
      <c r="I2555" s="213"/>
      <c r="J2555" s="208"/>
      <c r="K2555" s="208"/>
      <c r="L2555" s="214"/>
      <c r="M2555" s="215"/>
      <c r="N2555" s="216"/>
      <c r="O2555" s="216"/>
      <c r="P2555" s="216"/>
      <c r="Q2555" s="216"/>
      <c r="R2555" s="216"/>
      <c r="S2555" s="216"/>
      <c r="T2555" s="217"/>
      <c r="AT2555" s="218" t="s">
        <v>290</v>
      </c>
      <c r="AU2555" s="218" t="s">
        <v>85</v>
      </c>
      <c r="AV2555" s="13" t="s">
        <v>85</v>
      </c>
      <c r="AW2555" s="13" t="s">
        <v>4</v>
      </c>
      <c r="AX2555" s="13" t="s">
        <v>83</v>
      </c>
      <c r="AY2555" s="218" t="s">
        <v>282</v>
      </c>
    </row>
    <row r="2556" spans="1:65" s="2" customFormat="1" ht="21.75" customHeight="1">
      <c r="A2556" s="35"/>
      <c r="B2556" s="36"/>
      <c r="C2556" s="193" t="s">
        <v>3125</v>
      </c>
      <c r="D2556" s="193" t="s">
        <v>284</v>
      </c>
      <c r="E2556" s="194" t="s">
        <v>3126</v>
      </c>
      <c r="F2556" s="195" t="s">
        <v>3127</v>
      </c>
      <c r="G2556" s="196" t="s">
        <v>441</v>
      </c>
      <c r="H2556" s="197">
        <v>79.2</v>
      </c>
      <c r="I2556" s="198"/>
      <c r="J2556" s="199">
        <f>ROUND(I2556*H2556,2)</f>
        <v>0</v>
      </c>
      <c r="K2556" s="200"/>
      <c r="L2556" s="40"/>
      <c r="M2556" s="201" t="s">
        <v>1</v>
      </c>
      <c r="N2556" s="202" t="s">
        <v>41</v>
      </c>
      <c r="O2556" s="72"/>
      <c r="P2556" s="203">
        <f>O2556*H2556</f>
        <v>0</v>
      </c>
      <c r="Q2556" s="203">
        <v>1.2E-4</v>
      </c>
      <c r="R2556" s="203">
        <f>Q2556*H2556</f>
        <v>9.5040000000000003E-3</v>
      </c>
      <c r="S2556" s="203">
        <v>0</v>
      </c>
      <c r="T2556" s="204">
        <f>S2556*H2556</f>
        <v>0</v>
      </c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R2556" s="205" t="s">
        <v>199</v>
      </c>
      <c r="AT2556" s="205" t="s">
        <v>284</v>
      </c>
      <c r="AU2556" s="205" t="s">
        <v>85</v>
      </c>
      <c r="AY2556" s="18" t="s">
        <v>282</v>
      </c>
      <c r="BE2556" s="206">
        <f>IF(N2556="základní",J2556,0)</f>
        <v>0</v>
      </c>
      <c r="BF2556" s="206">
        <f>IF(N2556="snížená",J2556,0)</f>
        <v>0</v>
      </c>
      <c r="BG2556" s="206">
        <f>IF(N2556="zákl. přenesená",J2556,0)</f>
        <v>0</v>
      </c>
      <c r="BH2556" s="206">
        <f>IF(N2556="sníž. přenesená",J2556,0)</f>
        <v>0</v>
      </c>
      <c r="BI2556" s="206">
        <f>IF(N2556="nulová",J2556,0)</f>
        <v>0</v>
      </c>
      <c r="BJ2556" s="18" t="s">
        <v>83</v>
      </c>
      <c r="BK2556" s="206">
        <f>ROUND(I2556*H2556,2)</f>
        <v>0</v>
      </c>
      <c r="BL2556" s="18" t="s">
        <v>199</v>
      </c>
      <c r="BM2556" s="205" t="s">
        <v>3128</v>
      </c>
    </row>
    <row r="2557" spans="1:65" s="13" customFormat="1" ht="11.25">
      <c r="B2557" s="207"/>
      <c r="C2557" s="208"/>
      <c r="D2557" s="209" t="s">
        <v>290</v>
      </c>
      <c r="E2557" s="210" t="s">
        <v>1</v>
      </c>
      <c r="F2557" s="211" t="s">
        <v>3129</v>
      </c>
      <c r="G2557" s="208"/>
      <c r="H2557" s="212">
        <v>79.2</v>
      </c>
      <c r="I2557" s="213"/>
      <c r="J2557" s="208"/>
      <c r="K2557" s="208"/>
      <c r="L2557" s="214"/>
      <c r="M2557" s="215"/>
      <c r="N2557" s="216"/>
      <c r="O2557" s="216"/>
      <c r="P2557" s="216"/>
      <c r="Q2557" s="216"/>
      <c r="R2557" s="216"/>
      <c r="S2557" s="216"/>
      <c r="T2557" s="217"/>
      <c r="AT2557" s="218" t="s">
        <v>290</v>
      </c>
      <c r="AU2557" s="218" t="s">
        <v>85</v>
      </c>
      <c r="AV2557" s="13" t="s">
        <v>85</v>
      </c>
      <c r="AW2557" s="13" t="s">
        <v>32</v>
      </c>
      <c r="AX2557" s="13" t="s">
        <v>76</v>
      </c>
      <c r="AY2557" s="218" t="s">
        <v>282</v>
      </c>
    </row>
    <row r="2558" spans="1:65" s="14" customFormat="1" ht="11.25">
      <c r="B2558" s="219"/>
      <c r="C2558" s="220"/>
      <c r="D2558" s="209" t="s">
        <v>290</v>
      </c>
      <c r="E2558" s="221" t="s">
        <v>1</v>
      </c>
      <c r="F2558" s="222" t="s">
        <v>292</v>
      </c>
      <c r="G2558" s="220"/>
      <c r="H2558" s="223">
        <v>79.2</v>
      </c>
      <c r="I2558" s="224"/>
      <c r="J2558" s="220"/>
      <c r="K2558" s="220"/>
      <c r="L2558" s="225"/>
      <c r="M2558" s="226"/>
      <c r="N2558" s="227"/>
      <c r="O2558" s="227"/>
      <c r="P2558" s="227"/>
      <c r="Q2558" s="227"/>
      <c r="R2558" s="227"/>
      <c r="S2558" s="227"/>
      <c r="T2558" s="228"/>
      <c r="AT2558" s="229" t="s">
        <v>290</v>
      </c>
      <c r="AU2558" s="229" t="s">
        <v>85</v>
      </c>
      <c r="AV2558" s="14" t="s">
        <v>288</v>
      </c>
      <c r="AW2558" s="14" t="s">
        <v>32</v>
      </c>
      <c r="AX2558" s="14" t="s">
        <v>83</v>
      </c>
      <c r="AY2558" s="229" t="s">
        <v>282</v>
      </c>
    </row>
    <row r="2559" spans="1:65" s="2" customFormat="1" ht="24.2" customHeight="1">
      <c r="A2559" s="35"/>
      <c r="B2559" s="36"/>
      <c r="C2559" s="193" t="s">
        <v>3130</v>
      </c>
      <c r="D2559" s="193" t="s">
        <v>284</v>
      </c>
      <c r="E2559" s="194" t="s">
        <v>3131</v>
      </c>
      <c r="F2559" s="195" t="s">
        <v>3132</v>
      </c>
      <c r="G2559" s="196" t="s">
        <v>441</v>
      </c>
      <c r="H2559" s="197">
        <v>83.6</v>
      </c>
      <c r="I2559" s="198"/>
      <c r="J2559" s="199">
        <f>ROUND(I2559*H2559,2)</f>
        <v>0</v>
      </c>
      <c r="K2559" s="200"/>
      <c r="L2559" s="40"/>
      <c r="M2559" s="201" t="s">
        <v>1</v>
      </c>
      <c r="N2559" s="202" t="s">
        <v>41</v>
      </c>
      <c r="O2559" s="72"/>
      <c r="P2559" s="203">
        <f>O2559*H2559</f>
        <v>0</v>
      </c>
      <c r="Q2559" s="203">
        <v>8.0000000000000007E-5</v>
      </c>
      <c r="R2559" s="203">
        <f>Q2559*H2559</f>
        <v>6.6880000000000004E-3</v>
      </c>
      <c r="S2559" s="203">
        <v>0</v>
      </c>
      <c r="T2559" s="204">
        <f>S2559*H2559</f>
        <v>0</v>
      </c>
      <c r="U2559" s="35"/>
      <c r="V2559" s="35"/>
      <c r="W2559" s="35"/>
      <c r="X2559" s="35"/>
      <c r="Y2559" s="35"/>
      <c r="Z2559" s="35"/>
      <c r="AA2559" s="35"/>
      <c r="AB2559" s="35"/>
      <c r="AC2559" s="35"/>
      <c r="AD2559" s="35"/>
      <c r="AE2559" s="35"/>
      <c r="AR2559" s="205" t="s">
        <v>199</v>
      </c>
      <c r="AT2559" s="205" t="s">
        <v>284</v>
      </c>
      <c r="AU2559" s="205" t="s">
        <v>85</v>
      </c>
      <c r="AY2559" s="18" t="s">
        <v>282</v>
      </c>
      <c r="BE2559" s="206">
        <f>IF(N2559="základní",J2559,0)</f>
        <v>0</v>
      </c>
      <c r="BF2559" s="206">
        <f>IF(N2559="snížená",J2559,0)</f>
        <v>0</v>
      </c>
      <c r="BG2559" s="206">
        <f>IF(N2559="zákl. přenesená",J2559,0)</f>
        <v>0</v>
      </c>
      <c r="BH2559" s="206">
        <f>IF(N2559="sníž. přenesená",J2559,0)</f>
        <v>0</v>
      </c>
      <c r="BI2559" s="206">
        <f>IF(N2559="nulová",J2559,0)</f>
        <v>0</v>
      </c>
      <c r="BJ2559" s="18" t="s">
        <v>83</v>
      </c>
      <c r="BK2559" s="206">
        <f>ROUND(I2559*H2559,2)</f>
        <v>0</v>
      </c>
      <c r="BL2559" s="18" t="s">
        <v>199</v>
      </c>
      <c r="BM2559" s="205" t="s">
        <v>3133</v>
      </c>
    </row>
    <row r="2560" spans="1:65" s="13" customFormat="1" ht="11.25">
      <c r="B2560" s="207"/>
      <c r="C2560" s="208"/>
      <c r="D2560" s="209" t="s">
        <v>290</v>
      </c>
      <c r="E2560" s="210" t="s">
        <v>1</v>
      </c>
      <c r="F2560" s="211" t="s">
        <v>3134</v>
      </c>
      <c r="G2560" s="208"/>
      <c r="H2560" s="212">
        <v>83.6</v>
      </c>
      <c r="I2560" s="213"/>
      <c r="J2560" s="208"/>
      <c r="K2560" s="208"/>
      <c r="L2560" s="214"/>
      <c r="M2560" s="215"/>
      <c r="N2560" s="216"/>
      <c r="O2560" s="216"/>
      <c r="P2560" s="216"/>
      <c r="Q2560" s="216"/>
      <c r="R2560" s="216"/>
      <c r="S2560" s="216"/>
      <c r="T2560" s="217"/>
      <c r="AT2560" s="218" t="s">
        <v>290</v>
      </c>
      <c r="AU2560" s="218" t="s">
        <v>85</v>
      </c>
      <c r="AV2560" s="13" t="s">
        <v>85</v>
      </c>
      <c r="AW2560" s="13" t="s">
        <v>32</v>
      </c>
      <c r="AX2560" s="13" t="s">
        <v>76</v>
      </c>
      <c r="AY2560" s="218" t="s">
        <v>282</v>
      </c>
    </row>
    <row r="2561" spans="1:65" s="14" customFormat="1" ht="11.25">
      <c r="B2561" s="219"/>
      <c r="C2561" s="220"/>
      <c r="D2561" s="209" t="s">
        <v>290</v>
      </c>
      <c r="E2561" s="221" t="s">
        <v>1</v>
      </c>
      <c r="F2561" s="222" t="s">
        <v>292</v>
      </c>
      <c r="G2561" s="220"/>
      <c r="H2561" s="223">
        <v>83.6</v>
      </c>
      <c r="I2561" s="224"/>
      <c r="J2561" s="220"/>
      <c r="K2561" s="220"/>
      <c r="L2561" s="225"/>
      <c r="M2561" s="226"/>
      <c r="N2561" s="227"/>
      <c r="O2561" s="227"/>
      <c r="P2561" s="227"/>
      <c r="Q2561" s="227"/>
      <c r="R2561" s="227"/>
      <c r="S2561" s="227"/>
      <c r="T2561" s="228"/>
      <c r="AT2561" s="229" t="s">
        <v>290</v>
      </c>
      <c r="AU2561" s="229" t="s">
        <v>85</v>
      </c>
      <c r="AV2561" s="14" t="s">
        <v>288</v>
      </c>
      <c r="AW2561" s="14" t="s">
        <v>32</v>
      </c>
      <c r="AX2561" s="14" t="s">
        <v>83</v>
      </c>
      <c r="AY2561" s="229" t="s">
        <v>282</v>
      </c>
    </row>
    <row r="2562" spans="1:65" s="2" customFormat="1" ht="24.2" customHeight="1">
      <c r="A2562" s="35"/>
      <c r="B2562" s="36"/>
      <c r="C2562" s="251" t="s">
        <v>3135</v>
      </c>
      <c r="D2562" s="251" t="s">
        <v>990</v>
      </c>
      <c r="E2562" s="252" t="s">
        <v>3121</v>
      </c>
      <c r="F2562" s="253" t="s">
        <v>3122</v>
      </c>
      <c r="G2562" s="254" t="s">
        <v>287</v>
      </c>
      <c r="H2562" s="255">
        <v>40.85</v>
      </c>
      <c r="I2562" s="256"/>
      <c r="J2562" s="257">
        <f>ROUND(I2562*H2562,2)</f>
        <v>0</v>
      </c>
      <c r="K2562" s="258"/>
      <c r="L2562" s="259"/>
      <c r="M2562" s="260" t="s">
        <v>1</v>
      </c>
      <c r="N2562" s="261" t="s">
        <v>41</v>
      </c>
      <c r="O2562" s="72"/>
      <c r="P2562" s="203">
        <f>O2562*H2562</f>
        <v>0</v>
      </c>
      <c r="Q2562" s="203">
        <v>2.4599999999999999E-3</v>
      </c>
      <c r="R2562" s="203">
        <f>Q2562*H2562</f>
        <v>0.100491</v>
      </c>
      <c r="S2562" s="203">
        <v>0</v>
      </c>
      <c r="T2562" s="204">
        <f>S2562*H2562</f>
        <v>0</v>
      </c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R2562" s="205" t="s">
        <v>493</v>
      </c>
      <c r="AT2562" s="205" t="s">
        <v>990</v>
      </c>
      <c r="AU2562" s="205" t="s">
        <v>85</v>
      </c>
      <c r="AY2562" s="18" t="s">
        <v>282</v>
      </c>
      <c r="BE2562" s="206">
        <f>IF(N2562="základní",J2562,0)</f>
        <v>0</v>
      </c>
      <c r="BF2562" s="206">
        <f>IF(N2562="snížená",J2562,0)</f>
        <v>0</v>
      </c>
      <c r="BG2562" s="206">
        <f>IF(N2562="zákl. přenesená",J2562,0)</f>
        <v>0</v>
      </c>
      <c r="BH2562" s="206">
        <f>IF(N2562="sníž. přenesená",J2562,0)</f>
        <v>0</v>
      </c>
      <c r="BI2562" s="206">
        <f>IF(N2562="nulová",J2562,0)</f>
        <v>0</v>
      </c>
      <c r="BJ2562" s="18" t="s">
        <v>83</v>
      </c>
      <c r="BK2562" s="206">
        <f>ROUND(I2562*H2562,2)</f>
        <v>0</v>
      </c>
      <c r="BL2562" s="18" t="s">
        <v>199</v>
      </c>
      <c r="BM2562" s="205" t="s">
        <v>3136</v>
      </c>
    </row>
    <row r="2563" spans="1:65" s="13" customFormat="1" ht="11.25">
      <c r="B2563" s="207"/>
      <c r="C2563" s="208"/>
      <c r="D2563" s="209" t="s">
        <v>290</v>
      </c>
      <c r="E2563" s="210" t="s">
        <v>1</v>
      </c>
      <c r="F2563" s="211" t="s">
        <v>3137</v>
      </c>
      <c r="G2563" s="208"/>
      <c r="H2563" s="212">
        <v>23.76</v>
      </c>
      <c r="I2563" s="213"/>
      <c r="J2563" s="208"/>
      <c r="K2563" s="208"/>
      <c r="L2563" s="214"/>
      <c r="M2563" s="215"/>
      <c r="N2563" s="216"/>
      <c r="O2563" s="216"/>
      <c r="P2563" s="216"/>
      <c r="Q2563" s="216"/>
      <c r="R2563" s="216"/>
      <c r="S2563" s="216"/>
      <c r="T2563" s="217"/>
      <c r="AT2563" s="218" t="s">
        <v>290</v>
      </c>
      <c r="AU2563" s="218" t="s">
        <v>85</v>
      </c>
      <c r="AV2563" s="13" t="s">
        <v>85</v>
      </c>
      <c r="AW2563" s="13" t="s">
        <v>32</v>
      </c>
      <c r="AX2563" s="13" t="s">
        <v>76</v>
      </c>
      <c r="AY2563" s="218" t="s">
        <v>282</v>
      </c>
    </row>
    <row r="2564" spans="1:65" s="13" customFormat="1" ht="11.25">
      <c r="B2564" s="207"/>
      <c r="C2564" s="208"/>
      <c r="D2564" s="209" t="s">
        <v>290</v>
      </c>
      <c r="E2564" s="210" t="s">
        <v>1</v>
      </c>
      <c r="F2564" s="211" t="s">
        <v>3138</v>
      </c>
      <c r="G2564" s="208"/>
      <c r="H2564" s="212">
        <v>13.375999999999999</v>
      </c>
      <c r="I2564" s="213"/>
      <c r="J2564" s="208"/>
      <c r="K2564" s="208"/>
      <c r="L2564" s="214"/>
      <c r="M2564" s="215"/>
      <c r="N2564" s="216"/>
      <c r="O2564" s="216"/>
      <c r="P2564" s="216"/>
      <c r="Q2564" s="216"/>
      <c r="R2564" s="216"/>
      <c r="S2564" s="216"/>
      <c r="T2564" s="217"/>
      <c r="AT2564" s="218" t="s">
        <v>290</v>
      </c>
      <c r="AU2564" s="218" t="s">
        <v>85</v>
      </c>
      <c r="AV2564" s="13" t="s">
        <v>85</v>
      </c>
      <c r="AW2564" s="13" t="s">
        <v>32</v>
      </c>
      <c r="AX2564" s="13" t="s">
        <v>76</v>
      </c>
      <c r="AY2564" s="218" t="s">
        <v>282</v>
      </c>
    </row>
    <row r="2565" spans="1:65" s="14" customFormat="1" ht="11.25">
      <c r="B2565" s="219"/>
      <c r="C2565" s="220"/>
      <c r="D2565" s="209" t="s">
        <v>290</v>
      </c>
      <c r="E2565" s="221" t="s">
        <v>1</v>
      </c>
      <c r="F2565" s="222" t="s">
        <v>292</v>
      </c>
      <c r="G2565" s="220"/>
      <c r="H2565" s="223">
        <v>37.136000000000003</v>
      </c>
      <c r="I2565" s="224"/>
      <c r="J2565" s="220"/>
      <c r="K2565" s="220"/>
      <c r="L2565" s="225"/>
      <c r="M2565" s="226"/>
      <c r="N2565" s="227"/>
      <c r="O2565" s="227"/>
      <c r="P2565" s="227"/>
      <c r="Q2565" s="227"/>
      <c r="R2565" s="227"/>
      <c r="S2565" s="227"/>
      <c r="T2565" s="228"/>
      <c r="AT2565" s="229" t="s">
        <v>290</v>
      </c>
      <c r="AU2565" s="229" t="s">
        <v>85</v>
      </c>
      <c r="AV2565" s="14" t="s">
        <v>288</v>
      </c>
      <c r="AW2565" s="14" t="s">
        <v>32</v>
      </c>
      <c r="AX2565" s="14" t="s">
        <v>83</v>
      </c>
      <c r="AY2565" s="229" t="s">
        <v>282</v>
      </c>
    </row>
    <row r="2566" spans="1:65" s="13" customFormat="1" ht="11.25">
      <c r="B2566" s="207"/>
      <c r="C2566" s="208"/>
      <c r="D2566" s="209" t="s">
        <v>290</v>
      </c>
      <c r="E2566" s="208"/>
      <c r="F2566" s="211" t="s">
        <v>3139</v>
      </c>
      <c r="G2566" s="208"/>
      <c r="H2566" s="212">
        <v>40.85</v>
      </c>
      <c r="I2566" s="213"/>
      <c r="J2566" s="208"/>
      <c r="K2566" s="208"/>
      <c r="L2566" s="214"/>
      <c r="M2566" s="215"/>
      <c r="N2566" s="216"/>
      <c r="O2566" s="216"/>
      <c r="P2566" s="216"/>
      <c r="Q2566" s="216"/>
      <c r="R2566" s="216"/>
      <c r="S2566" s="216"/>
      <c r="T2566" s="217"/>
      <c r="AT2566" s="218" t="s">
        <v>290</v>
      </c>
      <c r="AU2566" s="218" t="s">
        <v>85</v>
      </c>
      <c r="AV2566" s="13" t="s">
        <v>85</v>
      </c>
      <c r="AW2566" s="13" t="s">
        <v>4</v>
      </c>
      <c r="AX2566" s="13" t="s">
        <v>83</v>
      </c>
      <c r="AY2566" s="218" t="s">
        <v>282</v>
      </c>
    </row>
    <row r="2567" spans="1:65" s="2" customFormat="1" ht="16.5" customHeight="1">
      <c r="A2567" s="35"/>
      <c r="B2567" s="36"/>
      <c r="C2567" s="193" t="s">
        <v>3140</v>
      </c>
      <c r="D2567" s="193" t="s">
        <v>284</v>
      </c>
      <c r="E2567" s="194" t="s">
        <v>3141</v>
      </c>
      <c r="F2567" s="195" t="s">
        <v>3142</v>
      </c>
      <c r="G2567" s="196" t="s">
        <v>441</v>
      </c>
      <c r="H2567" s="197">
        <v>69.88</v>
      </c>
      <c r="I2567" s="198"/>
      <c r="J2567" s="199">
        <f>ROUND(I2567*H2567,2)</f>
        <v>0</v>
      </c>
      <c r="K2567" s="200"/>
      <c r="L2567" s="40"/>
      <c r="M2567" s="201" t="s">
        <v>1</v>
      </c>
      <c r="N2567" s="202" t="s">
        <v>41</v>
      </c>
      <c r="O2567" s="72"/>
      <c r="P2567" s="203">
        <f>O2567*H2567</f>
        <v>0</v>
      </c>
      <c r="Q2567" s="203">
        <v>1.0000000000000001E-5</v>
      </c>
      <c r="R2567" s="203">
        <f>Q2567*H2567</f>
        <v>6.9879999999999996E-4</v>
      </c>
      <c r="S2567" s="203">
        <v>0</v>
      </c>
      <c r="T2567" s="204">
        <f>S2567*H2567</f>
        <v>0</v>
      </c>
      <c r="U2567" s="35"/>
      <c r="V2567" s="35"/>
      <c r="W2567" s="35"/>
      <c r="X2567" s="35"/>
      <c r="Y2567" s="35"/>
      <c r="Z2567" s="35"/>
      <c r="AA2567" s="35"/>
      <c r="AB2567" s="35"/>
      <c r="AC2567" s="35"/>
      <c r="AD2567" s="35"/>
      <c r="AE2567" s="35"/>
      <c r="AR2567" s="205" t="s">
        <v>199</v>
      </c>
      <c r="AT2567" s="205" t="s">
        <v>284</v>
      </c>
      <c r="AU2567" s="205" t="s">
        <v>85</v>
      </c>
      <c r="AY2567" s="18" t="s">
        <v>282</v>
      </c>
      <c r="BE2567" s="206">
        <f>IF(N2567="základní",J2567,0)</f>
        <v>0</v>
      </c>
      <c r="BF2567" s="206">
        <f>IF(N2567="snížená",J2567,0)</f>
        <v>0</v>
      </c>
      <c r="BG2567" s="206">
        <f>IF(N2567="zákl. přenesená",J2567,0)</f>
        <v>0</v>
      </c>
      <c r="BH2567" s="206">
        <f>IF(N2567="sníž. přenesená",J2567,0)</f>
        <v>0</v>
      </c>
      <c r="BI2567" s="206">
        <f>IF(N2567="nulová",J2567,0)</f>
        <v>0</v>
      </c>
      <c r="BJ2567" s="18" t="s">
        <v>83</v>
      </c>
      <c r="BK2567" s="206">
        <f>ROUND(I2567*H2567,2)</f>
        <v>0</v>
      </c>
      <c r="BL2567" s="18" t="s">
        <v>199</v>
      </c>
      <c r="BM2567" s="205" t="s">
        <v>3143</v>
      </c>
    </row>
    <row r="2568" spans="1:65" s="16" customFormat="1" ht="11.25">
      <c r="B2568" s="241"/>
      <c r="C2568" s="242"/>
      <c r="D2568" s="209" t="s">
        <v>290</v>
      </c>
      <c r="E2568" s="243" t="s">
        <v>1</v>
      </c>
      <c r="F2568" s="244" t="s">
        <v>1157</v>
      </c>
      <c r="G2568" s="242"/>
      <c r="H2568" s="243" t="s">
        <v>1</v>
      </c>
      <c r="I2568" s="245"/>
      <c r="J2568" s="242"/>
      <c r="K2568" s="242"/>
      <c r="L2568" s="246"/>
      <c r="M2568" s="247"/>
      <c r="N2568" s="248"/>
      <c r="O2568" s="248"/>
      <c r="P2568" s="248"/>
      <c r="Q2568" s="248"/>
      <c r="R2568" s="248"/>
      <c r="S2568" s="248"/>
      <c r="T2568" s="249"/>
      <c r="AT2568" s="250" t="s">
        <v>290</v>
      </c>
      <c r="AU2568" s="250" t="s">
        <v>85</v>
      </c>
      <c r="AV2568" s="16" t="s">
        <v>83</v>
      </c>
      <c r="AW2568" s="16" t="s">
        <v>32</v>
      </c>
      <c r="AX2568" s="16" t="s">
        <v>76</v>
      </c>
      <c r="AY2568" s="250" t="s">
        <v>282</v>
      </c>
    </row>
    <row r="2569" spans="1:65" s="13" customFormat="1" ht="33.75">
      <c r="B2569" s="207"/>
      <c r="C2569" s="208"/>
      <c r="D2569" s="209" t="s">
        <v>290</v>
      </c>
      <c r="E2569" s="210" t="s">
        <v>1</v>
      </c>
      <c r="F2569" s="211" t="s">
        <v>3144</v>
      </c>
      <c r="G2569" s="208"/>
      <c r="H2569" s="212">
        <v>90.38</v>
      </c>
      <c r="I2569" s="213"/>
      <c r="J2569" s="208"/>
      <c r="K2569" s="208"/>
      <c r="L2569" s="214"/>
      <c r="M2569" s="215"/>
      <c r="N2569" s="216"/>
      <c r="O2569" s="216"/>
      <c r="P2569" s="216"/>
      <c r="Q2569" s="216"/>
      <c r="R2569" s="216"/>
      <c r="S2569" s="216"/>
      <c r="T2569" s="217"/>
      <c r="AT2569" s="218" t="s">
        <v>290</v>
      </c>
      <c r="AU2569" s="218" t="s">
        <v>85</v>
      </c>
      <c r="AV2569" s="13" t="s">
        <v>85</v>
      </c>
      <c r="AW2569" s="13" t="s">
        <v>32</v>
      </c>
      <c r="AX2569" s="13" t="s">
        <v>76</v>
      </c>
      <c r="AY2569" s="218" t="s">
        <v>282</v>
      </c>
    </row>
    <row r="2570" spans="1:65" s="13" customFormat="1" ht="11.25">
      <c r="B2570" s="207"/>
      <c r="C2570" s="208"/>
      <c r="D2570" s="209" t="s">
        <v>290</v>
      </c>
      <c r="E2570" s="210" t="s">
        <v>1</v>
      </c>
      <c r="F2570" s="211" t="s">
        <v>3145</v>
      </c>
      <c r="G2570" s="208"/>
      <c r="H2570" s="212">
        <v>-20.5</v>
      </c>
      <c r="I2570" s="213"/>
      <c r="J2570" s="208"/>
      <c r="K2570" s="208"/>
      <c r="L2570" s="214"/>
      <c r="M2570" s="215"/>
      <c r="N2570" s="216"/>
      <c r="O2570" s="216"/>
      <c r="P2570" s="216"/>
      <c r="Q2570" s="216"/>
      <c r="R2570" s="216"/>
      <c r="S2570" s="216"/>
      <c r="T2570" s="217"/>
      <c r="AT2570" s="218" t="s">
        <v>290</v>
      </c>
      <c r="AU2570" s="218" t="s">
        <v>85</v>
      </c>
      <c r="AV2570" s="13" t="s">
        <v>85</v>
      </c>
      <c r="AW2570" s="13" t="s">
        <v>32</v>
      </c>
      <c r="AX2570" s="13" t="s">
        <v>76</v>
      </c>
      <c r="AY2570" s="218" t="s">
        <v>282</v>
      </c>
    </row>
    <row r="2571" spans="1:65" s="15" customFormat="1" ht="11.25">
      <c r="B2571" s="230"/>
      <c r="C2571" s="231"/>
      <c r="D2571" s="209" t="s">
        <v>290</v>
      </c>
      <c r="E2571" s="232" t="s">
        <v>1</v>
      </c>
      <c r="F2571" s="233" t="s">
        <v>306</v>
      </c>
      <c r="G2571" s="231"/>
      <c r="H2571" s="234">
        <v>69.88</v>
      </c>
      <c r="I2571" s="235"/>
      <c r="J2571" s="231"/>
      <c r="K2571" s="231"/>
      <c r="L2571" s="236"/>
      <c r="M2571" s="237"/>
      <c r="N2571" s="238"/>
      <c r="O2571" s="238"/>
      <c r="P2571" s="238"/>
      <c r="Q2571" s="238"/>
      <c r="R2571" s="238"/>
      <c r="S2571" s="238"/>
      <c r="T2571" s="239"/>
      <c r="AT2571" s="240" t="s">
        <v>290</v>
      </c>
      <c r="AU2571" s="240" t="s">
        <v>85</v>
      </c>
      <c r="AV2571" s="15" t="s">
        <v>105</v>
      </c>
      <c r="AW2571" s="15" t="s">
        <v>32</v>
      </c>
      <c r="AX2571" s="15" t="s">
        <v>76</v>
      </c>
      <c r="AY2571" s="240" t="s">
        <v>282</v>
      </c>
    </row>
    <row r="2572" spans="1:65" s="14" customFormat="1" ht="11.25">
      <c r="B2572" s="219"/>
      <c r="C2572" s="220"/>
      <c r="D2572" s="209" t="s">
        <v>290</v>
      </c>
      <c r="E2572" s="221" t="s">
        <v>1</v>
      </c>
      <c r="F2572" s="222" t="s">
        <v>292</v>
      </c>
      <c r="G2572" s="220"/>
      <c r="H2572" s="223">
        <v>69.88</v>
      </c>
      <c r="I2572" s="224"/>
      <c r="J2572" s="220"/>
      <c r="K2572" s="220"/>
      <c r="L2572" s="225"/>
      <c r="M2572" s="226"/>
      <c r="N2572" s="227"/>
      <c r="O2572" s="227"/>
      <c r="P2572" s="227"/>
      <c r="Q2572" s="227"/>
      <c r="R2572" s="227"/>
      <c r="S2572" s="227"/>
      <c r="T2572" s="228"/>
      <c r="AT2572" s="229" t="s">
        <v>290</v>
      </c>
      <c r="AU2572" s="229" t="s">
        <v>85</v>
      </c>
      <c r="AV2572" s="14" t="s">
        <v>288</v>
      </c>
      <c r="AW2572" s="14" t="s">
        <v>32</v>
      </c>
      <c r="AX2572" s="14" t="s">
        <v>83</v>
      </c>
      <c r="AY2572" s="229" t="s">
        <v>282</v>
      </c>
    </row>
    <row r="2573" spans="1:65" s="2" customFormat="1" ht="16.5" customHeight="1">
      <c r="A2573" s="35"/>
      <c r="B2573" s="36"/>
      <c r="C2573" s="193" t="s">
        <v>3146</v>
      </c>
      <c r="D2573" s="193" t="s">
        <v>284</v>
      </c>
      <c r="E2573" s="194" t="s">
        <v>3147</v>
      </c>
      <c r="F2573" s="195" t="s">
        <v>3148</v>
      </c>
      <c r="G2573" s="196" t="s">
        <v>441</v>
      </c>
      <c r="H2573" s="197">
        <v>60.8</v>
      </c>
      <c r="I2573" s="198"/>
      <c r="J2573" s="199">
        <f>ROUND(I2573*H2573,2)</f>
        <v>0</v>
      </c>
      <c r="K2573" s="200"/>
      <c r="L2573" s="40"/>
      <c r="M2573" s="201" t="s">
        <v>1</v>
      </c>
      <c r="N2573" s="202" t="s">
        <v>41</v>
      </c>
      <c r="O2573" s="72"/>
      <c r="P2573" s="203">
        <f>O2573*H2573</f>
        <v>0</v>
      </c>
      <c r="Q2573" s="203">
        <v>0</v>
      </c>
      <c r="R2573" s="203">
        <f>Q2573*H2573</f>
        <v>0</v>
      </c>
      <c r="S2573" s="203">
        <v>0</v>
      </c>
      <c r="T2573" s="204">
        <f>S2573*H2573</f>
        <v>0</v>
      </c>
      <c r="U2573" s="35"/>
      <c r="V2573" s="35"/>
      <c r="W2573" s="35"/>
      <c r="X2573" s="35"/>
      <c r="Y2573" s="35"/>
      <c r="Z2573" s="35"/>
      <c r="AA2573" s="35"/>
      <c r="AB2573" s="35"/>
      <c r="AC2573" s="35"/>
      <c r="AD2573" s="35"/>
      <c r="AE2573" s="35"/>
      <c r="AR2573" s="205" t="s">
        <v>199</v>
      </c>
      <c r="AT2573" s="205" t="s">
        <v>284</v>
      </c>
      <c r="AU2573" s="205" t="s">
        <v>85</v>
      </c>
      <c r="AY2573" s="18" t="s">
        <v>282</v>
      </c>
      <c r="BE2573" s="206">
        <f>IF(N2573="základní",J2573,0)</f>
        <v>0</v>
      </c>
      <c r="BF2573" s="206">
        <f>IF(N2573="snížená",J2573,0)</f>
        <v>0</v>
      </c>
      <c r="BG2573" s="206">
        <f>IF(N2573="zákl. přenesená",J2573,0)</f>
        <v>0</v>
      </c>
      <c r="BH2573" s="206">
        <f>IF(N2573="sníž. přenesená",J2573,0)</f>
        <v>0</v>
      </c>
      <c r="BI2573" s="206">
        <f>IF(N2573="nulová",J2573,0)</f>
        <v>0</v>
      </c>
      <c r="BJ2573" s="18" t="s">
        <v>83</v>
      </c>
      <c r="BK2573" s="206">
        <f>ROUND(I2573*H2573,2)</f>
        <v>0</v>
      </c>
      <c r="BL2573" s="18" t="s">
        <v>199</v>
      </c>
      <c r="BM2573" s="205" t="s">
        <v>3149</v>
      </c>
    </row>
    <row r="2574" spans="1:65" s="13" customFormat="1" ht="11.25">
      <c r="B2574" s="207"/>
      <c r="C2574" s="208"/>
      <c r="D2574" s="209" t="s">
        <v>290</v>
      </c>
      <c r="E2574" s="210" t="s">
        <v>1</v>
      </c>
      <c r="F2574" s="211" t="s">
        <v>3150</v>
      </c>
      <c r="G2574" s="208"/>
      <c r="H2574" s="212">
        <v>60.8</v>
      </c>
      <c r="I2574" s="213"/>
      <c r="J2574" s="208"/>
      <c r="K2574" s="208"/>
      <c r="L2574" s="214"/>
      <c r="M2574" s="215"/>
      <c r="N2574" s="216"/>
      <c r="O2574" s="216"/>
      <c r="P2574" s="216"/>
      <c r="Q2574" s="216"/>
      <c r="R2574" s="216"/>
      <c r="S2574" s="216"/>
      <c r="T2574" s="217"/>
      <c r="AT2574" s="218" t="s">
        <v>290</v>
      </c>
      <c r="AU2574" s="218" t="s">
        <v>85</v>
      </c>
      <c r="AV2574" s="13" t="s">
        <v>85</v>
      </c>
      <c r="AW2574" s="13" t="s">
        <v>32</v>
      </c>
      <c r="AX2574" s="13" t="s">
        <v>76</v>
      </c>
      <c r="AY2574" s="218" t="s">
        <v>282</v>
      </c>
    </row>
    <row r="2575" spans="1:65" s="14" customFormat="1" ht="11.25">
      <c r="B2575" s="219"/>
      <c r="C2575" s="220"/>
      <c r="D2575" s="209" t="s">
        <v>290</v>
      </c>
      <c r="E2575" s="221" t="s">
        <v>1</v>
      </c>
      <c r="F2575" s="222" t="s">
        <v>292</v>
      </c>
      <c r="G2575" s="220"/>
      <c r="H2575" s="223">
        <v>60.8</v>
      </c>
      <c r="I2575" s="224"/>
      <c r="J2575" s="220"/>
      <c r="K2575" s="220"/>
      <c r="L2575" s="225"/>
      <c r="M2575" s="226"/>
      <c r="N2575" s="227"/>
      <c r="O2575" s="227"/>
      <c r="P2575" s="227"/>
      <c r="Q2575" s="227"/>
      <c r="R2575" s="227"/>
      <c r="S2575" s="227"/>
      <c r="T2575" s="228"/>
      <c r="AT2575" s="229" t="s">
        <v>290</v>
      </c>
      <c r="AU2575" s="229" t="s">
        <v>85</v>
      </c>
      <c r="AV2575" s="14" t="s">
        <v>288</v>
      </c>
      <c r="AW2575" s="14" t="s">
        <v>32</v>
      </c>
      <c r="AX2575" s="14" t="s">
        <v>83</v>
      </c>
      <c r="AY2575" s="229" t="s">
        <v>282</v>
      </c>
    </row>
    <row r="2576" spans="1:65" s="2" customFormat="1" ht="37.9" customHeight="1">
      <c r="A2576" s="35"/>
      <c r="B2576" s="36"/>
      <c r="C2576" s="251" t="s">
        <v>3151</v>
      </c>
      <c r="D2576" s="251" t="s">
        <v>990</v>
      </c>
      <c r="E2576" s="252" t="s">
        <v>3152</v>
      </c>
      <c r="F2576" s="253" t="s">
        <v>3153</v>
      </c>
      <c r="G2576" s="254" t="s">
        <v>441</v>
      </c>
      <c r="H2576" s="255">
        <v>62.015999999999998</v>
      </c>
      <c r="I2576" s="256"/>
      <c r="J2576" s="257">
        <f>ROUND(I2576*H2576,2)</f>
        <v>0</v>
      </c>
      <c r="K2576" s="258"/>
      <c r="L2576" s="259"/>
      <c r="M2576" s="260" t="s">
        <v>1</v>
      </c>
      <c r="N2576" s="261" t="s">
        <v>41</v>
      </c>
      <c r="O2576" s="72"/>
      <c r="P2576" s="203">
        <f>O2576*H2576</f>
        <v>0</v>
      </c>
      <c r="Q2576" s="203">
        <v>3.8999999999999999E-4</v>
      </c>
      <c r="R2576" s="203">
        <f>Q2576*H2576</f>
        <v>2.4186239999999998E-2</v>
      </c>
      <c r="S2576" s="203">
        <v>0</v>
      </c>
      <c r="T2576" s="204">
        <f>S2576*H2576</f>
        <v>0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205" t="s">
        <v>493</v>
      </c>
      <c r="AT2576" s="205" t="s">
        <v>990</v>
      </c>
      <c r="AU2576" s="205" t="s">
        <v>85</v>
      </c>
      <c r="AY2576" s="18" t="s">
        <v>282</v>
      </c>
      <c r="BE2576" s="206">
        <f>IF(N2576="základní",J2576,0)</f>
        <v>0</v>
      </c>
      <c r="BF2576" s="206">
        <f>IF(N2576="snížená",J2576,0)</f>
        <v>0</v>
      </c>
      <c r="BG2576" s="206">
        <f>IF(N2576="zákl. přenesená",J2576,0)</f>
        <v>0</v>
      </c>
      <c r="BH2576" s="206">
        <f>IF(N2576="sníž. přenesená",J2576,0)</f>
        <v>0</v>
      </c>
      <c r="BI2576" s="206">
        <f>IF(N2576="nulová",J2576,0)</f>
        <v>0</v>
      </c>
      <c r="BJ2576" s="18" t="s">
        <v>83</v>
      </c>
      <c r="BK2576" s="206">
        <f>ROUND(I2576*H2576,2)</f>
        <v>0</v>
      </c>
      <c r="BL2576" s="18" t="s">
        <v>199</v>
      </c>
      <c r="BM2576" s="205" t="s">
        <v>3154</v>
      </c>
    </row>
    <row r="2577" spans="1:65" s="13" customFormat="1" ht="11.25">
      <c r="B2577" s="207"/>
      <c r="C2577" s="208"/>
      <c r="D2577" s="209" t="s">
        <v>290</v>
      </c>
      <c r="E2577" s="208"/>
      <c r="F2577" s="211" t="s">
        <v>3155</v>
      </c>
      <c r="G2577" s="208"/>
      <c r="H2577" s="212">
        <v>62.015999999999998</v>
      </c>
      <c r="I2577" s="213"/>
      <c r="J2577" s="208"/>
      <c r="K2577" s="208"/>
      <c r="L2577" s="214"/>
      <c r="M2577" s="215"/>
      <c r="N2577" s="216"/>
      <c r="O2577" s="216"/>
      <c r="P2577" s="216"/>
      <c r="Q2577" s="216"/>
      <c r="R2577" s="216"/>
      <c r="S2577" s="216"/>
      <c r="T2577" s="217"/>
      <c r="AT2577" s="218" t="s">
        <v>290</v>
      </c>
      <c r="AU2577" s="218" t="s">
        <v>85</v>
      </c>
      <c r="AV2577" s="13" t="s">
        <v>85</v>
      </c>
      <c r="AW2577" s="13" t="s">
        <v>4</v>
      </c>
      <c r="AX2577" s="13" t="s">
        <v>83</v>
      </c>
      <c r="AY2577" s="218" t="s">
        <v>282</v>
      </c>
    </row>
    <row r="2578" spans="1:65" s="2" customFormat="1" ht="24.2" customHeight="1">
      <c r="A2578" s="35"/>
      <c r="B2578" s="36"/>
      <c r="C2578" s="193" t="s">
        <v>3156</v>
      </c>
      <c r="D2578" s="193" t="s">
        <v>284</v>
      </c>
      <c r="E2578" s="194" t="s">
        <v>3157</v>
      </c>
      <c r="F2578" s="195" t="s">
        <v>3158</v>
      </c>
      <c r="G2578" s="196" t="s">
        <v>418</v>
      </c>
      <c r="H2578" s="197">
        <v>18.992000000000001</v>
      </c>
      <c r="I2578" s="198"/>
      <c r="J2578" s="199">
        <f>ROUND(I2578*H2578,2)</f>
        <v>0</v>
      </c>
      <c r="K2578" s="200"/>
      <c r="L2578" s="40"/>
      <c r="M2578" s="201" t="s">
        <v>1</v>
      </c>
      <c r="N2578" s="202" t="s">
        <v>41</v>
      </c>
      <c r="O2578" s="72"/>
      <c r="P2578" s="203">
        <f>O2578*H2578</f>
        <v>0</v>
      </c>
      <c r="Q2578" s="203">
        <v>0</v>
      </c>
      <c r="R2578" s="203">
        <f>Q2578*H2578</f>
        <v>0</v>
      </c>
      <c r="S2578" s="203">
        <v>0</v>
      </c>
      <c r="T2578" s="204">
        <f>S2578*H2578</f>
        <v>0</v>
      </c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R2578" s="205" t="s">
        <v>199</v>
      </c>
      <c r="AT2578" s="205" t="s">
        <v>284</v>
      </c>
      <c r="AU2578" s="205" t="s">
        <v>85</v>
      </c>
      <c r="AY2578" s="18" t="s">
        <v>282</v>
      </c>
      <c r="BE2578" s="206">
        <f>IF(N2578="základní",J2578,0)</f>
        <v>0</v>
      </c>
      <c r="BF2578" s="206">
        <f>IF(N2578="snížená",J2578,0)</f>
        <v>0</v>
      </c>
      <c r="BG2578" s="206">
        <f>IF(N2578="zákl. přenesená",J2578,0)</f>
        <v>0</v>
      </c>
      <c r="BH2578" s="206">
        <f>IF(N2578="sníž. přenesená",J2578,0)</f>
        <v>0</v>
      </c>
      <c r="BI2578" s="206">
        <f>IF(N2578="nulová",J2578,0)</f>
        <v>0</v>
      </c>
      <c r="BJ2578" s="18" t="s">
        <v>83</v>
      </c>
      <c r="BK2578" s="206">
        <f>ROUND(I2578*H2578,2)</f>
        <v>0</v>
      </c>
      <c r="BL2578" s="18" t="s">
        <v>199</v>
      </c>
      <c r="BM2578" s="205" t="s">
        <v>3159</v>
      </c>
    </row>
    <row r="2579" spans="1:65" s="12" customFormat="1" ht="22.9" customHeight="1">
      <c r="B2579" s="177"/>
      <c r="C2579" s="178"/>
      <c r="D2579" s="179" t="s">
        <v>75</v>
      </c>
      <c r="E2579" s="191" t="s">
        <v>3160</v>
      </c>
      <c r="F2579" s="191" t="s">
        <v>3161</v>
      </c>
      <c r="G2579" s="178"/>
      <c r="H2579" s="178"/>
      <c r="I2579" s="181"/>
      <c r="J2579" s="192">
        <f>BK2579</f>
        <v>0</v>
      </c>
      <c r="K2579" s="178"/>
      <c r="L2579" s="183"/>
      <c r="M2579" s="184"/>
      <c r="N2579" s="185"/>
      <c r="O2579" s="185"/>
      <c r="P2579" s="186">
        <f>SUM(P2580:P2609)</f>
        <v>0</v>
      </c>
      <c r="Q2579" s="185"/>
      <c r="R2579" s="186">
        <f>SUM(R2580:R2609)</f>
        <v>12.484593599999998</v>
      </c>
      <c r="S2579" s="185"/>
      <c r="T2579" s="187">
        <f>SUM(T2580:T2609)</f>
        <v>0</v>
      </c>
      <c r="AR2579" s="188" t="s">
        <v>85</v>
      </c>
      <c r="AT2579" s="189" t="s">
        <v>75</v>
      </c>
      <c r="AU2579" s="189" t="s">
        <v>83</v>
      </c>
      <c r="AY2579" s="188" t="s">
        <v>282</v>
      </c>
      <c r="BK2579" s="190">
        <f>SUM(BK2580:BK2609)</f>
        <v>0</v>
      </c>
    </row>
    <row r="2580" spans="1:65" s="2" customFormat="1" ht="33" customHeight="1">
      <c r="A2580" s="35"/>
      <c r="B2580" s="36"/>
      <c r="C2580" s="193" t="s">
        <v>3162</v>
      </c>
      <c r="D2580" s="193" t="s">
        <v>284</v>
      </c>
      <c r="E2580" s="194" t="s">
        <v>3163</v>
      </c>
      <c r="F2580" s="195" t="s">
        <v>3164</v>
      </c>
      <c r="G2580" s="196" t="s">
        <v>287</v>
      </c>
      <c r="H2580" s="197">
        <v>185.70699999999999</v>
      </c>
      <c r="I2580" s="198"/>
      <c r="J2580" s="199">
        <f>ROUND(I2580*H2580,2)</f>
        <v>0</v>
      </c>
      <c r="K2580" s="200"/>
      <c r="L2580" s="40"/>
      <c r="M2580" s="201" t="s">
        <v>1</v>
      </c>
      <c r="N2580" s="202" t="s">
        <v>41</v>
      </c>
      <c r="O2580" s="72"/>
      <c r="P2580" s="203">
        <f>O2580*H2580</f>
        <v>0</v>
      </c>
      <c r="Q2580" s="203">
        <v>4.8999999999999998E-3</v>
      </c>
      <c r="R2580" s="203">
        <f>Q2580*H2580</f>
        <v>0.90996429999999995</v>
      </c>
      <c r="S2580" s="203">
        <v>0</v>
      </c>
      <c r="T2580" s="204">
        <f>S2580*H2580</f>
        <v>0</v>
      </c>
      <c r="U2580" s="35"/>
      <c r="V2580" s="35"/>
      <c r="W2580" s="35"/>
      <c r="X2580" s="35"/>
      <c r="Y2580" s="35"/>
      <c r="Z2580" s="35"/>
      <c r="AA2580" s="35"/>
      <c r="AB2580" s="35"/>
      <c r="AC2580" s="35"/>
      <c r="AD2580" s="35"/>
      <c r="AE2580" s="35"/>
      <c r="AR2580" s="205" t="s">
        <v>199</v>
      </c>
      <c r="AT2580" s="205" t="s">
        <v>284</v>
      </c>
      <c r="AU2580" s="205" t="s">
        <v>85</v>
      </c>
      <c r="AY2580" s="18" t="s">
        <v>282</v>
      </c>
      <c r="BE2580" s="206">
        <f>IF(N2580="základní",J2580,0)</f>
        <v>0</v>
      </c>
      <c r="BF2580" s="206">
        <f>IF(N2580="snížená",J2580,0)</f>
        <v>0</v>
      </c>
      <c r="BG2580" s="206">
        <f>IF(N2580="zákl. přenesená",J2580,0)</f>
        <v>0</v>
      </c>
      <c r="BH2580" s="206">
        <f>IF(N2580="sníž. přenesená",J2580,0)</f>
        <v>0</v>
      </c>
      <c r="BI2580" s="206">
        <f>IF(N2580="nulová",J2580,0)</f>
        <v>0</v>
      </c>
      <c r="BJ2580" s="18" t="s">
        <v>83</v>
      </c>
      <c r="BK2580" s="206">
        <f>ROUND(I2580*H2580,2)</f>
        <v>0</v>
      </c>
      <c r="BL2580" s="18" t="s">
        <v>199</v>
      </c>
      <c r="BM2580" s="205" t="s">
        <v>3165</v>
      </c>
    </row>
    <row r="2581" spans="1:65" s="16" customFormat="1" ht="11.25">
      <c r="B2581" s="241"/>
      <c r="C2581" s="242"/>
      <c r="D2581" s="209" t="s">
        <v>290</v>
      </c>
      <c r="E2581" s="243" t="s">
        <v>1</v>
      </c>
      <c r="F2581" s="244" t="s">
        <v>555</v>
      </c>
      <c r="G2581" s="242"/>
      <c r="H2581" s="243" t="s">
        <v>1</v>
      </c>
      <c r="I2581" s="245"/>
      <c r="J2581" s="242"/>
      <c r="K2581" s="242"/>
      <c r="L2581" s="246"/>
      <c r="M2581" s="247"/>
      <c r="N2581" s="248"/>
      <c r="O2581" s="248"/>
      <c r="P2581" s="248"/>
      <c r="Q2581" s="248"/>
      <c r="R2581" s="248"/>
      <c r="S2581" s="248"/>
      <c r="T2581" s="249"/>
      <c r="AT2581" s="250" t="s">
        <v>290</v>
      </c>
      <c r="AU2581" s="250" t="s">
        <v>85</v>
      </c>
      <c r="AV2581" s="16" t="s">
        <v>83</v>
      </c>
      <c r="AW2581" s="16" t="s">
        <v>32</v>
      </c>
      <c r="AX2581" s="16" t="s">
        <v>76</v>
      </c>
      <c r="AY2581" s="250" t="s">
        <v>282</v>
      </c>
    </row>
    <row r="2582" spans="1:65" s="13" customFormat="1" ht="22.5">
      <c r="B2582" s="207"/>
      <c r="C2582" s="208"/>
      <c r="D2582" s="209" t="s">
        <v>290</v>
      </c>
      <c r="E2582" s="210" t="s">
        <v>1</v>
      </c>
      <c r="F2582" s="211" t="s">
        <v>3166</v>
      </c>
      <c r="G2582" s="208"/>
      <c r="H2582" s="212">
        <v>203.00200000000001</v>
      </c>
      <c r="I2582" s="213"/>
      <c r="J2582" s="208"/>
      <c r="K2582" s="208"/>
      <c r="L2582" s="214"/>
      <c r="M2582" s="215"/>
      <c r="N2582" s="216"/>
      <c r="O2582" s="216"/>
      <c r="P2582" s="216"/>
      <c r="Q2582" s="216"/>
      <c r="R2582" s="216"/>
      <c r="S2582" s="216"/>
      <c r="T2582" s="217"/>
      <c r="AT2582" s="218" t="s">
        <v>290</v>
      </c>
      <c r="AU2582" s="218" t="s">
        <v>85</v>
      </c>
      <c r="AV2582" s="13" t="s">
        <v>85</v>
      </c>
      <c r="AW2582" s="13" t="s">
        <v>32</v>
      </c>
      <c r="AX2582" s="13" t="s">
        <v>76</v>
      </c>
      <c r="AY2582" s="218" t="s">
        <v>282</v>
      </c>
    </row>
    <row r="2583" spans="1:65" s="13" customFormat="1" ht="11.25">
      <c r="B2583" s="207"/>
      <c r="C2583" s="208"/>
      <c r="D2583" s="209" t="s">
        <v>290</v>
      </c>
      <c r="E2583" s="210" t="s">
        <v>1</v>
      </c>
      <c r="F2583" s="211" t="s">
        <v>3167</v>
      </c>
      <c r="G2583" s="208"/>
      <c r="H2583" s="212">
        <v>-9.02</v>
      </c>
      <c r="I2583" s="213"/>
      <c r="J2583" s="208"/>
      <c r="K2583" s="208"/>
      <c r="L2583" s="214"/>
      <c r="M2583" s="215"/>
      <c r="N2583" s="216"/>
      <c r="O2583" s="216"/>
      <c r="P2583" s="216"/>
      <c r="Q2583" s="216"/>
      <c r="R2583" s="216"/>
      <c r="S2583" s="216"/>
      <c r="T2583" s="217"/>
      <c r="AT2583" s="218" t="s">
        <v>290</v>
      </c>
      <c r="AU2583" s="218" t="s">
        <v>85</v>
      </c>
      <c r="AV2583" s="13" t="s">
        <v>85</v>
      </c>
      <c r="AW2583" s="13" t="s">
        <v>32</v>
      </c>
      <c r="AX2583" s="13" t="s">
        <v>76</v>
      </c>
      <c r="AY2583" s="218" t="s">
        <v>282</v>
      </c>
    </row>
    <row r="2584" spans="1:65" s="13" customFormat="1" ht="11.25">
      <c r="B2584" s="207"/>
      <c r="C2584" s="208"/>
      <c r="D2584" s="209" t="s">
        <v>290</v>
      </c>
      <c r="E2584" s="210" t="s">
        <v>1</v>
      </c>
      <c r="F2584" s="211" t="s">
        <v>3168</v>
      </c>
      <c r="G2584" s="208"/>
      <c r="H2584" s="212">
        <v>-8.2750000000000004</v>
      </c>
      <c r="I2584" s="213"/>
      <c r="J2584" s="208"/>
      <c r="K2584" s="208"/>
      <c r="L2584" s="214"/>
      <c r="M2584" s="215"/>
      <c r="N2584" s="216"/>
      <c r="O2584" s="216"/>
      <c r="P2584" s="216"/>
      <c r="Q2584" s="216"/>
      <c r="R2584" s="216"/>
      <c r="S2584" s="216"/>
      <c r="T2584" s="217"/>
      <c r="AT2584" s="218" t="s">
        <v>290</v>
      </c>
      <c r="AU2584" s="218" t="s">
        <v>85</v>
      </c>
      <c r="AV2584" s="13" t="s">
        <v>85</v>
      </c>
      <c r="AW2584" s="13" t="s">
        <v>32</v>
      </c>
      <c r="AX2584" s="13" t="s">
        <v>76</v>
      </c>
      <c r="AY2584" s="218" t="s">
        <v>282</v>
      </c>
    </row>
    <row r="2585" spans="1:65" s="15" customFormat="1" ht="11.25">
      <c r="B2585" s="230"/>
      <c r="C2585" s="231"/>
      <c r="D2585" s="209" t="s">
        <v>290</v>
      </c>
      <c r="E2585" s="232" t="s">
        <v>1</v>
      </c>
      <c r="F2585" s="233" t="s">
        <v>306</v>
      </c>
      <c r="G2585" s="231"/>
      <c r="H2585" s="234">
        <v>185.70699999999999</v>
      </c>
      <c r="I2585" s="235"/>
      <c r="J2585" s="231"/>
      <c r="K2585" s="231"/>
      <c r="L2585" s="236"/>
      <c r="M2585" s="237"/>
      <c r="N2585" s="238"/>
      <c r="O2585" s="238"/>
      <c r="P2585" s="238"/>
      <c r="Q2585" s="238"/>
      <c r="R2585" s="238"/>
      <c r="S2585" s="238"/>
      <c r="T2585" s="239"/>
      <c r="AT2585" s="240" t="s">
        <v>290</v>
      </c>
      <c r="AU2585" s="240" t="s">
        <v>85</v>
      </c>
      <c r="AV2585" s="15" t="s">
        <v>105</v>
      </c>
      <c r="AW2585" s="15" t="s">
        <v>32</v>
      </c>
      <c r="AX2585" s="15" t="s">
        <v>76</v>
      </c>
      <c r="AY2585" s="240" t="s">
        <v>282</v>
      </c>
    </row>
    <row r="2586" spans="1:65" s="14" customFormat="1" ht="11.25">
      <c r="B2586" s="219"/>
      <c r="C2586" s="220"/>
      <c r="D2586" s="209" t="s">
        <v>290</v>
      </c>
      <c r="E2586" s="221" t="s">
        <v>1</v>
      </c>
      <c r="F2586" s="222" t="s">
        <v>292</v>
      </c>
      <c r="G2586" s="220"/>
      <c r="H2586" s="223">
        <v>185.70699999999999</v>
      </c>
      <c r="I2586" s="224"/>
      <c r="J2586" s="220"/>
      <c r="K2586" s="220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290</v>
      </c>
      <c r="AU2586" s="229" t="s">
        <v>85</v>
      </c>
      <c r="AV2586" s="14" t="s">
        <v>288</v>
      </c>
      <c r="AW2586" s="14" t="s">
        <v>32</v>
      </c>
      <c r="AX2586" s="14" t="s">
        <v>83</v>
      </c>
      <c r="AY2586" s="229" t="s">
        <v>282</v>
      </c>
    </row>
    <row r="2587" spans="1:65" s="2" customFormat="1" ht="16.5" customHeight="1">
      <c r="A2587" s="35"/>
      <c r="B2587" s="36"/>
      <c r="C2587" s="251" t="s">
        <v>3169</v>
      </c>
      <c r="D2587" s="251" t="s">
        <v>990</v>
      </c>
      <c r="E2587" s="252" t="s">
        <v>3170</v>
      </c>
      <c r="F2587" s="253" t="s">
        <v>3171</v>
      </c>
      <c r="G2587" s="254" t="s">
        <v>287</v>
      </c>
      <c r="H2587" s="255">
        <v>204.27799999999999</v>
      </c>
      <c r="I2587" s="256"/>
      <c r="J2587" s="257">
        <f>ROUND(I2587*H2587,2)</f>
        <v>0</v>
      </c>
      <c r="K2587" s="258"/>
      <c r="L2587" s="259"/>
      <c r="M2587" s="260" t="s">
        <v>1</v>
      </c>
      <c r="N2587" s="261" t="s">
        <v>41</v>
      </c>
      <c r="O2587" s="72"/>
      <c r="P2587" s="203">
        <f>O2587*H2587</f>
        <v>0</v>
      </c>
      <c r="Q2587" s="203">
        <v>9.7999999999999997E-3</v>
      </c>
      <c r="R2587" s="203">
        <f>Q2587*H2587</f>
        <v>2.0019244</v>
      </c>
      <c r="S2587" s="203">
        <v>0</v>
      </c>
      <c r="T2587" s="204">
        <f>S2587*H2587</f>
        <v>0</v>
      </c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R2587" s="205" t="s">
        <v>493</v>
      </c>
      <c r="AT2587" s="205" t="s">
        <v>990</v>
      </c>
      <c r="AU2587" s="205" t="s">
        <v>85</v>
      </c>
      <c r="AY2587" s="18" t="s">
        <v>282</v>
      </c>
      <c r="BE2587" s="206">
        <f>IF(N2587="základní",J2587,0)</f>
        <v>0</v>
      </c>
      <c r="BF2587" s="206">
        <f>IF(N2587="snížená",J2587,0)</f>
        <v>0</v>
      </c>
      <c r="BG2587" s="206">
        <f>IF(N2587="zákl. přenesená",J2587,0)</f>
        <v>0</v>
      </c>
      <c r="BH2587" s="206">
        <f>IF(N2587="sníž. přenesená",J2587,0)</f>
        <v>0</v>
      </c>
      <c r="BI2587" s="206">
        <f>IF(N2587="nulová",J2587,0)</f>
        <v>0</v>
      </c>
      <c r="BJ2587" s="18" t="s">
        <v>83</v>
      </c>
      <c r="BK2587" s="206">
        <f>ROUND(I2587*H2587,2)</f>
        <v>0</v>
      </c>
      <c r="BL2587" s="18" t="s">
        <v>199</v>
      </c>
      <c r="BM2587" s="205" t="s">
        <v>3172</v>
      </c>
    </row>
    <row r="2588" spans="1:65" s="13" customFormat="1" ht="11.25">
      <c r="B2588" s="207"/>
      <c r="C2588" s="208"/>
      <c r="D2588" s="209" t="s">
        <v>290</v>
      </c>
      <c r="E2588" s="208"/>
      <c r="F2588" s="211" t="s">
        <v>3173</v>
      </c>
      <c r="G2588" s="208"/>
      <c r="H2588" s="212">
        <v>204.27799999999999</v>
      </c>
      <c r="I2588" s="213"/>
      <c r="J2588" s="208"/>
      <c r="K2588" s="208"/>
      <c r="L2588" s="214"/>
      <c r="M2588" s="215"/>
      <c r="N2588" s="216"/>
      <c r="O2588" s="216"/>
      <c r="P2588" s="216"/>
      <c r="Q2588" s="216"/>
      <c r="R2588" s="216"/>
      <c r="S2588" s="216"/>
      <c r="T2588" s="217"/>
      <c r="AT2588" s="218" t="s">
        <v>290</v>
      </c>
      <c r="AU2588" s="218" t="s">
        <v>85</v>
      </c>
      <c r="AV2588" s="13" t="s">
        <v>85</v>
      </c>
      <c r="AW2588" s="13" t="s">
        <v>4</v>
      </c>
      <c r="AX2588" s="13" t="s">
        <v>83</v>
      </c>
      <c r="AY2588" s="218" t="s">
        <v>282</v>
      </c>
    </row>
    <row r="2589" spans="1:65" s="2" customFormat="1" ht="33" customHeight="1">
      <c r="A2589" s="35"/>
      <c r="B2589" s="36"/>
      <c r="C2589" s="193" t="s">
        <v>3174</v>
      </c>
      <c r="D2589" s="193" t="s">
        <v>284</v>
      </c>
      <c r="E2589" s="194" t="s">
        <v>3175</v>
      </c>
      <c r="F2589" s="195" t="s">
        <v>3176</v>
      </c>
      <c r="G2589" s="196" t="s">
        <v>287</v>
      </c>
      <c r="H2589" s="197">
        <v>376.87799999999999</v>
      </c>
      <c r="I2589" s="198"/>
      <c r="J2589" s="199">
        <f>ROUND(I2589*H2589,2)</f>
        <v>0</v>
      </c>
      <c r="K2589" s="200"/>
      <c r="L2589" s="40"/>
      <c r="M2589" s="201" t="s">
        <v>1</v>
      </c>
      <c r="N2589" s="202" t="s">
        <v>41</v>
      </c>
      <c r="O2589" s="72"/>
      <c r="P2589" s="203">
        <f>O2589*H2589</f>
        <v>0</v>
      </c>
      <c r="Q2589" s="203">
        <v>5.0499999999999998E-3</v>
      </c>
      <c r="R2589" s="203">
        <f>Q2589*H2589</f>
        <v>1.9032338999999998</v>
      </c>
      <c r="S2589" s="203">
        <v>0</v>
      </c>
      <c r="T2589" s="204">
        <f>S2589*H2589</f>
        <v>0</v>
      </c>
      <c r="U2589" s="35"/>
      <c r="V2589" s="35"/>
      <c r="W2589" s="35"/>
      <c r="X2589" s="35"/>
      <c r="Y2589" s="35"/>
      <c r="Z2589" s="35"/>
      <c r="AA2589" s="35"/>
      <c r="AB2589" s="35"/>
      <c r="AC2589" s="35"/>
      <c r="AD2589" s="35"/>
      <c r="AE2589" s="35"/>
      <c r="AR2589" s="205" t="s">
        <v>199</v>
      </c>
      <c r="AT2589" s="205" t="s">
        <v>284</v>
      </c>
      <c r="AU2589" s="205" t="s">
        <v>85</v>
      </c>
      <c r="AY2589" s="18" t="s">
        <v>282</v>
      </c>
      <c r="BE2589" s="206">
        <f>IF(N2589="základní",J2589,0)</f>
        <v>0</v>
      </c>
      <c r="BF2589" s="206">
        <f>IF(N2589="snížená",J2589,0)</f>
        <v>0</v>
      </c>
      <c r="BG2589" s="206">
        <f>IF(N2589="zákl. přenesená",J2589,0)</f>
        <v>0</v>
      </c>
      <c r="BH2589" s="206">
        <f>IF(N2589="sníž. přenesená",J2589,0)</f>
        <v>0</v>
      </c>
      <c r="BI2589" s="206">
        <f>IF(N2589="nulová",J2589,0)</f>
        <v>0</v>
      </c>
      <c r="BJ2589" s="18" t="s">
        <v>83</v>
      </c>
      <c r="BK2589" s="206">
        <f>ROUND(I2589*H2589,2)</f>
        <v>0</v>
      </c>
      <c r="BL2589" s="18" t="s">
        <v>199</v>
      </c>
      <c r="BM2589" s="205" t="s">
        <v>3177</v>
      </c>
    </row>
    <row r="2590" spans="1:65" s="16" customFormat="1" ht="11.25">
      <c r="B2590" s="241"/>
      <c r="C2590" s="242"/>
      <c r="D2590" s="209" t="s">
        <v>290</v>
      </c>
      <c r="E2590" s="243" t="s">
        <v>1</v>
      </c>
      <c r="F2590" s="244" t="s">
        <v>555</v>
      </c>
      <c r="G2590" s="242"/>
      <c r="H2590" s="243" t="s">
        <v>1</v>
      </c>
      <c r="I2590" s="245"/>
      <c r="J2590" s="242"/>
      <c r="K2590" s="242"/>
      <c r="L2590" s="246"/>
      <c r="M2590" s="247"/>
      <c r="N2590" s="248"/>
      <c r="O2590" s="248"/>
      <c r="P2590" s="248"/>
      <c r="Q2590" s="248"/>
      <c r="R2590" s="248"/>
      <c r="S2590" s="248"/>
      <c r="T2590" s="249"/>
      <c r="AT2590" s="250" t="s">
        <v>290</v>
      </c>
      <c r="AU2590" s="250" t="s">
        <v>85</v>
      </c>
      <c r="AV2590" s="16" t="s">
        <v>83</v>
      </c>
      <c r="AW2590" s="16" t="s">
        <v>32</v>
      </c>
      <c r="AX2590" s="16" t="s">
        <v>76</v>
      </c>
      <c r="AY2590" s="250" t="s">
        <v>282</v>
      </c>
    </row>
    <row r="2591" spans="1:65" s="13" customFormat="1" ht="33.75">
      <c r="B2591" s="207"/>
      <c r="C2591" s="208"/>
      <c r="D2591" s="209" t="s">
        <v>290</v>
      </c>
      <c r="E2591" s="210" t="s">
        <v>1</v>
      </c>
      <c r="F2591" s="211" t="s">
        <v>3178</v>
      </c>
      <c r="G2591" s="208"/>
      <c r="H2591" s="212">
        <v>170.91</v>
      </c>
      <c r="I2591" s="213"/>
      <c r="J2591" s="208"/>
      <c r="K2591" s="208"/>
      <c r="L2591" s="214"/>
      <c r="M2591" s="215"/>
      <c r="N2591" s="216"/>
      <c r="O2591" s="216"/>
      <c r="P2591" s="216"/>
      <c r="Q2591" s="216"/>
      <c r="R2591" s="216"/>
      <c r="S2591" s="216"/>
      <c r="T2591" s="217"/>
      <c r="AT2591" s="218" t="s">
        <v>290</v>
      </c>
      <c r="AU2591" s="218" t="s">
        <v>85</v>
      </c>
      <c r="AV2591" s="13" t="s">
        <v>85</v>
      </c>
      <c r="AW2591" s="13" t="s">
        <v>32</v>
      </c>
      <c r="AX2591" s="13" t="s">
        <v>76</v>
      </c>
      <c r="AY2591" s="218" t="s">
        <v>282</v>
      </c>
    </row>
    <row r="2592" spans="1:65" s="13" customFormat="1" ht="11.25">
      <c r="B2592" s="207"/>
      <c r="C2592" s="208"/>
      <c r="D2592" s="209" t="s">
        <v>290</v>
      </c>
      <c r="E2592" s="210" t="s">
        <v>1</v>
      </c>
      <c r="F2592" s="211" t="s">
        <v>3179</v>
      </c>
      <c r="G2592" s="208"/>
      <c r="H2592" s="212">
        <v>-14.145</v>
      </c>
      <c r="I2592" s="213"/>
      <c r="J2592" s="208"/>
      <c r="K2592" s="208"/>
      <c r="L2592" s="214"/>
      <c r="M2592" s="215"/>
      <c r="N2592" s="216"/>
      <c r="O2592" s="216"/>
      <c r="P2592" s="216"/>
      <c r="Q2592" s="216"/>
      <c r="R2592" s="216"/>
      <c r="S2592" s="216"/>
      <c r="T2592" s="217"/>
      <c r="AT2592" s="218" t="s">
        <v>290</v>
      </c>
      <c r="AU2592" s="218" t="s">
        <v>85</v>
      </c>
      <c r="AV2592" s="13" t="s">
        <v>85</v>
      </c>
      <c r="AW2592" s="13" t="s">
        <v>32</v>
      </c>
      <c r="AX2592" s="13" t="s">
        <v>76</v>
      </c>
      <c r="AY2592" s="218" t="s">
        <v>282</v>
      </c>
    </row>
    <row r="2593" spans="1:65" s="13" customFormat="1" ht="11.25">
      <c r="B2593" s="207"/>
      <c r="C2593" s="208"/>
      <c r="D2593" s="209" t="s">
        <v>290</v>
      </c>
      <c r="E2593" s="210" t="s">
        <v>1</v>
      </c>
      <c r="F2593" s="211" t="s">
        <v>3180</v>
      </c>
      <c r="G2593" s="208"/>
      <c r="H2593" s="212">
        <v>-12.12</v>
      </c>
      <c r="I2593" s="213"/>
      <c r="J2593" s="208"/>
      <c r="K2593" s="208"/>
      <c r="L2593" s="214"/>
      <c r="M2593" s="215"/>
      <c r="N2593" s="216"/>
      <c r="O2593" s="216"/>
      <c r="P2593" s="216"/>
      <c r="Q2593" s="216"/>
      <c r="R2593" s="216"/>
      <c r="S2593" s="216"/>
      <c r="T2593" s="217"/>
      <c r="AT2593" s="218" t="s">
        <v>290</v>
      </c>
      <c r="AU2593" s="218" t="s">
        <v>85</v>
      </c>
      <c r="AV2593" s="13" t="s">
        <v>85</v>
      </c>
      <c r="AW2593" s="13" t="s">
        <v>32</v>
      </c>
      <c r="AX2593" s="13" t="s">
        <v>76</v>
      </c>
      <c r="AY2593" s="218" t="s">
        <v>282</v>
      </c>
    </row>
    <row r="2594" spans="1:65" s="13" customFormat="1" ht="11.25">
      <c r="B2594" s="207"/>
      <c r="C2594" s="208"/>
      <c r="D2594" s="209" t="s">
        <v>290</v>
      </c>
      <c r="E2594" s="210" t="s">
        <v>1</v>
      </c>
      <c r="F2594" s="211" t="s">
        <v>3181</v>
      </c>
      <c r="G2594" s="208"/>
      <c r="H2594" s="212">
        <v>50.555</v>
      </c>
      <c r="I2594" s="213"/>
      <c r="J2594" s="208"/>
      <c r="K2594" s="208"/>
      <c r="L2594" s="214"/>
      <c r="M2594" s="215"/>
      <c r="N2594" s="216"/>
      <c r="O2594" s="216"/>
      <c r="P2594" s="216"/>
      <c r="Q2594" s="216"/>
      <c r="R2594" s="216"/>
      <c r="S2594" s="216"/>
      <c r="T2594" s="217"/>
      <c r="AT2594" s="218" t="s">
        <v>290</v>
      </c>
      <c r="AU2594" s="218" t="s">
        <v>85</v>
      </c>
      <c r="AV2594" s="13" t="s">
        <v>85</v>
      </c>
      <c r="AW2594" s="13" t="s">
        <v>32</v>
      </c>
      <c r="AX2594" s="13" t="s">
        <v>76</v>
      </c>
      <c r="AY2594" s="218" t="s">
        <v>282</v>
      </c>
    </row>
    <row r="2595" spans="1:65" s="13" customFormat="1" ht="11.25">
      <c r="B2595" s="207"/>
      <c r="C2595" s="208"/>
      <c r="D2595" s="209" t="s">
        <v>290</v>
      </c>
      <c r="E2595" s="210" t="s">
        <v>1</v>
      </c>
      <c r="F2595" s="211" t="s">
        <v>3182</v>
      </c>
      <c r="G2595" s="208"/>
      <c r="H2595" s="212">
        <v>-9.02</v>
      </c>
      <c r="I2595" s="213"/>
      <c r="J2595" s="208"/>
      <c r="K2595" s="208"/>
      <c r="L2595" s="214"/>
      <c r="M2595" s="215"/>
      <c r="N2595" s="216"/>
      <c r="O2595" s="216"/>
      <c r="P2595" s="216"/>
      <c r="Q2595" s="216"/>
      <c r="R2595" s="216"/>
      <c r="S2595" s="216"/>
      <c r="T2595" s="217"/>
      <c r="AT2595" s="218" t="s">
        <v>290</v>
      </c>
      <c r="AU2595" s="218" t="s">
        <v>85</v>
      </c>
      <c r="AV2595" s="13" t="s">
        <v>85</v>
      </c>
      <c r="AW2595" s="13" t="s">
        <v>32</v>
      </c>
      <c r="AX2595" s="13" t="s">
        <v>76</v>
      </c>
      <c r="AY2595" s="218" t="s">
        <v>282</v>
      </c>
    </row>
    <row r="2596" spans="1:65" s="13" customFormat="1" ht="11.25">
      <c r="B2596" s="207"/>
      <c r="C2596" s="208"/>
      <c r="D2596" s="209" t="s">
        <v>290</v>
      </c>
      <c r="E2596" s="210" t="s">
        <v>1</v>
      </c>
      <c r="F2596" s="211" t="s">
        <v>3183</v>
      </c>
      <c r="G2596" s="208"/>
      <c r="H2596" s="212">
        <v>53.46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290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282</v>
      </c>
    </row>
    <row r="2597" spans="1:65" s="13" customFormat="1" ht="11.25">
      <c r="B2597" s="207"/>
      <c r="C2597" s="208"/>
      <c r="D2597" s="209" t="s">
        <v>290</v>
      </c>
      <c r="E2597" s="210" t="s">
        <v>1</v>
      </c>
      <c r="F2597" s="211" t="s">
        <v>3184</v>
      </c>
      <c r="G2597" s="208"/>
      <c r="H2597" s="212">
        <v>-4.7149999999999999</v>
      </c>
      <c r="I2597" s="213"/>
      <c r="J2597" s="208"/>
      <c r="K2597" s="208"/>
      <c r="L2597" s="214"/>
      <c r="M2597" s="215"/>
      <c r="N2597" s="216"/>
      <c r="O2597" s="216"/>
      <c r="P2597" s="216"/>
      <c r="Q2597" s="216"/>
      <c r="R2597" s="216"/>
      <c r="S2597" s="216"/>
      <c r="T2597" s="217"/>
      <c r="AT2597" s="218" t="s">
        <v>290</v>
      </c>
      <c r="AU2597" s="218" t="s">
        <v>85</v>
      </c>
      <c r="AV2597" s="13" t="s">
        <v>85</v>
      </c>
      <c r="AW2597" s="13" t="s">
        <v>32</v>
      </c>
      <c r="AX2597" s="13" t="s">
        <v>76</v>
      </c>
      <c r="AY2597" s="218" t="s">
        <v>282</v>
      </c>
    </row>
    <row r="2598" spans="1:65" s="13" customFormat="1" ht="11.25">
      <c r="B2598" s="207"/>
      <c r="C2598" s="208"/>
      <c r="D2598" s="209" t="s">
        <v>290</v>
      </c>
      <c r="E2598" s="210" t="s">
        <v>1</v>
      </c>
      <c r="F2598" s="211" t="s">
        <v>3185</v>
      </c>
      <c r="G2598" s="208"/>
      <c r="H2598" s="212">
        <v>-2.33</v>
      </c>
      <c r="I2598" s="213"/>
      <c r="J2598" s="208"/>
      <c r="K2598" s="208"/>
      <c r="L2598" s="214"/>
      <c r="M2598" s="215"/>
      <c r="N2598" s="216"/>
      <c r="O2598" s="216"/>
      <c r="P2598" s="216"/>
      <c r="Q2598" s="216"/>
      <c r="R2598" s="216"/>
      <c r="S2598" s="216"/>
      <c r="T2598" s="217"/>
      <c r="AT2598" s="218" t="s">
        <v>290</v>
      </c>
      <c r="AU2598" s="218" t="s">
        <v>85</v>
      </c>
      <c r="AV2598" s="13" t="s">
        <v>85</v>
      </c>
      <c r="AW2598" s="13" t="s">
        <v>32</v>
      </c>
      <c r="AX2598" s="13" t="s">
        <v>76</v>
      </c>
      <c r="AY2598" s="218" t="s">
        <v>282</v>
      </c>
    </row>
    <row r="2599" spans="1:65" s="13" customFormat="1" ht="22.5">
      <c r="B2599" s="207"/>
      <c r="C2599" s="208"/>
      <c r="D2599" s="209" t="s">
        <v>290</v>
      </c>
      <c r="E2599" s="210" t="s">
        <v>1</v>
      </c>
      <c r="F2599" s="211" t="s">
        <v>3186</v>
      </c>
      <c r="G2599" s="208"/>
      <c r="H2599" s="212">
        <v>70.793999999999997</v>
      </c>
      <c r="I2599" s="213"/>
      <c r="J2599" s="208"/>
      <c r="K2599" s="208"/>
      <c r="L2599" s="214"/>
      <c r="M2599" s="215"/>
      <c r="N2599" s="216"/>
      <c r="O2599" s="216"/>
      <c r="P2599" s="216"/>
      <c r="Q2599" s="216"/>
      <c r="R2599" s="216"/>
      <c r="S2599" s="216"/>
      <c r="T2599" s="217"/>
      <c r="AT2599" s="218" t="s">
        <v>290</v>
      </c>
      <c r="AU2599" s="218" t="s">
        <v>85</v>
      </c>
      <c r="AV2599" s="13" t="s">
        <v>85</v>
      </c>
      <c r="AW2599" s="13" t="s">
        <v>32</v>
      </c>
      <c r="AX2599" s="13" t="s">
        <v>76</v>
      </c>
      <c r="AY2599" s="218" t="s">
        <v>282</v>
      </c>
    </row>
    <row r="2600" spans="1:65" s="13" customFormat="1" ht="11.25">
      <c r="B2600" s="207"/>
      <c r="C2600" s="208"/>
      <c r="D2600" s="209" t="s">
        <v>290</v>
      </c>
      <c r="E2600" s="210" t="s">
        <v>1</v>
      </c>
      <c r="F2600" s="211" t="s">
        <v>3187</v>
      </c>
      <c r="G2600" s="208"/>
      <c r="H2600" s="212">
        <v>-7.585</v>
      </c>
      <c r="I2600" s="213"/>
      <c r="J2600" s="208"/>
      <c r="K2600" s="208"/>
      <c r="L2600" s="214"/>
      <c r="M2600" s="215"/>
      <c r="N2600" s="216"/>
      <c r="O2600" s="216"/>
      <c r="P2600" s="216"/>
      <c r="Q2600" s="216"/>
      <c r="R2600" s="216"/>
      <c r="S2600" s="216"/>
      <c r="T2600" s="217"/>
      <c r="AT2600" s="218" t="s">
        <v>290</v>
      </c>
      <c r="AU2600" s="218" t="s">
        <v>85</v>
      </c>
      <c r="AV2600" s="13" t="s">
        <v>85</v>
      </c>
      <c r="AW2600" s="13" t="s">
        <v>32</v>
      </c>
      <c r="AX2600" s="13" t="s">
        <v>76</v>
      </c>
      <c r="AY2600" s="218" t="s">
        <v>282</v>
      </c>
    </row>
    <row r="2601" spans="1:65" s="13" customFormat="1" ht="22.5">
      <c r="B2601" s="207"/>
      <c r="C2601" s="208"/>
      <c r="D2601" s="209" t="s">
        <v>290</v>
      </c>
      <c r="E2601" s="210" t="s">
        <v>1</v>
      </c>
      <c r="F2601" s="211" t="s">
        <v>3188</v>
      </c>
      <c r="G2601" s="208"/>
      <c r="H2601" s="212">
        <v>46.250999999999998</v>
      </c>
      <c r="I2601" s="213"/>
      <c r="J2601" s="208"/>
      <c r="K2601" s="208"/>
      <c r="L2601" s="214"/>
      <c r="M2601" s="215"/>
      <c r="N2601" s="216"/>
      <c r="O2601" s="216"/>
      <c r="P2601" s="216"/>
      <c r="Q2601" s="216"/>
      <c r="R2601" s="216"/>
      <c r="S2601" s="216"/>
      <c r="T2601" s="217"/>
      <c r="AT2601" s="218" t="s">
        <v>290</v>
      </c>
      <c r="AU2601" s="218" t="s">
        <v>85</v>
      </c>
      <c r="AV2601" s="13" t="s">
        <v>85</v>
      </c>
      <c r="AW2601" s="13" t="s">
        <v>32</v>
      </c>
      <c r="AX2601" s="13" t="s">
        <v>76</v>
      </c>
      <c r="AY2601" s="218" t="s">
        <v>282</v>
      </c>
    </row>
    <row r="2602" spans="1:65" s="13" customFormat="1" ht="11.25">
      <c r="B2602" s="207"/>
      <c r="C2602" s="208"/>
      <c r="D2602" s="209" t="s">
        <v>290</v>
      </c>
      <c r="E2602" s="210" t="s">
        <v>1</v>
      </c>
      <c r="F2602" s="211" t="s">
        <v>3189</v>
      </c>
      <c r="G2602" s="208"/>
      <c r="H2602" s="212">
        <v>-5.9450000000000003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290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282</v>
      </c>
    </row>
    <row r="2603" spans="1:65" s="13" customFormat="1" ht="11.25">
      <c r="B2603" s="207"/>
      <c r="C2603" s="208"/>
      <c r="D2603" s="209" t="s">
        <v>290</v>
      </c>
      <c r="E2603" s="210" t="s">
        <v>1</v>
      </c>
      <c r="F2603" s="211" t="s">
        <v>3190</v>
      </c>
      <c r="G2603" s="208"/>
      <c r="H2603" s="212">
        <v>49.787999999999997</v>
      </c>
      <c r="I2603" s="213"/>
      <c r="J2603" s="208"/>
      <c r="K2603" s="208"/>
      <c r="L2603" s="214"/>
      <c r="M2603" s="215"/>
      <c r="N2603" s="216"/>
      <c r="O2603" s="216"/>
      <c r="P2603" s="216"/>
      <c r="Q2603" s="216"/>
      <c r="R2603" s="216"/>
      <c r="S2603" s="216"/>
      <c r="T2603" s="217"/>
      <c r="AT2603" s="218" t="s">
        <v>290</v>
      </c>
      <c r="AU2603" s="218" t="s">
        <v>85</v>
      </c>
      <c r="AV2603" s="13" t="s">
        <v>85</v>
      </c>
      <c r="AW2603" s="13" t="s">
        <v>32</v>
      </c>
      <c r="AX2603" s="13" t="s">
        <v>76</v>
      </c>
      <c r="AY2603" s="218" t="s">
        <v>282</v>
      </c>
    </row>
    <row r="2604" spans="1:65" s="13" customFormat="1" ht="11.25">
      <c r="B2604" s="207"/>
      <c r="C2604" s="208"/>
      <c r="D2604" s="209" t="s">
        <v>290</v>
      </c>
      <c r="E2604" s="210" t="s">
        <v>1</v>
      </c>
      <c r="F2604" s="211" t="s">
        <v>3191</v>
      </c>
      <c r="G2604" s="208"/>
      <c r="H2604" s="212">
        <v>-9.02</v>
      </c>
      <c r="I2604" s="213"/>
      <c r="J2604" s="208"/>
      <c r="K2604" s="208"/>
      <c r="L2604" s="214"/>
      <c r="M2604" s="215"/>
      <c r="N2604" s="216"/>
      <c r="O2604" s="216"/>
      <c r="P2604" s="216"/>
      <c r="Q2604" s="216"/>
      <c r="R2604" s="216"/>
      <c r="S2604" s="216"/>
      <c r="T2604" s="217"/>
      <c r="AT2604" s="218" t="s">
        <v>290</v>
      </c>
      <c r="AU2604" s="218" t="s">
        <v>85</v>
      </c>
      <c r="AV2604" s="13" t="s">
        <v>85</v>
      </c>
      <c r="AW2604" s="13" t="s">
        <v>32</v>
      </c>
      <c r="AX2604" s="13" t="s">
        <v>76</v>
      </c>
      <c r="AY2604" s="218" t="s">
        <v>282</v>
      </c>
    </row>
    <row r="2605" spans="1:65" s="15" customFormat="1" ht="11.25">
      <c r="B2605" s="230"/>
      <c r="C2605" s="231"/>
      <c r="D2605" s="209" t="s">
        <v>290</v>
      </c>
      <c r="E2605" s="232" t="s">
        <v>1</v>
      </c>
      <c r="F2605" s="233" t="s">
        <v>306</v>
      </c>
      <c r="G2605" s="231"/>
      <c r="H2605" s="234">
        <v>376.87799999999999</v>
      </c>
      <c r="I2605" s="235"/>
      <c r="J2605" s="231"/>
      <c r="K2605" s="231"/>
      <c r="L2605" s="236"/>
      <c r="M2605" s="237"/>
      <c r="N2605" s="238"/>
      <c r="O2605" s="238"/>
      <c r="P2605" s="238"/>
      <c r="Q2605" s="238"/>
      <c r="R2605" s="238"/>
      <c r="S2605" s="238"/>
      <c r="T2605" s="239"/>
      <c r="AT2605" s="240" t="s">
        <v>290</v>
      </c>
      <c r="AU2605" s="240" t="s">
        <v>85</v>
      </c>
      <c r="AV2605" s="15" t="s">
        <v>105</v>
      </c>
      <c r="AW2605" s="15" t="s">
        <v>32</v>
      </c>
      <c r="AX2605" s="15" t="s">
        <v>76</v>
      </c>
      <c r="AY2605" s="240" t="s">
        <v>282</v>
      </c>
    </row>
    <row r="2606" spans="1:65" s="14" customFormat="1" ht="11.25">
      <c r="B2606" s="219"/>
      <c r="C2606" s="220"/>
      <c r="D2606" s="209" t="s">
        <v>290</v>
      </c>
      <c r="E2606" s="221" t="s">
        <v>1</v>
      </c>
      <c r="F2606" s="222" t="s">
        <v>292</v>
      </c>
      <c r="G2606" s="220"/>
      <c r="H2606" s="223">
        <v>376.87799999999999</v>
      </c>
      <c r="I2606" s="224"/>
      <c r="J2606" s="220"/>
      <c r="K2606" s="220"/>
      <c r="L2606" s="225"/>
      <c r="M2606" s="226"/>
      <c r="N2606" s="227"/>
      <c r="O2606" s="227"/>
      <c r="P2606" s="227"/>
      <c r="Q2606" s="227"/>
      <c r="R2606" s="227"/>
      <c r="S2606" s="227"/>
      <c r="T2606" s="228"/>
      <c r="AT2606" s="229" t="s">
        <v>290</v>
      </c>
      <c r="AU2606" s="229" t="s">
        <v>85</v>
      </c>
      <c r="AV2606" s="14" t="s">
        <v>288</v>
      </c>
      <c r="AW2606" s="14" t="s">
        <v>32</v>
      </c>
      <c r="AX2606" s="14" t="s">
        <v>83</v>
      </c>
      <c r="AY2606" s="229" t="s">
        <v>282</v>
      </c>
    </row>
    <row r="2607" spans="1:65" s="2" customFormat="1" ht="16.5" customHeight="1">
      <c r="A2607" s="35"/>
      <c r="B2607" s="36"/>
      <c r="C2607" s="251" t="s">
        <v>3192</v>
      </c>
      <c r="D2607" s="251" t="s">
        <v>990</v>
      </c>
      <c r="E2607" s="252" t="s">
        <v>3193</v>
      </c>
      <c r="F2607" s="253" t="s">
        <v>3194</v>
      </c>
      <c r="G2607" s="254" t="s">
        <v>287</v>
      </c>
      <c r="H2607" s="255">
        <v>414.56599999999997</v>
      </c>
      <c r="I2607" s="256"/>
      <c r="J2607" s="257">
        <f>ROUND(I2607*H2607,2)</f>
        <v>0</v>
      </c>
      <c r="K2607" s="258"/>
      <c r="L2607" s="259"/>
      <c r="M2607" s="260" t="s">
        <v>1</v>
      </c>
      <c r="N2607" s="261" t="s">
        <v>41</v>
      </c>
      <c r="O2607" s="72"/>
      <c r="P2607" s="203">
        <f>O2607*H2607</f>
        <v>0</v>
      </c>
      <c r="Q2607" s="203">
        <v>1.8499999999999999E-2</v>
      </c>
      <c r="R2607" s="203">
        <f>Q2607*H2607</f>
        <v>7.6694709999999988</v>
      </c>
      <c r="S2607" s="203">
        <v>0</v>
      </c>
      <c r="T2607" s="204">
        <f>S2607*H2607</f>
        <v>0</v>
      </c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R2607" s="205" t="s">
        <v>493</v>
      </c>
      <c r="AT2607" s="205" t="s">
        <v>990</v>
      </c>
      <c r="AU2607" s="205" t="s">
        <v>85</v>
      </c>
      <c r="AY2607" s="18" t="s">
        <v>282</v>
      </c>
      <c r="BE2607" s="206">
        <f>IF(N2607="základní",J2607,0)</f>
        <v>0</v>
      </c>
      <c r="BF2607" s="206">
        <f>IF(N2607="snížená",J2607,0)</f>
        <v>0</v>
      </c>
      <c r="BG2607" s="206">
        <f>IF(N2607="zákl. přenesená",J2607,0)</f>
        <v>0</v>
      </c>
      <c r="BH2607" s="206">
        <f>IF(N2607="sníž. přenesená",J2607,0)</f>
        <v>0</v>
      </c>
      <c r="BI2607" s="206">
        <f>IF(N2607="nulová",J2607,0)</f>
        <v>0</v>
      </c>
      <c r="BJ2607" s="18" t="s">
        <v>83</v>
      </c>
      <c r="BK2607" s="206">
        <f>ROUND(I2607*H2607,2)</f>
        <v>0</v>
      </c>
      <c r="BL2607" s="18" t="s">
        <v>199</v>
      </c>
      <c r="BM2607" s="205" t="s">
        <v>3195</v>
      </c>
    </row>
    <row r="2608" spans="1:65" s="13" customFormat="1" ht="11.25">
      <c r="B2608" s="207"/>
      <c r="C2608" s="208"/>
      <c r="D2608" s="209" t="s">
        <v>290</v>
      </c>
      <c r="E2608" s="208"/>
      <c r="F2608" s="211" t="s">
        <v>3196</v>
      </c>
      <c r="G2608" s="208"/>
      <c r="H2608" s="212">
        <v>414.56599999999997</v>
      </c>
      <c r="I2608" s="213"/>
      <c r="J2608" s="208"/>
      <c r="K2608" s="208"/>
      <c r="L2608" s="214"/>
      <c r="M2608" s="215"/>
      <c r="N2608" s="216"/>
      <c r="O2608" s="216"/>
      <c r="P2608" s="216"/>
      <c r="Q2608" s="216"/>
      <c r="R2608" s="216"/>
      <c r="S2608" s="216"/>
      <c r="T2608" s="217"/>
      <c r="AT2608" s="218" t="s">
        <v>290</v>
      </c>
      <c r="AU2608" s="218" t="s">
        <v>85</v>
      </c>
      <c r="AV2608" s="13" t="s">
        <v>85</v>
      </c>
      <c r="AW2608" s="13" t="s">
        <v>4</v>
      </c>
      <c r="AX2608" s="13" t="s">
        <v>83</v>
      </c>
      <c r="AY2608" s="218" t="s">
        <v>282</v>
      </c>
    </row>
    <row r="2609" spans="1:65" s="2" customFormat="1" ht="24.2" customHeight="1">
      <c r="A2609" s="35"/>
      <c r="B2609" s="36"/>
      <c r="C2609" s="193" t="s">
        <v>3197</v>
      </c>
      <c r="D2609" s="193" t="s">
        <v>284</v>
      </c>
      <c r="E2609" s="194" t="s">
        <v>3198</v>
      </c>
      <c r="F2609" s="195" t="s">
        <v>3199</v>
      </c>
      <c r="G2609" s="196" t="s">
        <v>418</v>
      </c>
      <c r="H2609" s="197">
        <v>12.484999999999999</v>
      </c>
      <c r="I2609" s="198"/>
      <c r="J2609" s="199">
        <f>ROUND(I2609*H2609,2)</f>
        <v>0</v>
      </c>
      <c r="K2609" s="200"/>
      <c r="L2609" s="40"/>
      <c r="M2609" s="201" t="s">
        <v>1</v>
      </c>
      <c r="N2609" s="202" t="s">
        <v>41</v>
      </c>
      <c r="O2609" s="72"/>
      <c r="P2609" s="203">
        <f>O2609*H2609</f>
        <v>0</v>
      </c>
      <c r="Q2609" s="203">
        <v>0</v>
      </c>
      <c r="R2609" s="203">
        <f>Q2609*H2609</f>
        <v>0</v>
      </c>
      <c r="S2609" s="203">
        <v>0</v>
      </c>
      <c r="T2609" s="204">
        <f>S2609*H2609</f>
        <v>0</v>
      </c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R2609" s="205" t="s">
        <v>199</v>
      </c>
      <c r="AT2609" s="205" t="s">
        <v>284</v>
      </c>
      <c r="AU2609" s="205" t="s">
        <v>85</v>
      </c>
      <c r="AY2609" s="18" t="s">
        <v>282</v>
      </c>
      <c r="BE2609" s="206">
        <f>IF(N2609="základní",J2609,0)</f>
        <v>0</v>
      </c>
      <c r="BF2609" s="206">
        <f>IF(N2609="snížená",J2609,0)</f>
        <v>0</v>
      </c>
      <c r="BG2609" s="206">
        <f>IF(N2609="zákl. přenesená",J2609,0)</f>
        <v>0</v>
      </c>
      <c r="BH2609" s="206">
        <f>IF(N2609="sníž. přenesená",J2609,0)</f>
        <v>0</v>
      </c>
      <c r="BI2609" s="206">
        <f>IF(N2609="nulová",J2609,0)</f>
        <v>0</v>
      </c>
      <c r="BJ2609" s="18" t="s">
        <v>83</v>
      </c>
      <c r="BK2609" s="206">
        <f>ROUND(I2609*H2609,2)</f>
        <v>0</v>
      </c>
      <c r="BL2609" s="18" t="s">
        <v>199</v>
      </c>
      <c r="BM2609" s="205" t="s">
        <v>3200</v>
      </c>
    </row>
    <row r="2610" spans="1:65" s="12" customFormat="1" ht="22.9" customHeight="1">
      <c r="B2610" s="177"/>
      <c r="C2610" s="178"/>
      <c r="D2610" s="179" t="s">
        <v>75</v>
      </c>
      <c r="E2610" s="191" t="s">
        <v>3201</v>
      </c>
      <c r="F2610" s="191" t="s">
        <v>3202</v>
      </c>
      <c r="G2610" s="178"/>
      <c r="H2610" s="178"/>
      <c r="I2610" s="181"/>
      <c r="J2610" s="192">
        <f>BK2610</f>
        <v>0</v>
      </c>
      <c r="K2610" s="178"/>
      <c r="L2610" s="183"/>
      <c r="M2610" s="184"/>
      <c r="N2610" s="185"/>
      <c r="O2610" s="185"/>
      <c r="P2610" s="186">
        <f>SUM(P2611:P2635)</f>
        <v>0</v>
      </c>
      <c r="Q2610" s="185"/>
      <c r="R2610" s="186">
        <f>SUM(R2611:R2635)</f>
        <v>0.62268093999999985</v>
      </c>
      <c r="S2610" s="185"/>
      <c r="T2610" s="187">
        <f>SUM(T2611:T2635)</f>
        <v>0</v>
      </c>
      <c r="AR2610" s="188" t="s">
        <v>85</v>
      </c>
      <c r="AT2610" s="189" t="s">
        <v>75</v>
      </c>
      <c r="AU2610" s="189" t="s">
        <v>83</v>
      </c>
      <c r="AY2610" s="188" t="s">
        <v>282</v>
      </c>
      <c r="BK2610" s="190">
        <f>SUM(BK2611:BK2635)</f>
        <v>0</v>
      </c>
    </row>
    <row r="2611" spans="1:65" s="2" customFormat="1" ht="24.2" customHeight="1">
      <c r="A2611" s="35"/>
      <c r="B2611" s="36"/>
      <c r="C2611" s="193" t="s">
        <v>3203</v>
      </c>
      <c r="D2611" s="193" t="s">
        <v>284</v>
      </c>
      <c r="E2611" s="194" t="s">
        <v>3204</v>
      </c>
      <c r="F2611" s="195" t="s">
        <v>3205</v>
      </c>
      <c r="G2611" s="196" t="s">
        <v>287</v>
      </c>
      <c r="H2611" s="197">
        <v>4447.7209999999995</v>
      </c>
      <c r="I2611" s="198"/>
      <c r="J2611" s="199">
        <f>ROUND(I2611*H2611,2)</f>
        <v>0</v>
      </c>
      <c r="K2611" s="200"/>
      <c r="L2611" s="40"/>
      <c r="M2611" s="201" t="s">
        <v>1</v>
      </c>
      <c r="N2611" s="202" t="s">
        <v>41</v>
      </c>
      <c r="O2611" s="72"/>
      <c r="P2611" s="203">
        <f>O2611*H2611</f>
        <v>0</v>
      </c>
      <c r="Q2611" s="203">
        <v>1.3999999999999999E-4</v>
      </c>
      <c r="R2611" s="203">
        <f>Q2611*H2611</f>
        <v>0.62268093999999985</v>
      </c>
      <c r="S2611" s="203">
        <v>0</v>
      </c>
      <c r="T2611" s="204">
        <f>S2611*H2611</f>
        <v>0</v>
      </c>
      <c r="U2611" s="35"/>
      <c r="V2611" s="35"/>
      <c r="W2611" s="35"/>
      <c r="X2611" s="35"/>
      <c r="Y2611" s="35"/>
      <c r="Z2611" s="35"/>
      <c r="AA2611" s="35"/>
      <c r="AB2611" s="35"/>
      <c r="AC2611" s="35"/>
      <c r="AD2611" s="35"/>
      <c r="AE2611" s="35"/>
      <c r="AR2611" s="205" t="s">
        <v>199</v>
      </c>
      <c r="AT2611" s="205" t="s">
        <v>284</v>
      </c>
      <c r="AU2611" s="205" t="s">
        <v>85</v>
      </c>
      <c r="AY2611" s="18" t="s">
        <v>282</v>
      </c>
      <c r="BE2611" s="206">
        <f>IF(N2611="základní",J2611,0)</f>
        <v>0</v>
      </c>
      <c r="BF2611" s="206">
        <f>IF(N2611="snížená",J2611,0)</f>
        <v>0</v>
      </c>
      <c r="BG2611" s="206">
        <f>IF(N2611="zákl. přenesená",J2611,0)</f>
        <v>0</v>
      </c>
      <c r="BH2611" s="206">
        <f>IF(N2611="sníž. přenesená",J2611,0)</f>
        <v>0</v>
      </c>
      <c r="BI2611" s="206">
        <f>IF(N2611="nulová",J2611,0)</f>
        <v>0</v>
      </c>
      <c r="BJ2611" s="18" t="s">
        <v>83</v>
      </c>
      <c r="BK2611" s="206">
        <f>ROUND(I2611*H2611,2)</f>
        <v>0</v>
      </c>
      <c r="BL2611" s="18" t="s">
        <v>199</v>
      </c>
      <c r="BM2611" s="205" t="s">
        <v>3206</v>
      </c>
    </row>
    <row r="2612" spans="1:65" s="16" customFormat="1" ht="11.25">
      <c r="B2612" s="241"/>
      <c r="C2612" s="242"/>
      <c r="D2612" s="209" t="s">
        <v>290</v>
      </c>
      <c r="E2612" s="243" t="s">
        <v>1</v>
      </c>
      <c r="F2612" s="244" t="s">
        <v>1825</v>
      </c>
      <c r="G2612" s="242"/>
      <c r="H2612" s="243" t="s">
        <v>1</v>
      </c>
      <c r="I2612" s="245"/>
      <c r="J2612" s="242"/>
      <c r="K2612" s="242"/>
      <c r="L2612" s="246"/>
      <c r="M2612" s="247"/>
      <c r="N2612" s="248"/>
      <c r="O2612" s="248"/>
      <c r="P2612" s="248"/>
      <c r="Q2612" s="248"/>
      <c r="R2612" s="248"/>
      <c r="S2612" s="248"/>
      <c r="T2612" s="249"/>
      <c r="AT2612" s="250" t="s">
        <v>290</v>
      </c>
      <c r="AU2612" s="250" t="s">
        <v>85</v>
      </c>
      <c r="AV2612" s="16" t="s">
        <v>83</v>
      </c>
      <c r="AW2612" s="16" t="s">
        <v>32</v>
      </c>
      <c r="AX2612" s="16" t="s">
        <v>76</v>
      </c>
      <c r="AY2612" s="250" t="s">
        <v>282</v>
      </c>
    </row>
    <row r="2613" spans="1:65" s="13" customFormat="1" ht="11.25">
      <c r="B2613" s="207"/>
      <c r="C2613" s="208"/>
      <c r="D2613" s="209" t="s">
        <v>290</v>
      </c>
      <c r="E2613" s="210" t="s">
        <v>1</v>
      </c>
      <c r="F2613" s="211" t="s">
        <v>3207</v>
      </c>
      <c r="G2613" s="208"/>
      <c r="H2613" s="212">
        <v>32.918999999999997</v>
      </c>
      <c r="I2613" s="213"/>
      <c r="J2613" s="208"/>
      <c r="K2613" s="208"/>
      <c r="L2613" s="214"/>
      <c r="M2613" s="215"/>
      <c r="N2613" s="216"/>
      <c r="O2613" s="216"/>
      <c r="P2613" s="216"/>
      <c r="Q2613" s="216"/>
      <c r="R2613" s="216"/>
      <c r="S2613" s="216"/>
      <c r="T2613" s="217"/>
      <c r="AT2613" s="218" t="s">
        <v>290</v>
      </c>
      <c r="AU2613" s="218" t="s">
        <v>85</v>
      </c>
      <c r="AV2613" s="13" t="s">
        <v>85</v>
      </c>
      <c r="AW2613" s="13" t="s">
        <v>32</v>
      </c>
      <c r="AX2613" s="13" t="s">
        <v>76</v>
      </c>
      <c r="AY2613" s="218" t="s">
        <v>282</v>
      </c>
    </row>
    <row r="2614" spans="1:65" s="16" customFormat="1" ht="11.25">
      <c r="B2614" s="241"/>
      <c r="C2614" s="242"/>
      <c r="D2614" s="209" t="s">
        <v>290</v>
      </c>
      <c r="E2614" s="243" t="s">
        <v>1</v>
      </c>
      <c r="F2614" s="244" t="s">
        <v>1831</v>
      </c>
      <c r="G2614" s="242"/>
      <c r="H2614" s="243" t="s">
        <v>1</v>
      </c>
      <c r="I2614" s="245"/>
      <c r="J2614" s="242"/>
      <c r="K2614" s="242"/>
      <c r="L2614" s="246"/>
      <c r="M2614" s="247"/>
      <c r="N2614" s="248"/>
      <c r="O2614" s="248"/>
      <c r="P2614" s="248"/>
      <c r="Q2614" s="248"/>
      <c r="R2614" s="248"/>
      <c r="S2614" s="248"/>
      <c r="T2614" s="249"/>
      <c r="AT2614" s="250" t="s">
        <v>290</v>
      </c>
      <c r="AU2614" s="250" t="s">
        <v>85</v>
      </c>
      <c r="AV2614" s="16" t="s">
        <v>83</v>
      </c>
      <c r="AW2614" s="16" t="s">
        <v>32</v>
      </c>
      <c r="AX2614" s="16" t="s">
        <v>76</v>
      </c>
      <c r="AY2614" s="250" t="s">
        <v>282</v>
      </c>
    </row>
    <row r="2615" spans="1:65" s="13" customFormat="1" ht="11.25">
      <c r="B2615" s="207"/>
      <c r="C2615" s="208"/>
      <c r="D2615" s="209" t="s">
        <v>290</v>
      </c>
      <c r="E2615" s="210" t="s">
        <v>1</v>
      </c>
      <c r="F2615" s="211" t="s">
        <v>3208</v>
      </c>
      <c r="G2615" s="208"/>
      <c r="H2615" s="212">
        <v>75.963999999999999</v>
      </c>
      <c r="I2615" s="213"/>
      <c r="J2615" s="208"/>
      <c r="K2615" s="208"/>
      <c r="L2615" s="214"/>
      <c r="M2615" s="215"/>
      <c r="N2615" s="216"/>
      <c r="O2615" s="216"/>
      <c r="P2615" s="216"/>
      <c r="Q2615" s="216"/>
      <c r="R2615" s="216"/>
      <c r="S2615" s="216"/>
      <c r="T2615" s="217"/>
      <c r="AT2615" s="218" t="s">
        <v>290</v>
      </c>
      <c r="AU2615" s="218" t="s">
        <v>85</v>
      </c>
      <c r="AV2615" s="13" t="s">
        <v>85</v>
      </c>
      <c r="AW2615" s="13" t="s">
        <v>32</v>
      </c>
      <c r="AX2615" s="13" t="s">
        <v>76</v>
      </c>
      <c r="AY2615" s="218" t="s">
        <v>282</v>
      </c>
    </row>
    <row r="2616" spans="1:65" s="16" customFormat="1" ht="11.25">
      <c r="B2616" s="241"/>
      <c r="C2616" s="242"/>
      <c r="D2616" s="209" t="s">
        <v>290</v>
      </c>
      <c r="E2616" s="243" t="s">
        <v>1</v>
      </c>
      <c r="F2616" s="244" t="s">
        <v>1833</v>
      </c>
      <c r="G2616" s="242"/>
      <c r="H2616" s="243" t="s">
        <v>1</v>
      </c>
      <c r="I2616" s="245"/>
      <c r="J2616" s="242"/>
      <c r="K2616" s="242"/>
      <c r="L2616" s="246"/>
      <c r="M2616" s="247"/>
      <c r="N2616" s="248"/>
      <c r="O2616" s="248"/>
      <c r="P2616" s="248"/>
      <c r="Q2616" s="248"/>
      <c r="R2616" s="248"/>
      <c r="S2616" s="248"/>
      <c r="T2616" s="249"/>
      <c r="AT2616" s="250" t="s">
        <v>290</v>
      </c>
      <c r="AU2616" s="250" t="s">
        <v>85</v>
      </c>
      <c r="AV2616" s="16" t="s">
        <v>83</v>
      </c>
      <c r="AW2616" s="16" t="s">
        <v>32</v>
      </c>
      <c r="AX2616" s="16" t="s">
        <v>76</v>
      </c>
      <c r="AY2616" s="250" t="s">
        <v>282</v>
      </c>
    </row>
    <row r="2617" spans="1:65" s="13" customFormat="1" ht="11.25">
      <c r="B2617" s="207"/>
      <c r="C2617" s="208"/>
      <c r="D2617" s="209" t="s">
        <v>290</v>
      </c>
      <c r="E2617" s="210" t="s">
        <v>1</v>
      </c>
      <c r="F2617" s="211" t="s">
        <v>3209</v>
      </c>
      <c r="G2617" s="208"/>
      <c r="H2617" s="212">
        <v>17.605</v>
      </c>
      <c r="I2617" s="213"/>
      <c r="J2617" s="208"/>
      <c r="K2617" s="208"/>
      <c r="L2617" s="214"/>
      <c r="M2617" s="215"/>
      <c r="N2617" s="216"/>
      <c r="O2617" s="216"/>
      <c r="P2617" s="216"/>
      <c r="Q2617" s="216"/>
      <c r="R2617" s="216"/>
      <c r="S2617" s="216"/>
      <c r="T2617" s="217"/>
      <c r="AT2617" s="218" t="s">
        <v>290</v>
      </c>
      <c r="AU2617" s="218" t="s">
        <v>85</v>
      </c>
      <c r="AV2617" s="13" t="s">
        <v>85</v>
      </c>
      <c r="AW2617" s="13" t="s">
        <v>32</v>
      </c>
      <c r="AX2617" s="13" t="s">
        <v>76</v>
      </c>
      <c r="AY2617" s="218" t="s">
        <v>282</v>
      </c>
    </row>
    <row r="2618" spans="1:65" s="16" customFormat="1" ht="11.25">
      <c r="B2618" s="241"/>
      <c r="C2618" s="242"/>
      <c r="D2618" s="209" t="s">
        <v>290</v>
      </c>
      <c r="E2618" s="243" t="s">
        <v>1</v>
      </c>
      <c r="F2618" s="244" t="s">
        <v>1835</v>
      </c>
      <c r="G2618" s="242"/>
      <c r="H2618" s="243" t="s">
        <v>1</v>
      </c>
      <c r="I2618" s="245"/>
      <c r="J2618" s="242"/>
      <c r="K2618" s="242"/>
      <c r="L2618" s="246"/>
      <c r="M2618" s="247"/>
      <c r="N2618" s="248"/>
      <c r="O2618" s="248"/>
      <c r="P2618" s="248"/>
      <c r="Q2618" s="248"/>
      <c r="R2618" s="248"/>
      <c r="S2618" s="248"/>
      <c r="T2618" s="249"/>
      <c r="AT2618" s="250" t="s">
        <v>290</v>
      </c>
      <c r="AU2618" s="250" t="s">
        <v>85</v>
      </c>
      <c r="AV2618" s="16" t="s">
        <v>83</v>
      </c>
      <c r="AW2618" s="16" t="s">
        <v>32</v>
      </c>
      <c r="AX2618" s="16" t="s">
        <v>76</v>
      </c>
      <c r="AY2618" s="250" t="s">
        <v>282</v>
      </c>
    </row>
    <row r="2619" spans="1:65" s="13" customFormat="1" ht="11.25">
      <c r="B2619" s="207"/>
      <c r="C2619" s="208"/>
      <c r="D2619" s="209" t="s">
        <v>290</v>
      </c>
      <c r="E2619" s="210" t="s">
        <v>1</v>
      </c>
      <c r="F2619" s="211" t="s">
        <v>3210</v>
      </c>
      <c r="G2619" s="208"/>
      <c r="H2619" s="212">
        <v>202.94499999999999</v>
      </c>
      <c r="I2619" s="213"/>
      <c r="J2619" s="208"/>
      <c r="K2619" s="208"/>
      <c r="L2619" s="214"/>
      <c r="M2619" s="215"/>
      <c r="N2619" s="216"/>
      <c r="O2619" s="216"/>
      <c r="P2619" s="216"/>
      <c r="Q2619" s="216"/>
      <c r="R2619" s="216"/>
      <c r="S2619" s="216"/>
      <c r="T2619" s="217"/>
      <c r="AT2619" s="218" t="s">
        <v>290</v>
      </c>
      <c r="AU2619" s="218" t="s">
        <v>85</v>
      </c>
      <c r="AV2619" s="13" t="s">
        <v>85</v>
      </c>
      <c r="AW2619" s="13" t="s">
        <v>32</v>
      </c>
      <c r="AX2619" s="13" t="s">
        <v>76</v>
      </c>
      <c r="AY2619" s="218" t="s">
        <v>282</v>
      </c>
    </row>
    <row r="2620" spans="1:65" s="16" customFormat="1" ht="11.25">
      <c r="B2620" s="241"/>
      <c r="C2620" s="242"/>
      <c r="D2620" s="209" t="s">
        <v>290</v>
      </c>
      <c r="E2620" s="243" t="s">
        <v>1</v>
      </c>
      <c r="F2620" s="244" t="s">
        <v>1841</v>
      </c>
      <c r="G2620" s="242"/>
      <c r="H2620" s="243" t="s">
        <v>1</v>
      </c>
      <c r="I2620" s="245"/>
      <c r="J2620" s="242"/>
      <c r="K2620" s="242"/>
      <c r="L2620" s="246"/>
      <c r="M2620" s="247"/>
      <c r="N2620" s="248"/>
      <c r="O2620" s="248"/>
      <c r="P2620" s="248"/>
      <c r="Q2620" s="248"/>
      <c r="R2620" s="248"/>
      <c r="S2620" s="248"/>
      <c r="T2620" s="249"/>
      <c r="AT2620" s="250" t="s">
        <v>290</v>
      </c>
      <c r="AU2620" s="250" t="s">
        <v>85</v>
      </c>
      <c r="AV2620" s="16" t="s">
        <v>83</v>
      </c>
      <c r="AW2620" s="16" t="s">
        <v>32</v>
      </c>
      <c r="AX2620" s="16" t="s">
        <v>76</v>
      </c>
      <c r="AY2620" s="250" t="s">
        <v>282</v>
      </c>
    </row>
    <row r="2621" spans="1:65" s="13" customFormat="1" ht="11.25">
      <c r="B2621" s="207"/>
      <c r="C2621" s="208"/>
      <c r="D2621" s="209" t="s">
        <v>290</v>
      </c>
      <c r="E2621" s="210" t="s">
        <v>1</v>
      </c>
      <c r="F2621" s="211" t="s">
        <v>3211</v>
      </c>
      <c r="G2621" s="208"/>
      <c r="H2621" s="212">
        <v>126.265</v>
      </c>
      <c r="I2621" s="213"/>
      <c r="J2621" s="208"/>
      <c r="K2621" s="208"/>
      <c r="L2621" s="214"/>
      <c r="M2621" s="215"/>
      <c r="N2621" s="216"/>
      <c r="O2621" s="216"/>
      <c r="P2621" s="216"/>
      <c r="Q2621" s="216"/>
      <c r="R2621" s="216"/>
      <c r="S2621" s="216"/>
      <c r="T2621" s="217"/>
      <c r="AT2621" s="218" t="s">
        <v>290</v>
      </c>
      <c r="AU2621" s="218" t="s">
        <v>85</v>
      </c>
      <c r="AV2621" s="13" t="s">
        <v>85</v>
      </c>
      <c r="AW2621" s="13" t="s">
        <v>32</v>
      </c>
      <c r="AX2621" s="13" t="s">
        <v>76</v>
      </c>
      <c r="AY2621" s="218" t="s">
        <v>282</v>
      </c>
    </row>
    <row r="2622" spans="1:65" s="16" customFormat="1" ht="11.25">
      <c r="B2622" s="241"/>
      <c r="C2622" s="242"/>
      <c r="D2622" s="209" t="s">
        <v>290</v>
      </c>
      <c r="E2622" s="243" t="s">
        <v>1</v>
      </c>
      <c r="F2622" s="244" t="s">
        <v>1847</v>
      </c>
      <c r="G2622" s="242"/>
      <c r="H2622" s="243" t="s">
        <v>1</v>
      </c>
      <c r="I2622" s="245"/>
      <c r="J2622" s="242"/>
      <c r="K2622" s="242"/>
      <c r="L2622" s="246"/>
      <c r="M2622" s="247"/>
      <c r="N2622" s="248"/>
      <c r="O2622" s="248"/>
      <c r="P2622" s="248"/>
      <c r="Q2622" s="248"/>
      <c r="R2622" s="248"/>
      <c r="S2622" s="248"/>
      <c r="T2622" s="249"/>
      <c r="AT2622" s="250" t="s">
        <v>290</v>
      </c>
      <c r="AU2622" s="250" t="s">
        <v>85</v>
      </c>
      <c r="AV2622" s="16" t="s">
        <v>83</v>
      </c>
      <c r="AW2622" s="16" t="s">
        <v>32</v>
      </c>
      <c r="AX2622" s="16" t="s">
        <v>76</v>
      </c>
      <c r="AY2622" s="250" t="s">
        <v>282</v>
      </c>
    </row>
    <row r="2623" spans="1:65" s="13" customFormat="1" ht="11.25">
      <c r="B2623" s="207"/>
      <c r="C2623" s="208"/>
      <c r="D2623" s="209" t="s">
        <v>290</v>
      </c>
      <c r="E2623" s="210" t="s">
        <v>1</v>
      </c>
      <c r="F2623" s="211" t="s">
        <v>3212</v>
      </c>
      <c r="G2623" s="208"/>
      <c r="H2623" s="212">
        <v>586.70100000000002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290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282</v>
      </c>
    </row>
    <row r="2624" spans="1:65" s="15" customFormat="1" ht="11.25">
      <c r="B2624" s="230"/>
      <c r="C2624" s="231"/>
      <c r="D2624" s="209" t="s">
        <v>290</v>
      </c>
      <c r="E2624" s="232" t="s">
        <v>1</v>
      </c>
      <c r="F2624" s="233" t="s">
        <v>306</v>
      </c>
      <c r="G2624" s="231"/>
      <c r="H2624" s="234">
        <v>1042.3989999999999</v>
      </c>
      <c r="I2624" s="235"/>
      <c r="J2624" s="231"/>
      <c r="K2624" s="231"/>
      <c r="L2624" s="236"/>
      <c r="M2624" s="237"/>
      <c r="N2624" s="238"/>
      <c r="O2624" s="238"/>
      <c r="P2624" s="238"/>
      <c r="Q2624" s="238"/>
      <c r="R2624" s="238"/>
      <c r="S2624" s="238"/>
      <c r="T2624" s="239"/>
      <c r="AT2624" s="240" t="s">
        <v>290</v>
      </c>
      <c r="AU2624" s="240" t="s">
        <v>85</v>
      </c>
      <c r="AV2624" s="15" t="s">
        <v>105</v>
      </c>
      <c r="AW2624" s="15" t="s">
        <v>32</v>
      </c>
      <c r="AX2624" s="15" t="s">
        <v>76</v>
      </c>
      <c r="AY2624" s="240" t="s">
        <v>282</v>
      </c>
    </row>
    <row r="2625" spans="1:65" s="16" customFormat="1" ht="11.25">
      <c r="B2625" s="241"/>
      <c r="C2625" s="242"/>
      <c r="D2625" s="209" t="s">
        <v>290</v>
      </c>
      <c r="E2625" s="243" t="s">
        <v>1</v>
      </c>
      <c r="F2625" s="244" t="s">
        <v>1572</v>
      </c>
      <c r="G2625" s="242"/>
      <c r="H2625" s="243" t="s">
        <v>1</v>
      </c>
      <c r="I2625" s="245"/>
      <c r="J2625" s="242"/>
      <c r="K2625" s="242"/>
      <c r="L2625" s="246"/>
      <c r="M2625" s="247"/>
      <c r="N2625" s="248"/>
      <c r="O2625" s="248"/>
      <c r="P2625" s="248"/>
      <c r="Q2625" s="248"/>
      <c r="R2625" s="248"/>
      <c r="S2625" s="248"/>
      <c r="T2625" s="249"/>
      <c r="AT2625" s="250" t="s">
        <v>290</v>
      </c>
      <c r="AU2625" s="250" t="s">
        <v>85</v>
      </c>
      <c r="AV2625" s="16" t="s">
        <v>83</v>
      </c>
      <c r="AW2625" s="16" t="s">
        <v>32</v>
      </c>
      <c r="AX2625" s="16" t="s">
        <v>76</v>
      </c>
      <c r="AY2625" s="250" t="s">
        <v>282</v>
      </c>
    </row>
    <row r="2626" spans="1:65" s="13" customFormat="1" ht="11.25">
      <c r="B2626" s="207"/>
      <c r="C2626" s="208"/>
      <c r="D2626" s="209" t="s">
        <v>290</v>
      </c>
      <c r="E2626" s="210" t="s">
        <v>1</v>
      </c>
      <c r="F2626" s="211" t="s">
        <v>3213</v>
      </c>
      <c r="G2626" s="208"/>
      <c r="H2626" s="212">
        <v>2880.5880000000002</v>
      </c>
      <c r="I2626" s="213"/>
      <c r="J2626" s="208"/>
      <c r="K2626" s="208"/>
      <c r="L2626" s="214"/>
      <c r="M2626" s="215"/>
      <c r="N2626" s="216"/>
      <c r="O2626" s="216"/>
      <c r="P2626" s="216"/>
      <c r="Q2626" s="216"/>
      <c r="R2626" s="216"/>
      <c r="S2626" s="216"/>
      <c r="T2626" s="217"/>
      <c r="AT2626" s="218" t="s">
        <v>290</v>
      </c>
      <c r="AU2626" s="218" t="s">
        <v>85</v>
      </c>
      <c r="AV2626" s="13" t="s">
        <v>85</v>
      </c>
      <c r="AW2626" s="13" t="s">
        <v>32</v>
      </c>
      <c r="AX2626" s="13" t="s">
        <v>76</v>
      </c>
      <c r="AY2626" s="218" t="s">
        <v>282</v>
      </c>
    </row>
    <row r="2627" spans="1:65" s="15" customFormat="1" ht="11.25">
      <c r="B2627" s="230"/>
      <c r="C2627" s="231"/>
      <c r="D2627" s="209" t="s">
        <v>290</v>
      </c>
      <c r="E2627" s="232" t="s">
        <v>1</v>
      </c>
      <c r="F2627" s="233" t="s">
        <v>306</v>
      </c>
      <c r="G2627" s="231"/>
      <c r="H2627" s="234">
        <v>2880.5880000000002</v>
      </c>
      <c r="I2627" s="235"/>
      <c r="J2627" s="231"/>
      <c r="K2627" s="231"/>
      <c r="L2627" s="236"/>
      <c r="M2627" s="237"/>
      <c r="N2627" s="238"/>
      <c r="O2627" s="238"/>
      <c r="P2627" s="238"/>
      <c r="Q2627" s="238"/>
      <c r="R2627" s="238"/>
      <c r="S2627" s="238"/>
      <c r="T2627" s="239"/>
      <c r="AT2627" s="240" t="s">
        <v>290</v>
      </c>
      <c r="AU2627" s="240" t="s">
        <v>85</v>
      </c>
      <c r="AV2627" s="15" t="s">
        <v>105</v>
      </c>
      <c r="AW2627" s="15" t="s">
        <v>32</v>
      </c>
      <c r="AX2627" s="15" t="s">
        <v>76</v>
      </c>
      <c r="AY2627" s="240" t="s">
        <v>282</v>
      </c>
    </row>
    <row r="2628" spans="1:65" s="16" customFormat="1" ht="11.25">
      <c r="B2628" s="241"/>
      <c r="C2628" s="242"/>
      <c r="D2628" s="209" t="s">
        <v>290</v>
      </c>
      <c r="E2628" s="243" t="s">
        <v>1</v>
      </c>
      <c r="F2628" s="244" t="s">
        <v>1572</v>
      </c>
      <c r="G2628" s="242"/>
      <c r="H2628" s="243" t="s">
        <v>1</v>
      </c>
      <c r="I2628" s="245"/>
      <c r="J2628" s="242"/>
      <c r="K2628" s="242"/>
      <c r="L2628" s="246"/>
      <c r="M2628" s="247"/>
      <c r="N2628" s="248"/>
      <c r="O2628" s="248"/>
      <c r="P2628" s="248"/>
      <c r="Q2628" s="248"/>
      <c r="R2628" s="248"/>
      <c r="S2628" s="248"/>
      <c r="T2628" s="249"/>
      <c r="AT2628" s="250" t="s">
        <v>290</v>
      </c>
      <c r="AU2628" s="250" t="s">
        <v>85</v>
      </c>
      <c r="AV2628" s="16" t="s">
        <v>83</v>
      </c>
      <c r="AW2628" s="16" t="s">
        <v>32</v>
      </c>
      <c r="AX2628" s="16" t="s">
        <v>76</v>
      </c>
      <c r="AY2628" s="250" t="s">
        <v>282</v>
      </c>
    </row>
    <row r="2629" spans="1:65" s="13" customFormat="1" ht="11.25">
      <c r="B2629" s="207"/>
      <c r="C2629" s="208"/>
      <c r="D2629" s="209" t="s">
        <v>290</v>
      </c>
      <c r="E2629" s="210" t="s">
        <v>1</v>
      </c>
      <c r="F2629" s="211" t="s">
        <v>3214</v>
      </c>
      <c r="G2629" s="208"/>
      <c r="H2629" s="212">
        <v>181.256</v>
      </c>
      <c r="I2629" s="213"/>
      <c r="J2629" s="208"/>
      <c r="K2629" s="208"/>
      <c r="L2629" s="214"/>
      <c r="M2629" s="215"/>
      <c r="N2629" s="216"/>
      <c r="O2629" s="216"/>
      <c r="P2629" s="216"/>
      <c r="Q2629" s="216"/>
      <c r="R2629" s="216"/>
      <c r="S2629" s="216"/>
      <c r="T2629" s="217"/>
      <c r="AT2629" s="218" t="s">
        <v>290</v>
      </c>
      <c r="AU2629" s="218" t="s">
        <v>85</v>
      </c>
      <c r="AV2629" s="13" t="s">
        <v>85</v>
      </c>
      <c r="AW2629" s="13" t="s">
        <v>32</v>
      </c>
      <c r="AX2629" s="13" t="s">
        <v>76</v>
      </c>
      <c r="AY2629" s="218" t="s">
        <v>282</v>
      </c>
    </row>
    <row r="2630" spans="1:65" s="13" customFormat="1" ht="11.25">
      <c r="B2630" s="207"/>
      <c r="C2630" s="208"/>
      <c r="D2630" s="209" t="s">
        <v>290</v>
      </c>
      <c r="E2630" s="210" t="s">
        <v>1</v>
      </c>
      <c r="F2630" s="211" t="s">
        <v>3215</v>
      </c>
      <c r="G2630" s="208"/>
      <c r="H2630" s="212">
        <v>108.754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290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282</v>
      </c>
    </row>
    <row r="2631" spans="1:65" s="15" customFormat="1" ht="11.25">
      <c r="B2631" s="230"/>
      <c r="C2631" s="231"/>
      <c r="D2631" s="209" t="s">
        <v>290</v>
      </c>
      <c r="E2631" s="232" t="s">
        <v>1</v>
      </c>
      <c r="F2631" s="233" t="s">
        <v>306</v>
      </c>
      <c r="G2631" s="231"/>
      <c r="H2631" s="234">
        <v>290.01</v>
      </c>
      <c r="I2631" s="235"/>
      <c r="J2631" s="231"/>
      <c r="K2631" s="231"/>
      <c r="L2631" s="236"/>
      <c r="M2631" s="237"/>
      <c r="N2631" s="238"/>
      <c r="O2631" s="238"/>
      <c r="P2631" s="238"/>
      <c r="Q2631" s="238"/>
      <c r="R2631" s="238"/>
      <c r="S2631" s="238"/>
      <c r="T2631" s="239"/>
      <c r="AT2631" s="240" t="s">
        <v>290</v>
      </c>
      <c r="AU2631" s="240" t="s">
        <v>85</v>
      </c>
      <c r="AV2631" s="15" t="s">
        <v>105</v>
      </c>
      <c r="AW2631" s="15" t="s">
        <v>32</v>
      </c>
      <c r="AX2631" s="15" t="s">
        <v>76</v>
      </c>
      <c r="AY2631" s="240" t="s">
        <v>282</v>
      </c>
    </row>
    <row r="2632" spans="1:65" s="16" customFormat="1" ht="11.25">
      <c r="B2632" s="241"/>
      <c r="C2632" s="242"/>
      <c r="D2632" s="209" t="s">
        <v>290</v>
      </c>
      <c r="E2632" s="243" t="s">
        <v>1</v>
      </c>
      <c r="F2632" s="244" t="s">
        <v>1892</v>
      </c>
      <c r="G2632" s="242"/>
      <c r="H2632" s="243" t="s">
        <v>1</v>
      </c>
      <c r="I2632" s="245"/>
      <c r="J2632" s="242"/>
      <c r="K2632" s="242"/>
      <c r="L2632" s="246"/>
      <c r="M2632" s="247"/>
      <c r="N2632" s="248"/>
      <c r="O2632" s="248"/>
      <c r="P2632" s="248"/>
      <c r="Q2632" s="248"/>
      <c r="R2632" s="248"/>
      <c r="S2632" s="248"/>
      <c r="T2632" s="249"/>
      <c r="AT2632" s="250" t="s">
        <v>290</v>
      </c>
      <c r="AU2632" s="250" t="s">
        <v>85</v>
      </c>
      <c r="AV2632" s="16" t="s">
        <v>83</v>
      </c>
      <c r="AW2632" s="16" t="s">
        <v>32</v>
      </c>
      <c r="AX2632" s="16" t="s">
        <v>76</v>
      </c>
      <c r="AY2632" s="250" t="s">
        <v>282</v>
      </c>
    </row>
    <row r="2633" spans="1:65" s="13" customFormat="1" ht="11.25">
      <c r="B2633" s="207"/>
      <c r="C2633" s="208"/>
      <c r="D2633" s="209" t="s">
        <v>290</v>
      </c>
      <c r="E2633" s="210" t="s">
        <v>1</v>
      </c>
      <c r="F2633" s="211" t="s">
        <v>3216</v>
      </c>
      <c r="G2633" s="208"/>
      <c r="H2633" s="212">
        <v>234.72399999999999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290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282</v>
      </c>
    </row>
    <row r="2634" spans="1:65" s="15" customFormat="1" ht="11.25">
      <c r="B2634" s="230"/>
      <c r="C2634" s="231"/>
      <c r="D2634" s="209" t="s">
        <v>290</v>
      </c>
      <c r="E2634" s="232" t="s">
        <v>1</v>
      </c>
      <c r="F2634" s="233" t="s">
        <v>306</v>
      </c>
      <c r="G2634" s="231"/>
      <c r="H2634" s="234">
        <v>234.72399999999999</v>
      </c>
      <c r="I2634" s="235"/>
      <c r="J2634" s="231"/>
      <c r="K2634" s="231"/>
      <c r="L2634" s="236"/>
      <c r="M2634" s="237"/>
      <c r="N2634" s="238"/>
      <c r="O2634" s="238"/>
      <c r="P2634" s="238"/>
      <c r="Q2634" s="238"/>
      <c r="R2634" s="238"/>
      <c r="S2634" s="238"/>
      <c r="T2634" s="239"/>
      <c r="AT2634" s="240" t="s">
        <v>290</v>
      </c>
      <c r="AU2634" s="240" t="s">
        <v>85</v>
      </c>
      <c r="AV2634" s="15" t="s">
        <v>105</v>
      </c>
      <c r="AW2634" s="15" t="s">
        <v>32</v>
      </c>
      <c r="AX2634" s="15" t="s">
        <v>76</v>
      </c>
      <c r="AY2634" s="240" t="s">
        <v>282</v>
      </c>
    </row>
    <row r="2635" spans="1:65" s="14" customFormat="1" ht="11.25">
      <c r="B2635" s="219"/>
      <c r="C2635" s="220"/>
      <c r="D2635" s="209" t="s">
        <v>290</v>
      </c>
      <c r="E2635" s="221" t="s">
        <v>1</v>
      </c>
      <c r="F2635" s="222" t="s">
        <v>292</v>
      </c>
      <c r="G2635" s="220"/>
      <c r="H2635" s="223">
        <v>4447.7210000000005</v>
      </c>
      <c r="I2635" s="224"/>
      <c r="J2635" s="220"/>
      <c r="K2635" s="220"/>
      <c r="L2635" s="225"/>
      <c r="M2635" s="226"/>
      <c r="N2635" s="227"/>
      <c r="O2635" s="227"/>
      <c r="P2635" s="227"/>
      <c r="Q2635" s="227"/>
      <c r="R2635" s="227"/>
      <c r="S2635" s="227"/>
      <c r="T2635" s="228"/>
      <c r="AT2635" s="229" t="s">
        <v>290</v>
      </c>
      <c r="AU2635" s="229" t="s">
        <v>85</v>
      </c>
      <c r="AV2635" s="14" t="s">
        <v>288</v>
      </c>
      <c r="AW2635" s="14" t="s">
        <v>32</v>
      </c>
      <c r="AX2635" s="14" t="s">
        <v>83</v>
      </c>
      <c r="AY2635" s="229" t="s">
        <v>282</v>
      </c>
    </row>
    <row r="2636" spans="1:65" s="12" customFormat="1" ht="22.9" customHeight="1">
      <c r="B2636" s="177"/>
      <c r="C2636" s="178"/>
      <c r="D2636" s="179" t="s">
        <v>75</v>
      </c>
      <c r="E2636" s="191" t="s">
        <v>3217</v>
      </c>
      <c r="F2636" s="191" t="s">
        <v>3218</v>
      </c>
      <c r="G2636" s="178"/>
      <c r="H2636" s="178"/>
      <c r="I2636" s="181"/>
      <c r="J2636" s="192">
        <f>BK2636</f>
        <v>0</v>
      </c>
      <c r="K2636" s="178"/>
      <c r="L2636" s="183"/>
      <c r="M2636" s="184"/>
      <c r="N2636" s="185"/>
      <c r="O2636" s="185"/>
      <c r="P2636" s="186">
        <f>SUM(P2637:P2656)</f>
        <v>0</v>
      </c>
      <c r="Q2636" s="185"/>
      <c r="R2636" s="186">
        <f>SUM(R2637:R2656)</f>
        <v>3.40470446</v>
      </c>
      <c r="S2636" s="185"/>
      <c r="T2636" s="187">
        <f>SUM(T2637:T2656)</f>
        <v>0</v>
      </c>
      <c r="AR2636" s="188" t="s">
        <v>85</v>
      </c>
      <c r="AT2636" s="189" t="s">
        <v>75</v>
      </c>
      <c r="AU2636" s="189" t="s">
        <v>83</v>
      </c>
      <c r="AY2636" s="188" t="s">
        <v>282</v>
      </c>
      <c r="BK2636" s="190">
        <f>SUM(BK2637:BK2656)</f>
        <v>0</v>
      </c>
    </row>
    <row r="2637" spans="1:65" s="2" customFormat="1" ht="24.2" customHeight="1">
      <c r="A2637" s="35"/>
      <c r="B2637" s="36"/>
      <c r="C2637" s="193" t="s">
        <v>3219</v>
      </c>
      <c r="D2637" s="193" t="s">
        <v>284</v>
      </c>
      <c r="E2637" s="194" t="s">
        <v>3220</v>
      </c>
      <c r="F2637" s="195" t="s">
        <v>3221</v>
      </c>
      <c r="G2637" s="196" t="s">
        <v>287</v>
      </c>
      <c r="H2637" s="197">
        <v>732.78899999999999</v>
      </c>
      <c r="I2637" s="198"/>
      <c r="J2637" s="199">
        <f>ROUND(I2637*H2637,2)</f>
        <v>0</v>
      </c>
      <c r="K2637" s="200"/>
      <c r="L2637" s="40"/>
      <c r="M2637" s="201" t="s">
        <v>1</v>
      </c>
      <c r="N2637" s="202" t="s">
        <v>41</v>
      </c>
      <c r="O2637" s="72"/>
      <c r="P2637" s="203">
        <f>O2637*H2637</f>
        <v>0</v>
      </c>
      <c r="Q2637" s="203">
        <v>3.1800000000000001E-3</v>
      </c>
      <c r="R2637" s="203">
        <f>Q2637*H2637</f>
        <v>2.3302690200000002</v>
      </c>
      <c r="S2637" s="203">
        <v>0</v>
      </c>
      <c r="T2637" s="204">
        <f>S2637*H2637</f>
        <v>0</v>
      </c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R2637" s="205" t="s">
        <v>199</v>
      </c>
      <c r="AT2637" s="205" t="s">
        <v>284</v>
      </c>
      <c r="AU2637" s="205" t="s">
        <v>85</v>
      </c>
      <c r="AY2637" s="18" t="s">
        <v>282</v>
      </c>
      <c r="BE2637" s="206">
        <f>IF(N2637="základní",J2637,0)</f>
        <v>0</v>
      </c>
      <c r="BF2637" s="206">
        <f>IF(N2637="snížená",J2637,0)</f>
        <v>0</v>
      </c>
      <c r="BG2637" s="206">
        <f>IF(N2637="zákl. přenesená",J2637,0)</f>
        <v>0</v>
      </c>
      <c r="BH2637" s="206">
        <f>IF(N2637="sníž. přenesená",J2637,0)</f>
        <v>0</v>
      </c>
      <c r="BI2637" s="206">
        <f>IF(N2637="nulová",J2637,0)</f>
        <v>0</v>
      </c>
      <c r="BJ2637" s="18" t="s">
        <v>83</v>
      </c>
      <c r="BK2637" s="206">
        <f>ROUND(I2637*H2637,2)</f>
        <v>0</v>
      </c>
      <c r="BL2637" s="18" t="s">
        <v>199</v>
      </c>
      <c r="BM2637" s="205" t="s">
        <v>3222</v>
      </c>
    </row>
    <row r="2638" spans="1:65" s="16" customFormat="1" ht="11.25">
      <c r="B2638" s="241"/>
      <c r="C2638" s="242"/>
      <c r="D2638" s="209" t="s">
        <v>290</v>
      </c>
      <c r="E2638" s="243" t="s">
        <v>1</v>
      </c>
      <c r="F2638" s="244" t="s">
        <v>3223</v>
      </c>
      <c r="G2638" s="242"/>
      <c r="H2638" s="243" t="s">
        <v>1</v>
      </c>
      <c r="I2638" s="245"/>
      <c r="J2638" s="242"/>
      <c r="K2638" s="242"/>
      <c r="L2638" s="246"/>
      <c r="M2638" s="247"/>
      <c r="N2638" s="248"/>
      <c r="O2638" s="248"/>
      <c r="P2638" s="248"/>
      <c r="Q2638" s="248"/>
      <c r="R2638" s="248"/>
      <c r="S2638" s="248"/>
      <c r="T2638" s="249"/>
      <c r="AT2638" s="250" t="s">
        <v>290</v>
      </c>
      <c r="AU2638" s="250" t="s">
        <v>85</v>
      </c>
      <c r="AV2638" s="16" t="s">
        <v>83</v>
      </c>
      <c r="AW2638" s="16" t="s">
        <v>32</v>
      </c>
      <c r="AX2638" s="16" t="s">
        <v>76</v>
      </c>
      <c r="AY2638" s="250" t="s">
        <v>282</v>
      </c>
    </row>
    <row r="2639" spans="1:65" s="13" customFormat="1" ht="11.25">
      <c r="B2639" s="207"/>
      <c r="C2639" s="208"/>
      <c r="D2639" s="209" t="s">
        <v>290</v>
      </c>
      <c r="E2639" s="210" t="s">
        <v>1</v>
      </c>
      <c r="F2639" s="211" t="s">
        <v>3224</v>
      </c>
      <c r="G2639" s="208"/>
      <c r="H2639" s="212">
        <v>732.78899999999999</v>
      </c>
      <c r="I2639" s="213"/>
      <c r="J2639" s="208"/>
      <c r="K2639" s="208"/>
      <c r="L2639" s="214"/>
      <c r="M2639" s="215"/>
      <c r="N2639" s="216"/>
      <c r="O2639" s="216"/>
      <c r="P2639" s="216"/>
      <c r="Q2639" s="216"/>
      <c r="R2639" s="216"/>
      <c r="S2639" s="216"/>
      <c r="T2639" s="217"/>
      <c r="AT2639" s="218" t="s">
        <v>290</v>
      </c>
      <c r="AU2639" s="218" t="s">
        <v>85</v>
      </c>
      <c r="AV2639" s="13" t="s">
        <v>85</v>
      </c>
      <c r="AW2639" s="13" t="s">
        <v>32</v>
      </c>
      <c r="AX2639" s="13" t="s">
        <v>76</v>
      </c>
      <c r="AY2639" s="218" t="s">
        <v>282</v>
      </c>
    </row>
    <row r="2640" spans="1:65" s="15" customFormat="1" ht="11.25">
      <c r="B2640" s="230"/>
      <c r="C2640" s="231"/>
      <c r="D2640" s="209" t="s">
        <v>290</v>
      </c>
      <c r="E2640" s="232" t="s">
        <v>1</v>
      </c>
      <c r="F2640" s="233" t="s">
        <v>306</v>
      </c>
      <c r="G2640" s="231"/>
      <c r="H2640" s="234">
        <v>732.78899999999999</v>
      </c>
      <c r="I2640" s="235"/>
      <c r="J2640" s="231"/>
      <c r="K2640" s="231"/>
      <c r="L2640" s="236"/>
      <c r="M2640" s="237"/>
      <c r="N2640" s="238"/>
      <c r="O2640" s="238"/>
      <c r="P2640" s="238"/>
      <c r="Q2640" s="238"/>
      <c r="R2640" s="238"/>
      <c r="S2640" s="238"/>
      <c r="T2640" s="239"/>
      <c r="AT2640" s="240" t="s">
        <v>290</v>
      </c>
      <c r="AU2640" s="240" t="s">
        <v>85</v>
      </c>
      <c r="AV2640" s="15" t="s">
        <v>105</v>
      </c>
      <c r="AW2640" s="15" t="s">
        <v>32</v>
      </c>
      <c r="AX2640" s="15" t="s">
        <v>76</v>
      </c>
      <c r="AY2640" s="240" t="s">
        <v>282</v>
      </c>
    </row>
    <row r="2641" spans="1:65" s="14" customFormat="1" ht="11.25">
      <c r="B2641" s="219"/>
      <c r="C2641" s="220"/>
      <c r="D2641" s="209" t="s">
        <v>290</v>
      </c>
      <c r="E2641" s="221" t="s">
        <v>1</v>
      </c>
      <c r="F2641" s="222" t="s">
        <v>292</v>
      </c>
      <c r="G2641" s="220"/>
      <c r="H2641" s="223">
        <v>732.78899999999999</v>
      </c>
      <c r="I2641" s="224"/>
      <c r="J2641" s="220"/>
      <c r="K2641" s="220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290</v>
      </c>
      <c r="AU2641" s="229" t="s">
        <v>85</v>
      </c>
      <c r="AV2641" s="14" t="s">
        <v>288</v>
      </c>
      <c r="AW2641" s="14" t="s">
        <v>32</v>
      </c>
      <c r="AX2641" s="14" t="s">
        <v>83</v>
      </c>
      <c r="AY2641" s="229" t="s">
        <v>282</v>
      </c>
    </row>
    <row r="2642" spans="1:65" s="2" customFormat="1" ht="21.75" customHeight="1">
      <c r="A2642" s="35"/>
      <c r="B2642" s="36"/>
      <c r="C2642" s="193" t="s">
        <v>3225</v>
      </c>
      <c r="D2642" s="193" t="s">
        <v>284</v>
      </c>
      <c r="E2642" s="194" t="s">
        <v>3226</v>
      </c>
      <c r="F2642" s="195" t="s">
        <v>3227</v>
      </c>
      <c r="G2642" s="196" t="s">
        <v>287</v>
      </c>
      <c r="H2642" s="197">
        <v>2011.056</v>
      </c>
      <c r="I2642" s="198"/>
      <c r="J2642" s="199">
        <f>ROUND(I2642*H2642,2)</f>
        <v>0</v>
      </c>
      <c r="K2642" s="200"/>
      <c r="L2642" s="40"/>
      <c r="M2642" s="201" t="s">
        <v>1</v>
      </c>
      <c r="N2642" s="202" t="s">
        <v>41</v>
      </c>
      <c r="O2642" s="72"/>
      <c r="P2642" s="203">
        <f>O2642*H2642</f>
        <v>0</v>
      </c>
      <c r="Q2642" s="203">
        <v>2.1000000000000001E-4</v>
      </c>
      <c r="R2642" s="203">
        <f>Q2642*H2642</f>
        <v>0.42232176000000005</v>
      </c>
      <c r="S2642" s="203">
        <v>0</v>
      </c>
      <c r="T2642" s="204">
        <f>S2642*H2642</f>
        <v>0</v>
      </c>
      <c r="U2642" s="35"/>
      <c r="V2642" s="35"/>
      <c r="W2642" s="35"/>
      <c r="X2642" s="35"/>
      <c r="Y2642" s="35"/>
      <c r="Z2642" s="35"/>
      <c r="AA2642" s="35"/>
      <c r="AB2642" s="35"/>
      <c r="AC2642" s="35"/>
      <c r="AD2642" s="35"/>
      <c r="AE2642" s="35"/>
      <c r="AR2642" s="205" t="s">
        <v>199</v>
      </c>
      <c r="AT2642" s="205" t="s">
        <v>284</v>
      </c>
      <c r="AU2642" s="205" t="s">
        <v>85</v>
      </c>
      <c r="AY2642" s="18" t="s">
        <v>282</v>
      </c>
      <c r="BE2642" s="206">
        <f>IF(N2642="základní",J2642,0)</f>
        <v>0</v>
      </c>
      <c r="BF2642" s="206">
        <f>IF(N2642="snížená",J2642,0)</f>
        <v>0</v>
      </c>
      <c r="BG2642" s="206">
        <f>IF(N2642="zákl. přenesená",J2642,0)</f>
        <v>0</v>
      </c>
      <c r="BH2642" s="206">
        <f>IF(N2642="sníž. přenesená",J2642,0)</f>
        <v>0</v>
      </c>
      <c r="BI2642" s="206">
        <f>IF(N2642="nulová",J2642,0)</f>
        <v>0</v>
      </c>
      <c r="BJ2642" s="18" t="s">
        <v>83</v>
      </c>
      <c r="BK2642" s="206">
        <f>ROUND(I2642*H2642,2)</f>
        <v>0</v>
      </c>
      <c r="BL2642" s="18" t="s">
        <v>199</v>
      </c>
      <c r="BM2642" s="205" t="s">
        <v>3228</v>
      </c>
    </row>
    <row r="2643" spans="1:65" s="16" customFormat="1" ht="11.25">
      <c r="B2643" s="241"/>
      <c r="C2643" s="242"/>
      <c r="D2643" s="209" t="s">
        <v>290</v>
      </c>
      <c r="E2643" s="243" t="s">
        <v>1</v>
      </c>
      <c r="F2643" s="244" t="s">
        <v>3223</v>
      </c>
      <c r="G2643" s="242"/>
      <c r="H2643" s="243" t="s">
        <v>1</v>
      </c>
      <c r="I2643" s="245"/>
      <c r="J2643" s="242"/>
      <c r="K2643" s="242"/>
      <c r="L2643" s="246"/>
      <c r="M2643" s="247"/>
      <c r="N2643" s="248"/>
      <c r="O2643" s="248"/>
      <c r="P2643" s="248"/>
      <c r="Q2643" s="248"/>
      <c r="R2643" s="248"/>
      <c r="S2643" s="248"/>
      <c r="T2643" s="249"/>
      <c r="AT2643" s="250" t="s">
        <v>290</v>
      </c>
      <c r="AU2643" s="250" t="s">
        <v>85</v>
      </c>
      <c r="AV2643" s="16" t="s">
        <v>83</v>
      </c>
      <c r="AW2643" s="16" t="s">
        <v>32</v>
      </c>
      <c r="AX2643" s="16" t="s">
        <v>76</v>
      </c>
      <c r="AY2643" s="250" t="s">
        <v>282</v>
      </c>
    </row>
    <row r="2644" spans="1:65" s="13" customFormat="1" ht="11.25">
      <c r="B2644" s="207"/>
      <c r="C2644" s="208"/>
      <c r="D2644" s="209" t="s">
        <v>290</v>
      </c>
      <c r="E2644" s="210" t="s">
        <v>1</v>
      </c>
      <c r="F2644" s="211" t="s">
        <v>3229</v>
      </c>
      <c r="G2644" s="208"/>
      <c r="H2644" s="212">
        <v>370.13600000000002</v>
      </c>
      <c r="I2644" s="213"/>
      <c r="J2644" s="208"/>
      <c r="K2644" s="208"/>
      <c r="L2644" s="214"/>
      <c r="M2644" s="215"/>
      <c r="N2644" s="216"/>
      <c r="O2644" s="216"/>
      <c r="P2644" s="216"/>
      <c r="Q2644" s="216"/>
      <c r="R2644" s="216"/>
      <c r="S2644" s="216"/>
      <c r="T2644" s="217"/>
      <c r="AT2644" s="218" t="s">
        <v>290</v>
      </c>
      <c r="AU2644" s="218" t="s">
        <v>85</v>
      </c>
      <c r="AV2644" s="13" t="s">
        <v>85</v>
      </c>
      <c r="AW2644" s="13" t="s">
        <v>32</v>
      </c>
      <c r="AX2644" s="13" t="s">
        <v>76</v>
      </c>
      <c r="AY2644" s="218" t="s">
        <v>282</v>
      </c>
    </row>
    <row r="2645" spans="1:65" s="16" customFormat="1" ht="11.25">
      <c r="B2645" s="241"/>
      <c r="C2645" s="242"/>
      <c r="D2645" s="209" t="s">
        <v>290</v>
      </c>
      <c r="E2645" s="243" t="s">
        <v>1</v>
      </c>
      <c r="F2645" s="244" t="s">
        <v>3230</v>
      </c>
      <c r="G2645" s="242"/>
      <c r="H2645" s="243" t="s">
        <v>1</v>
      </c>
      <c r="I2645" s="245"/>
      <c r="J2645" s="242"/>
      <c r="K2645" s="242"/>
      <c r="L2645" s="246"/>
      <c r="M2645" s="247"/>
      <c r="N2645" s="248"/>
      <c r="O2645" s="248"/>
      <c r="P2645" s="248"/>
      <c r="Q2645" s="248"/>
      <c r="R2645" s="248"/>
      <c r="S2645" s="248"/>
      <c r="T2645" s="249"/>
      <c r="AT2645" s="250" t="s">
        <v>290</v>
      </c>
      <c r="AU2645" s="250" t="s">
        <v>85</v>
      </c>
      <c r="AV2645" s="16" t="s">
        <v>83</v>
      </c>
      <c r="AW2645" s="16" t="s">
        <v>32</v>
      </c>
      <c r="AX2645" s="16" t="s">
        <v>76</v>
      </c>
      <c r="AY2645" s="250" t="s">
        <v>282</v>
      </c>
    </row>
    <row r="2646" spans="1:65" s="13" customFormat="1" ht="11.25">
      <c r="B2646" s="207"/>
      <c r="C2646" s="208"/>
      <c r="D2646" s="209" t="s">
        <v>290</v>
      </c>
      <c r="E2646" s="210" t="s">
        <v>1</v>
      </c>
      <c r="F2646" s="211" t="s">
        <v>3231</v>
      </c>
      <c r="G2646" s="208"/>
      <c r="H2646" s="212">
        <v>1640.92</v>
      </c>
      <c r="I2646" s="213"/>
      <c r="J2646" s="208"/>
      <c r="K2646" s="208"/>
      <c r="L2646" s="214"/>
      <c r="M2646" s="215"/>
      <c r="N2646" s="216"/>
      <c r="O2646" s="216"/>
      <c r="P2646" s="216"/>
      <c r="Q2646" s="216"/>
      <c r="R2646" s="216"/>
      <c r="S2646" s="216"/>
      <c r="T2646" s="217"/>
      <c r="AT2646" s="218" t="s">
        <v>290</v>
      </c>
      <c r="AU2646" s="218" t="s">
        <v>85</v>
      </c>
      <c r="AV2646" s="13" t="s">
        <v>85</v>
      </c>
      <c r="AW2646" s="13" t="s">
        <v>32</v>
      </c>
      <c r="AX2646" s="13" t="s">
        <v>76</v>
      </c>
      <c r="AY2646" s="218" t="s">
        <v>282</v>
      </c>
    </row>
    <row r="2647" spans="1:65" s="14" customFormat="1" ht="11.25">
      <c r="B2647" s="219"/>
      <c r="C2647" s="220"/>
      <c r="D2647" s="209" t="s">
        <v>290</v>
      </c>
      <c r="E2647" s="221" t="s">
        <v>1</v>
      </c>
      <c r="F2647" s="222" t="s">
        <v>292</v>
      </c>
      <c r="G2647" s="220"/>
      <c r="H2647" s="223">
        <v>2011.056</v>
      </c>
      <c r="I2647" s="224"/>
      <c r="J2647" s="220"/>
      <c r="K2647" s="220"/>
      <c r="L2647" s="225"/>
      <c r="M2647" s="226"/>
      <c r="N2647" s="227"/>
      <c r="O2647" s="227"/>
      <c r="P2647" s="227"/>
      <c r="Q2647" s="227"/>
      <c r="R2647" s="227"/>
      <c r="S2647" s="227"/>
      <c r="T2647" s="228"/>
      <c r="AT2647" s="229" t="s">
        <v>290</v>
      </c>
      <c r="AU2647" s="229" t="s">
        <v>85</v>
      </c>
      <c r="AV2647" s="14" t="s">
        <v>288</v>
      </c>
      <c r="AW2647" s="14" t="s">
        <v>32</v>
      </c>
      <c r="AX2647" s="14" t="s">
        <v>83</v>
      </c>
      <c r="AY2647" s="229" t="s">
        <v>282</v>
      </c>
    </row>
    <row r="2648" spans="1:65" s="2" customFormat="1" ht="33" customHeight="1">
      <c r="A2648" s="35"/>
      <c r="B2648" s="36"/>
      <c r="C2648" s="193" t="s">
        <v>3232</v>
      </c>
      <c r="D2648" s="193" t="s">
        <v>284</v>
      </c>
      <c r="E2648" s="194" t="s">
        <v>3233</v>
      </c>
      <c r="F2648" s="195" t="s">
        <v>3234</v>
      </c>
      <c r="G2648" s="196" t="s">
        <v>287</v>
      </c>
      <c r="H2648" s="197">
        <v>395.036</v>
      </c>
      <c r="I2648" s="198"/>
      <c r="J2648" s="199">
        <f>ROUND(I2648*H2648,2)</f>
        <v>0</v>
      </c>
      <c r="K2648" s="200"/>
      <c r="L2648" s="40"/>
      <c r="M2648" s="201" t="s">
        <v>1</v>
      </c>
      <c r="N2648" s="202" t="s">
        <v>41</v>
      </c>
      <c r="O2648" s="72"/>
      <c r="P2648" s="203">
        <f>O2648*H2648</f>
        <v>0</v>
      </c>
      <c r="Q2648" s="203">
        <v>2.7999999999999998E-4</v>
      </c>
      <c r="R2648" s="203">
        <f>Q2648*H2648</f>
        <v>0.11061007999999999</v>
      </c>
      <c r="S2648" s="203">
        <v>0</v>
      </c>
      <c r="T2648" s="204">
        <f>S2648*H2648</f>
        <v>0</v>
      </c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R2648" s="205" t="s">
        <v>199</v>
      </c>
      <c r="AT2648" s="205" t="s">
        <v>284</v>
      </c>
      <c r="AU2648" s="205" t="s">
        <v>85</v>
      </c>
      <c r="AY2648" s="18" t="s">
        <v>282</v>
      </c>
      <c r="BE2648" s="206">
        <f>IF(N2648="základní",J2648,0)</f>
        <v>0</v>
      </c>
      <c r="BF2648" s="206">
        <f>IF(N2648="snížená",J2648,0)</f>
        <v>0</v>
      </c>
      <c r="BG2648" s="206">
        <f>IF(N2648="zákl. přenesená",J2648,0)</f>
        <v>0</v>
      </c>
      <c r="BH2648" s="206">
        <f>IF(N2648="sníž. přenesená",J2648,0)</f>
        <v>0</v>
      </c>
      <c r="BI2648" s="206">
        <f>IF(N2648="nulová",J2648,0)</f>
        <v>0</v>
      </c>
      <c r="BJ2648" s="18" t="s">
        <v>83</v>
      </c>
      <c r="BK2648" s="206">
        <f>ROUND(I2648*H2648,2)</f>
        <v>0</v>
      </c>
      <c r="BL2648" s="18" t="s">
        <v>199</v>
      </c>
      <c r="BM2648" s="205" t="s">
        <v>3235</v>
      </c>
    </row>
    <row r="2649" spans="1:65" s="16" customFormat="1" ht="11.25">
      <c r="B2649" s="241"/>
      <c r="C2649" s="242"/>
      <c r="D2649" s="209" t="s">
        <v>290</v>
      </c>
      <c r="E2649" s="243" t="s">
        <v>1</v>
      </c>
      <c r="F2649" s="244" t="s">
        <v>3223</v>
      </c>
      <c r="G2649" s="242"/>
      <c r="H2649" s="243" t="s">
        <v>1</v>
      </c>
      <c r="I2649" s="245"/>
      <c r="J2649" s="242"/>
      <c r="K2649" s="242"/>
      <c r="L2649" s="246"/>
      <c r="M2649" s="247"/>
      <c r="N2649" s="248"/>
      <c r="O2649" s="248"/>
      <c r="P2649" s="248"/>
      <c r="Q2649" s="248"/>
      <c r="R2649" s="248"/>
      <c r="S2649" s="248"/>
      <c r="T2649" s="249"/>
      <c r="AT2649" s="250" t="s">
        <v>290</v>
      </c>
      <c r="AU2649" s="250" t="s">
        <v>85</v>
      </c>
      <c r="AV2649" s="16" t="s">
        <v>83</v>
      </c>
      <c r="AW2649" s="16" t="s">
        <v>32</v>
      </c>
      <c r="AX2649" s="16" t="s">
        <v>76</v>
      </c>
      <c r="AY2649" s="250" t="s">
        <v>282</v>
      </c>
    </row>
    <row r="2650" spans="1:65" s="13" customFormat="1" ht="11.25">
      <c r="B2650" s="207"/>
      <c r="C2650" s="208"/>
      <c r="D2650" s="209" t="s">
        <v>290</v>
      </c>
      <c r="E2650" s="210" t="s">
        <v>1</v>
      </c>
      <c r="F2650" s="211" t="s">
        <v>3236</v>
      </c>
      <c r="G2650" s="208"/>
      <c r="H2650" s="212">
        <v>395.036</v>
      </c>
      <c r="I2650" s="213"/>
      <c r="J2650" s="208"/>
      <c r="K2650" s="208"/>
      <c r="L2650" s="214"/>
      <c r="M2650" s="215"/>
      <c r="N2650" s="216"/>
      <c r="O2650" s="216"/>
      <c r="P2650" s="216"/>
      <c r="Q2650" s="216"/>
      <c r="R2650" s="216"/>
      <c r="S2650" s="216"/>
      <c r="T2650" s="217"/>
      <c r="AT2650" s="218" t="s">
        <v>290</v>
      </c>
      <c r="AU2650" s="218" t="s">
        <v>85</v>
      </c>
      <c r="AV2650" s="13" t="s">
        <v>85</v>
      </c>
      <c r="AW2650" s="13" t="s">
        <v>32</v>
      </c>
      <c r="AX2650" s="13" t="s">
        <v>76</v>
      </c>
      <c r="AY2650" s="218" t="s">
        <v>282</v>
      </c>
    </row>
    <row r="2651" spans="1:65" s="15" customFormat="1" ht="11.25">
      <c r="B2651" s="230"/>
      <c r="C2651" s="231"/>
      <c r="D2651" s="209" t="s">
        <v>290</v>
      </c>
      <c r="E2651" s="232" t="s">
        <v>1</v>
      </c>
      <c r="F2651" s="233" t="s">
        <v>306</v>
      </c>
      <c r="G2651" s="231"/>
      <c r="H2651" s="234">
        <v>395.036</v>
      </c>
      <c r="I2651" s="235"/>
      <c r="J2651" s="231"/>
      <c r="K2651" s="231"/>
      <c r="L2651" s="236"/>
      <c r="M2651" s="237"/>
      <c r="N2651" s="238"/>
      <c r="O2651" s="238"/>
      <c r="P2651" s="238"/>
      <c r="Q2651" s="238"/>
      <c r="R2651" s="238"/>
      <c r="S2651" s="238"/>
      <c r="T2651" s="239"/>
      <c r="AT2651" s="240" t="s">
        <v>290</v>
      </c>
      <c r="AU2651" s="240" t="s">
        <v>85</v>
      </c>
      <c r="AV2651" s="15" t="s">
        <v>105</v>
      </c>
      <c r="AW2651" s="15" t="s">
        <v>32</v>
      </c>
      <c r="AX2651" s="15" t="s">
        <v>76</v>
      </c>
      <c r="AY2651" s="240" t="s">
        <v>282</v>
      </c>
    </row>
    <row r="2652" spans="1:65" s="14" customFormat="1" ht="11.25">
      <c r="B2652" s="219"/>
      <c r="C2652" s="220"/>
      <c r="D2652" s="209" t="s">
        <v>290</v>
      </c>
      <c r="E2652" s="221" t="s">
        <v>1</v>
      </c>
      <c r="F2652" s="222" t="s">
        <v>292</v>
      </c>
      <c r="G2652" s="220"/>
      <c r="H2652" s="223">
        <v>395.036</v>
      </c>
      <c r="I2652" s="224"/>
      <c r="J2652" s="220"/>
      <c r="K2652" s="220"/>
      <c r="L2652" s="225"/>
      <c r="M2652" s="226"/>
      <c r="N2652" s="227"/>
      <c r="O2652" s="227"/>
      <c r="P2652" s="227"/>
      <c r="Q2652" s="227"/>
      <c r="R2652" s="227"/>
      <c r="S2652" s="227"/>
      <c r="T2652" s="228"/>
      <c r="AT2652" s="229" t="s">
        <v>290</v>
      </c>
      <c r="AU2652" s="229" t="s">
        <v>85</v>
      </c>
      <c r="AV2652" s="14" t="s">
        <v>288</v>
      </c>
      <c r="AW2652" s="14" t="s">
        <v>32</v>
      </c>
      <c r="AX2652" s="14" t="s">
        <v>83</v>
      </c>
      <c r="AY2652" s="229" t="s">
        <v>282</v>
      </c>
    </row>
    <row r="2653" spans="1:65" s="2" customFormat="1" ht="24.2" customHeight="1">
      <c r="A2653" s="35"/>
      <c r="B2653" s="36"/>
      <c r="C2653" s="193" t="s">
        <v>3237</v>
      </c>
      <c r="D2653" s="193" t="s">
        <v>284</v>
      </c>
      <c r="E2653" s="194" t="s">
        <v>3238</v>
      </c>
      <c r="F2653" s="195" t="s">
        <v>3239</v>
      </c>
      <c r="G2653" s="196" t="s">
        <v>287</v>
      </c>
      <c r="H2653" s="197">
        <v>1640.92</v>
      </c>
      <c r="I2653" s="198"/>
      <c r="J2653" s="199">
        <f>ROUND(I2653*H2653,2)</f>
        <v>0</v>
      </c>
      <c r="K2653" s="200"/>
      <c r="L2653" s="40"/>
      <c r="M2653" s="201" t="s">
        <v>1</v>
      </c>
      <c r="N2653" s="202" t="s">
        <v>41</v>
      </c>
      <c r="O2653" s="72"/>
      <c r="P2653" s="203">
        <f>O2653*H2653</f>
        <v>0</v>
      </c>
      <c r="Q2653" s="203">
        <v>3.3E-4</v>
      </c>
      <c r="R2653" s="203">
        <f>Q2653*H2653</f>
        <v>0.54150359999999997</v>
      </c>
      <c r="S2653" s="203">
        <v>0</v>
      </c>
      <c r="T2653" s="204">
        <f>S2653*H2653</f>
        <v>0</v>
      </c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R2653" s="205" t="s">
        <v>199</v>
      </c>
      <c r="AT2653" s="205" t="s">
        <v>284</v>
      </c>
      <c r="AU2653" s="205" t="s">
        <v>85</v>
      </c>
      <c r="AY2653" s="18" t="s">
        <v>282</v>
      </c>
      <c r="BE2653" s="206">
        <f>IF(N2653="základní",J2653,0)</f>
        <v>0</v>
      </c>
      <c r="BF2653" s="206">
        <f>IF(N2653="snížená",J2653,0)</f>
        <v>0</v>
      </c>
      <c r="BG2653" s="206">
        <f>IF(N2653="zákl. přenesená",J2653,0)</f>
        <v>0</v>
      </c>
      <c r="BH2653" s="206">
        <f>IF(N2653="sníž. přenesená",J2653,0)</f>
        <v>0</v>
      </c>
      <c r="BI2653" s="206">
        <f>IF(N2653="nulová",J2653,0)</f>
        <v>0</v>
      </c>
      <c r="BJ2653" s="18" t="s">
        <v>83</v>
      </c>
      <c r="BK2653" s="206">
        <f>ROUND(I2653*H2653,2)</f>
        <v>0</v>
      </c>
      <c r="BL2653" s="18" t="s">
        <v>199</v>
      </c>
      <c r="BM2653" s="205" t="s">
        <v>3240</v>
      </c>
    </row>
    <row r="2654" spans="1:65" s="13" customFormat="1" ht="11.25">
      <c r="B2654" s="207"/>
      <c r="C2654" s="208"/>
      <c r="D2654" s="209" t="s">
        <v>290</v>
      </c>
      <c r="E2654" s="210" t="s">
        <v>1</v>
      </c>
      <c r="F2654" s="211" t="s">
        <v>3231</v>
      </c>
      <c r="G2654" s="208"/>
      <c r="H2654" s="212">
        <v>1640.92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290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282</v>
      </c>
    </row>
    <row r="2655" spans="1:65" s="15" customFormat="1" ht="11.25">
      <c r="B2655" s="230"/>
      <c r="C2655" s="231"/>
      <c r="D2655" s="209" t="s">
        <v>290</v>
      </c>
      <c r="E2655" s="232" t="s">
        <v>1</v>
      </c>
      <c r="F2655" s="233" t="s">
        <v>306</v>
      </c>
      <c r="G2655" s="231"/>
      <c r="H2655" s="234">
        <v>1640.92</v>
      </c>
      <c r="I2655" s="235"/>
      <c r="J2655" s="231"/>
      <c r="K2655" s="231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290</v>
      </c>
      <c r="AU2655" s="240" t="s">
        <v>85</v>
      </c>
      <c r="AV2655" s="15" t="s">
        <v>105</v>
      </c>
      <c r="AW2655" s="15" t="s">
        <v>32</v>
      </c>
      <c r="AX2655" s="15" t="s">
        <v>76</v>
      </c>
      <c r="AY2655" s="240" t="s">
        <v>282</v>
      </c>
    </row>
    <row r="2656" spans="1:65" s="14" customFormat="1" ht="11.25">
      <c r="B2656" s="219"/>
      <c r="C2656" s="220"/>
      <c r="D2656" s="209" t="s">
        <v>290</v>
      </c>
      <c r="E2656" s="221" t="s">
        <v>1</v>
      </c>
      <c r="F2656" s="222" t="s">
        <v>292</v>
      </c>
      <c r="G2656" s="220"/>
      <c r="H2656" s="223">
        <v>1640.92</v>
      </c>
      <c r="I2656" s="224"/>
      <c r="J2656" s="220"/>
      <c r="K2656" s="220"/>
      <c r="L2656" s="225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290</v>
      </c>
      <c r="AU2656" s="229" t="s">
        <v>85</v>
      </c>
      <c r="AV2656" s="14" t="s">
        <v>288</v>
      </c>
      <c r="AW2656" s="14" t="s">
        <v>32</v>
      </c>
      <c r="AX2656" s="14" t="s">
        <v>83</v>
      </c>
      <c r="AY2656" s="229" t="s">
        <v>282</v>
      </c>
    </row>
    <row r="2657" spans="1:65" s="12" customFormat="1" ht="22.9" customHeight="1">
      <c r="B2657" s="177"/>
      <c r="C2657" s="178"/>
      <c r="D2657" s="179" t="s">
        <v>75</v>
      </c>
      <c r="E2657" s="191" t="s">
        <v>3241</v>
      </c>
      <c r="F2657" s="191" t="s">
        <v>3242</v>
      </c>
      <c r="G2657" s="178"/>
      <c r="H2657" s="178"/>
      <c r="I2657" s="181"/>
      <c r="J2657" s="192">
        <f>BK2657</f>
        <v>0</v>
      </c>
      <c r="K2657" s="178"/>
      <c r="L2657" s="183"/>
      <c r="M2657" s="184"/>
      <c r="N2657" s="185"/>
      <c r="O2657" s="185"/>
      <c r="P2657" s="186">
        <f>SUM(P2658:P2675)</f>
        <v>0</v>
      </c>
      <c r="Q2657" s="185"/>
      <c r="R2657" s="186">
        <f>SUM(R2658:R2675)</f>
        <v>1.06778792</v>
      </c>
      <c r="S2657" s="185"/>
      <c r="T2657" s="187">
        <f>SUM(T2658:T2675)</f>
        <v>0</v>
      </c>
      <c r="AR2657" s="188" t="s">
        <v>85</v>
      </c>
      <c r="AT2657" s="189" t="s">
        <v>75</v>
      </c>
      <c r="AU2657" s="189" t="s">
        <v>83</v>
      </c>
      <c r="AY2657" s="188" t="s">
        <v>282</v>
      </c>
      <c r="BK2657" s="190">
        <f>SUM(BK2658:BK2675)</f>
        <v>0</v>
      </c>
    </row>
    <row r="2658" spans="1:65" s="2" customFormat="1" ht="21.75" customHeight="1">
      <c r="A2658" s="35"/>
      <c r="B2658" s="36"/>
      <c r="C2658" s="193" t="s">
        <v>3243</v>
      </c>
      <c r="D2658" s="193" t="s">
        <v>284</v>
      </c>
      <c r="E2658" s="194" t="s">
        <v>3244</v>
      </c>
      <c r="F2658" s="195" t="s">
        <v>3245</v>
      </c>
      <c r="G2658" s="196" t="s">
        <v>583</v>
      </c>
      <c r="H2658" s="197">
        <v>40</v>
      </c>
      <c r="I2658" s="198"/>
      <c r="J2658" s="199">
        <f>ROUND(I2658*H2658,2)</f>
        <v>0</v>
      </c>
      <c r="K2658" s="200"/>
      <c r="L2658" s="40"/>
      <c r="M2658" s="201" t="s">
        <v>1</v>
      </c>
      <c r="N2658" s="202" t="s">
        <v>41</v>
      </c>
      <c r="O2658" s="72"/>
      <c r="P2658" s="203">
        <f>O2658*H2658</f>
        <v>0</v>
      </c>
      <c r="Q2658" s="203">
        <v>0</v>
      </c>
      <c r="R2658" s="203">
        <f>Q2658*H2658</f>
        <v>0</v>
      </c>
      <c r="S2658" s="203">
        <v>0</v>
      </c>
      <c r="T2658" s="204">
        <f>S2658*H2658</f>
        <v>0</v>
      </c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R2658" s="205" t="s">
        <v>199</v>
      </c>
      <c r="AT2658" s="205" t="s">
        <v>284</v>
      </c>
      <c r="AU2658" s="205" t="s">
        <v>85</v>
      </c>
      <c r="AY2658" s="18" t="s">
        <v>282</v>
      </c>
      <c r="BE2658" s="206">
        <f>IF(N2658="základní",J2658,0)</f>
        <v>0</v>
      </c>
      <c r="BF2658" s="206">
        <f>IF(N2658="snížená",J2658,0)</f>
        <v>0</v>
      </c>
      <c r="BG2658" s="206">
        <f>IF(N2658="zákl. přenesená",J2658,0)</f>
        <v>0</v>
      </c>
      <c r="BH2658" s="206">
        <f>IF(N2658="sníž. přenesená",J2658,0)</f>
        <v>0</v>
      </c>
      <c r="BI2658" s="206">
        <f>IF(N2658="nulová",J2658,0)</f>
        <v>0</v>
      </c>
      <c r="BJ2658" s="18" t="s">
        <v>83</v>
      </c>
      <c r="BK2658" s="206">
        <f>ROUND(I2658*H2658,2)</f>
        <v>0</v>
      </c>
      <c r="BL2658" s="18" t="s">
        <v>199</v>
      </c>
      <c r="BM2658" s="205" t="s">
        <v>3246</v>
      </c>
    </row>
    <row r="2659" spans="1:65" s="13" customFormat="1" ht="11.25">
      <c r="B2659" s="207"/>
      <c r="C2659" s="208"/>
      <c r="D2659" s="209" t="s">
        <v>290</v>
      </c>
      <c r="E2659" s="210" t="s">
        <v>1</v>
      </c>
      <c r="F2659" s="211" t="s">
        <v>3247</v>
      </c>
      <c r="G2659" s="208"/>
      <c r="H2659" s="212">
        <v>40</v>
      </c>
      <c r="I2659" s="213"/>
      <c r="J2659" s="208"/>
      <c r="K2659" s="208"/>
      <c r="L2659" s="214"/>
      <c r="M2659" s="215"/>
      <c r="N2659" s="216"/>
      <c r="O2659" s="216"/>
      <c r="P2659" s="216"/>
      <c r="Q2659" s="216"/>
      <c r="R2659" s="216"/>
      <c r="S2659" s="216"/>
      <c r="T2659" s="217"/>
      <c r="AT2659" s="218" t="s">
        <v>290</v>
      </c>
      <c r="AU2659" s="218" t="s">
        <v>85</v>
      </c>
      <c r="AV2659" s="13" t="s">
        <v>85</v>
      </c>
      <c r="AW2659" s="13" t="s">
        <v>32</v>
      </c>
      <c r="AX2659" s="13" t="s">
        <v>76</v>
      </c>
      <c r="AY2659" s="218" t="s">
        <v>282</v>
      </c>
    </row>
    <row r="2660" spans="1:65" s="14" customFormat="1" ht="11.25">
      <c r="B2660" s="219"/>
      <c r="C2660" s="220"/>
      <c r="D2660" s="209" t="s">
        <v>290</v>
      </c>
      <c r="E2660" s="221" t="s">
        <v>1</v>
      </c>
      <c r="F2660" s="222" t="s">
        <v>292</v>
      </c>
      <c r="G2660" s="220"/>
      <c r="H2660" s="223">
        <v>40</v>
      </c>
      <c r="I2660" s="224"/>
      <c r="J2660" s="220"/>
      <c r="K2660" s="220"/>
      <c r="L2660" s="225"/>
      <c r="M2660" s="226"/>
      <c r="N2660" s="227"/>
      <c r="O2660" s="227"/>
      <c r="P2660" s="227"/>
      <c r="Q2660" s="227"/>
      <c r="R2660" s="227"/>
      <c r="S2660" s="227"/>
      <c r="T2660" s="228"/>
      <c r="AT2660" s="229" t="s">
        <v>290</v>
      </c>
      <c r="AU2660" s="229" t="s">
        <v>85</v>
      </c>
      <c r="AV2660" s="14" t="s">
        <v>288</v>
      </c>
      <c r="AW2660" s="14" t="s">
        <v>32</v>
      </c>
      <c r="AX2660" s="14" t="s">
        <v>83</v>
      </c>
      <c r="AY2660" s="229" t="s">
        <v>282</v>
      </c>
    </row>
    <row r="2661" spans="1:65" s="2" customFormat="1" ht="66.75" customHeight="1">
      <c r="A2661" s="35"/>
      <c r="B2661" s="36"/>
      <c r="C2661" s="251" t="s">
        <v>3248</v>
      </c>
      <c r="D2661" s="251" t="s">
        <v>990</v>
      </c>
      <c r="E2661" s="252" t="s">
        <v>3249</v>
      </c>
      <c r="F2661" s="253" t="s">
        <v>3250</v>
      </c>
      <c r="G2661" s="254" t="s">
        <v>287</v>
      </c>
      <c r="H2661" s="255">
        <v>30.518000000000001</v>
      </c>
      <c r="I2661" s="256"/>
      <c r="J2661" s="257">
        <f>ROUND(I2661*H2661,2)</f>
        <v>0</v>
      </c>
      <c r="K2661" s="258"/>
      <c r="L2661" s="259"/>
      <c r="M2661" s="260" t="s">
        <v>1</v>
      </c>
      <c r="N2661" s="261" t="s">
        <v>41</v>
      </c>
      <c r="O2661" s="72"/>
      <c r="P2661" s="203">
        <f>O2661*H2661</f>
        <v>0</v>
      </c>
      <c r="Q2661" s="203">
        <v>1.1999999999999999E-3</v>
      </c>
      <c r="R2661" s="203">
        <f>Q2661*H2661</f>
        <v>3.6621599999999997E-2</v>
      </c>
      <c r="S2661" s="203">
        <v>0</v>
      </c>
      <c r="T2661" s="204">
        <f>S2661*H2661</f>
        <v>0</v>
      </c>
      <c r="U2661" s="35"/>
      <c r="V2661" s="35"/>
      <c r="W2661" s="35"/>
      <c r="X2661" s="35"/>
      <c r="Y2661" s="35"/>
      <c r="Z2661" s="35"/>
      <c r="AA2661" s="35"/>
      <c r="AB2661" s="35"/>
      <c r="AC2661" s="35"/>
      <c r="AD2661" s="35"/>
      <c r="AE2661" s="35"/>
      <c r="AR2661" s="205" t="s">
        <v>493</v>
      </c>
      <c r="AT2661" s="205" t="s">
        <v>990</v>
      </c>
      <c r="AU2661" s="205" t="s">
        <v>85</v>
      </c>
      <c r="AY2661" s="18" t="s">
        <v>282</v>
      </c>
      <c r="BE2661" s="206">
        <f>IF(N2661="základní",J2661,0)</f>
        <v>0</v>
      </c>
      <c r="BF2661" s="206">
        <f>IF(N2661="snížená",J2661,0)</f>
        <v>0</v>
      </c>
      <c r="BG2661" s="206">
        <f>IF(N2661="zákl. přenesená",J2661,0)</f>
        <v>0</v>
      </c>
      <c r="BH2661" s="206">
        <f>IF(N2661="sníž. přenesená",J2661,0)</f>
        <v>0</v>
      </c>
      <c r="BI2661" s="206">
        <f>IF(N2661="nulová",J2661,0)</f>
        <v>0</v>
      </c>
      <c r="BJ2661" s="18" t="s">
        <v>83</v>
      </c>
      <c r="BK2661" s="206">
        <f>ROUND(I2661*H2661,2)</f>
        <v>0</v>
      </c>
      <c r="BL2661" s="18" t="s">
        <v>199</v>
      </c>
      <c r="BM2661" s="205" t="s">
        <v>3251</v>
      </c>
    </row>
    <row r="2662" spans="1:65" s="13" customFormat="1" ht="11.25">
      <c r="B2662" s="207"/>
      <c r="C2662" s="208"/>
      <c r="D2662" s="209" t="s">
        <v>290</v>
      </c>
      <c r="E2662" s="210" t="s">
        <v>1</v>
      </c>
      <c r="F2662" s="211" t="s">
        <v>3252</v>
      </c>
      <c r="G2662" s="208"/>
      <c r="H2662" s="212">
        <v>11.718</v>
      </c>
      <c r="I2662" s="213"/>
      <c r="J2662" s="208"/>
      <c r="K2662" s="208"/>
      <c r="L2662" s="214"/>
      <c r="M2662" s="215"/>
      <c r="N2662" s="216"/>
      <c r="O2662" s="216"/>
      <c r="P2662" s="216"/>
      <c r="Q2662" s="216"/>
      <c r="R2662" s="216"/>
      <c r="S2662" s="216"/>
      <c r="T2662" s="217"/>
      <c r="AT2662" s="218" t="s">
        <v>290</v>
      </c>
      <c r="AU2662" s="218" t="s">
        <v>85</v>
      </c>
      <c r="AV2662" s="13" t="s">
        <v>85</v>
      </c>
      <c r="AW2662" s="13" t="s">
        <v>32</v>
      </c>
      <c r="AX2662" s="13" t="s">
        <v>76</v>
      </c>
      <c r="AY2662" s="218" t="s">
        <v>282</v>
      </c>
    </row>
    <row r="2663" spans="1:65" s="13" customFormat="1" ht="11.25">
      <c r="B2663" s="207"/>
      <c r="C2663" s="208"/>
      <c r="D2663" s="209" t="s">
        <v>290</v>
      </c>
      <c r="E2663" s="210" t="s">
        <v>1</v>
      </c>
      <c r="F2663" s="211" t="s">
        <v>3253</v>
      </c>
      <c r="G2663" s="208"/>
      <c r="H2663" s="212">
        <v>12.04</v>
      </c>
      <c r="I2663" s="213"/>
      <c r="J2663" s="208"/>
      <c r="K2663" s="208"/>
      <c r="L2663" s="214"/>
      <c r="M2663" s="215"/>
      <c r="N2663" s="216"/>
      <c r="O2663" s="216"/>
      <c r="P2663" s="216"/>
      <c r="Q2663" s="216"/>
      <c r="R2663" s="216"/>
      <c r="S2663" s="216"/>
      <c r="T2663" s="217"/>
      <c r="AT2663" s="218" t="s">
        <v>290</v>
      </c>
      <c r="AU2663" s="218" t="s">
        <v>85</v>
      </c>
      <c r="AV2663" s="13" t="s">
        <v>85</v>
      </c>
      <c r="AW2663" s="13" t="s">
        <v>32</v>
      </c>
      <c r="AX2663" s="13" t="s">
        <v>76</v>
      </c>
      <c r="AY2663" s="218" t="s">
        <v>282</v>
      </c>
    </row>
    <row r="2664" spans="1:65" s="13" customFormat="1" ht="11.25">
      <c r="B2664" s="207"/>
      <c r="C2664" s="208"/>
      <c r="D2664" s="209" t="s">
        <v>290</v>
      </c>
      <c r="E2664" s="210" t="s">
        <v>1</v>
      </c>
      <c r="F2664" s="211" t="s">
        <v>3254</v>
      </c>
      <c r="G2664" s="208"/>
      <c r="H2664" s="212">
        <v>6.76</v>
      </c>
      <c r="I2664" s="213"/>
      <c r="J2664" s="208"/>
      <c r="K2664" s="208"/>
      <c r="L2664" s="214"/>
      <c r="M2664" s="215"/>
      <c r="N2664" s="216"/>
      <c r="O2664" s="216"/>
      <c r="P2664" s="216"/>
      <c r="Q2664" s="216"/>
      <c r="R2664" s="216"/>
      <c r="S2664" s="216"/>
      <c r="T2664" s="217"/>
      <c r="AT2664" s="218" t="s">
        <v>290</v>
      </c>
      <c r="AU2664" s="218" t="s">
        <v>85</v>
      </c>
      <c r="AV2664" s="13" t="s">
        <v>85</v>
      </c>
      <c r="AW2664" s="13" t="s">
        <v>32</v>
      </c>
      <c r="AX2664" s="13" t="s">
        <v>76</v>
      </c>
      <c r="AY2664" s="218" t="s">
        <v>282</v>
      </c>
    </row>
    <row r="2665" spans="1:65" s="14" customFormat="1" ht="11.25">
      <c r="B2665" s="219"/>
      <c r="C2665" s="220"/>
      <c r="D2665" s="209" t="s">
        <v>290</v>
      </c>
      <c r="E2665" s="221" t="s">
        <v>1</v>
      </c>
      <c r="F2665" s="222" t="s">
        <v>292</v>
      </c>
      <c r="G2665" s="220"/>
      <c r="H2665" s="223">
        <v>30.518000000000001</v>
      </c>
      <c r="I2665" s="224"/>
      <c r="J2665" s="220"/>
      <c r="K2665" s="220"/>
      <c r="L2665" s="225"/>
      <c r="M2665" s="226"/>
      <c r="N2665" s="227"/>
      <c r="O2665" s="227"/>
      <c r="P2665" s="227"/>
      <c r="Q2665" s="227"/>
      <c r="R2665" s="227"/>
      <c r="S2665" s="227"/>
      <c r="T2665" s="228"/>
      <c r="AT2665" s="229" t="s">
        <v>290</v>
      </c>
      <c r="AU2665" s="229" t="s">
        <v>85</v>
      </c>
      <c r="AV2665" s="14" t="s">
        <v>288</v>
      </c>
      <c r="AW2665" s="14" t="s">
        <v>32</v>
      </c>
      <c r="AX2665" s="14" t="s">
        <v>83</v>
      </c>
      <c r="AY2665" s="229" t="s">
        <v>282</v>
      </c>
    </row>
    <row r="2666" spans="1:65" s="2" customFormat="1" ht="66.75" customHeight="1">
      <c r="A2666" s="35"/>
      <c r="B2666" s="36"/>
      <c r="C2666" s="251" t="s">
        <v>3255</v>
      </c>
      <c r="D2666" s="251" t="s">
        <v>990</v>
      </c>
      <c r="E2666" s="252" t="s">
        <v>3256</v>
      </c>
      <c r="F2666" s="253" t="s">
        <v>3257</v>
      </c>
      <c r="G2666" s="254" t="s">
        <v>287</v>
      </c>
      <c r="H2666" s="255">
        <v>191.01599999999999</v>
      </c>
      <c r="I2666" s="256"/>
      <c r="J2666" s="257">
        <f>ROUND(I2666*H2666,2)</f>
        <v>0</v>
      </c>
      <c r="K2666" s="258"/>
      <c r="L2666" s="259"/>
      <c r="M2666" s="260" t="s">
        <v>1</v>
      </c>
      <c r="N2666" s="261" t="s">
        <v>41</v>
      </c>
      <c r="O2666" s="72"/>
      <c r="P2666" s="203">
        <f>O2666*H2666</f>
        <v>0</v>
      </c>
      <c r="Q2666" s="203">
        <v>4.7699999999999999E-3</v>
      </c>
      <c r="R2666" s="203">
        <f>Q2666*H2666</f>
        <v>0.91114631999999995</v>
      </c>
      <c r="S2666" s="203">
        <v>0</v>
      </c>
      <c r="T2666" s="204">
        <f>S2666*H2666</f>
        <v>0</v>
      </c>
      <c r="U2666" s="35"/>
      <c r="V2666" s="35"/>
      <c r="W2666" s="35"/>
      <c r="X2666" s="35"/>
      <c r="Y2666" s="35"/>
      <c r="Z2666" s="35"/>
      <c r="AA2666" s="35"/>
      <c r="AB2666" s="35"/>
      <c r="AC2666" s="35"/>
      <c r="AD2666" s="35"/>
      <c r="AE2666" s="35"/>
      <c r="AR2666" s="205" t="s">
        <v>493</v>
      </c>
      <c r="AT2666" s="205" t="s">
        <v>990</v>
      </c>
      <c r="AU2666" s="205" t="s">
        <v>85</v>
      </c>
      <c r="AY2666" s="18" t="s">
        <v>282</v>
      </c>
      <c r="BE2666" s="206">
        <f>IF(N2666="základní",J2666,0)</f>
        <v>0</v>
      </c>
      <c r="BF2666" s="206">
        <f>IF(N2666="snížená",J2666,0)</f>
        <v>0</v>
      </c>
      <c r="BG2666" s="206">
        <f>IF(N2666="zákl. přenesená",J2666,0)</f>
        <v>0</v>
      </c>
      <c r="BH2666" s="206">
        <f>IF(N2666="sníž. přenesená",J2666,0)</f>
        <v>0</v>
      </c>
      <c r="BI2666" s="206">
        <f>IF(N2666="nulová",J2666,0)</f>
        <v>0</v>
      </c>
      <c r="BJ2666" s="18" t="s">
        <v>83</v>
      </c>
      <c r="BK2666" s="206">
        <f>ROUND(I2666*H2666,2)</f>
        <v>0</v>
      </c>
      <c r="BL2666" s="18" t="s">
        <v>199</v>
      </c>
      <c r="BM2666" s="205" t="s">
        <v>3258</v>
      </c>
    </row>
    <row r="2667" spans="1:65" s="13" customFormat="1" ht="11.25">
      <c r="B2667" s="207"/>
      <c r="C2667" s="208"/>
      <c r="D2667" s="209" t="s">
        <v>290</v>
      </c>
      <c r="E2667" s="210" t="s">
        <v>1</v>
      </c>
      <c r="F2667" s="211" t="s">
        <v>3259</v>
      </c>
      <c r="G2667" s="208"/>
      <c r="H2667" s="212">
        <v>69.12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290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282</v>
      </c>
    </row>
    <row r="2668" spans="1:65" s="13" customFormat="1" ht="11.25">
      <c r="B2668" s="207"/>
      <c r="C2668" s="208"/>
      <c r="D2668" s="209" t="s">
        <v>290</v>
      </c>
      <c r="E2668" s="210" t="s">
        <v>1</v>
      </c>
      <c r="F2668" s="211" t="s">
        <v>3260</v>
      </c>
      <c r="G2668" s="208"/>
      <c r="H2668" s="212">
        <v>60.6</v>
      </c>
      <c r="I2668" s="213"/>
      <c r="J2668" s="208"/>
      <c r="K2668" s="208"/>
      <c r="L2668" s="214"/>
      <c r="M2668" s="215"/>
      <c r="N2668" s="216"/>
      <c r="O2668" s="216"/>
      <c r="P2668" s="216"/>
      <c r="Q2668" s="216"/>
      <c r="R2668" s="216"/>
      <c r="S2668" s="216"/>
      <c r="T2668" s="217"/>
      <c r="AT2668" s="218" t="s">
        <v>290</v>
      </c>
      <c r="AU2668" s="218" t="s">
        <v>85</v>
      </c>
      <c r="AV2668" s="13" t="s">
        <v>85</v>
      </c>
      <c r="AW2668" s="13" t="s">
        <v>32</v>
      </c>
      <c r="AX2668" s="13" t="s">
        <v>76</v>
      </c>
      <c r="AY2668" s="218" t="s">
        <v>282</v>
      </c>
    </row>
    <row r="2669" spans="1:65" s="13" customFormat="1" ht="11.25">
      <c r="B2669" s="207"/>
      <c r="C2669" s="208"/>
      <c r="D2669" s="209" t="s">
        <v>290</v>
      </c>
      <c r="E2669" s="210" t="s">
        <v>1</v>
      </c>
      <c r="F2669" s="211" t="s">
        <v>3261</v>
      </c>
      <c r="G2669" s="208"/>
      <c r="H2669" s="212">
        <v>24.24</v>
      </c>
      <c r="I2669" s="213"/>
      <c r="J2669" s="208"/>
      <c r="K2669" s="208"/>
      <c r="L2669" s="214"/>
      <c r="M2669" s="215"/>
      <c r="N2669" s="216"/>
      <c r="O2669" s="216"/>
      <c r="P2669" s="216"/>
      <c r="Q2669" s="216"/>
      <c r="R2669" s="216"/>
      <c r="S2669" s="216"/>
      <c r="T2669" s="217"/>
      <c r="AT2669" s="218" t="s">
        <v>290</v>
      </c>
      <c r="AU2669" s="218" t="s">
        <v>85</v>
      </c>
      <c r="AV2669" s="13" t="s">
        <v>85</v>
      </c>
      <c r="AW2669" s="13" t="s">
        <v>32</v>
      </c>
      <c r="AX2669" s="13" t="s">
        <v>76</v>
      </c>
      <c r="AY2669" s="218" t="s">
        <v>282</v>
      </c>
    </row>
    <row r="2670" spans="1:65" s="13" customFormat="1" ht="11.25">
      <c r="B2670" s="207"/>
      <c r="C2670" s="208"/>
      <c r="D2670" s="209" t="s">
        <v>290</v>
      </c>
      <c r="E2670" s="210" t="s">
        <v>1</v>
      </c>
      <c r="F2670" s="211" t="s">
        <v>3262</v>
      </c>
      <c r="G2670" s="208"/>
      <c r="H2670" s="212">
        <v>17.568000000000001</v>
      </c>
      <c r="I2670" s="213"/>
      <c r="J2670" s="208"/>
      <c r="K2670" s="208"/>
      <c r="L2670" s="214"/>
      <c r="M2670" s="215"/>
      <c r="N2670" s="216"/>
      <c r="O2670" s="216"/>
      <c r="P2670" s="216"/>
      <c r="Q2670" s="216"/>
      <c r="R2670" s="216"/>
      <c r="S2670" s="216"/>
      <c r="T2670" s="217"/>
      <c r="AT2670" s="218" t="s">
        <v>290</v>
      </c>
      <c r="AU2670" s="218" t="s">
        <v>85</v>
      </c>
      <c r="AV2670" s="13" t="s">
        <v>85</v>
      </c>
      <c r="AW2670" s="13" t="s">
        <v>32</v>
      </c>
      <c r="AX2670" s="13" t="s">
        <v>76</v>
      </c>
      <c r="AY2670" s="218" t="s">
        <v>282</v>
      </c>
    </row>
    <row r="2671" spans="1:65" s="13" customFormat="1" ht="11.25">
      <c r="B2671" s="207"/>
      <c r="C2671" s="208"/>
      <c r="D2671" s="209" t="s">
        <v>290</v>
      </c>
      <c r="E2671" s="210" t="s">
        <v>1</v>
      </c>
      <c r="F2671" s="211" t="s">
        <v>3263</v>
      </c>
      <c r="G2671" s="208"/>
      <c r="H2671" s="212">
        <v>19.488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290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282</v>
      </c>
    </row>
    <row r="2672" spans="1:65" s="14" customFormat="1" ht="11.25">
      <c r="B2672" s="219"/>
      <c r="C2672" s="220"/>
      <c r="D2672" s="209" t="s">
        <v>290</v>
      </c>
      <c r="E2672" s="221" t="s">
        <v>1</v>
      </c>
      <c r="F2672" s="222" t="s">
        <v>292</v>
      </c>
      <c r="G2672" s="220"/>
      <c r="H2672" s="223">
        <v>191.01600000000002</v>
      </c>
      <c r="I2672" s="224"/>
      <c r="J2672" s="220"/>
      <c r="K2672" s="220"/>
      <c r="L2672" s="225"/>
      <c r="M2672" s="226"/>
      <c r="N2672" s="227"/>
      <c r="O2672" s="227"/>
      <c r="P2672" s="227"/>
      <c r="Q2672" s="227"/>
      <c r="R2672" s="227"/>
      <c r="S2672" s="227"/>
      <c r="T2672" s="228"/>
      <c r="AT2672" s="229" t="s">
        <v>290</v>
      </c>
      <c r="AU2672" s="229" t="s">
        <v>85</v>
      </c>
      <c r="AV2672" s="14" t="s">
        <v>288</v>
      </c>
      <c r="AW2672" s="14" t="s">
        <v>32</v>
      </c>
      <c r="AX2672" s="14" t="s">
        <v>83</v>
      </c>
      <c r="AY2672" s="229" t="s">
        <v>282</v>
      </c>
    </row>
    <row r="2673" spans="1:65" s="2" customFormat="1" ht="16.5" customHeight="1">
      <c r="A2673" s="35"/>
      <c r="B2673" s="36"/>
      <c r="C2673" s="193" t="s">
        <v>3264</v>
      </c>
      <c r="D2673" s="193" t="s">
        <v>284</v>
      </c>
      <c r="E2673" s="194" t="s">
        <v>3265</v>
      </c>
      <c r="F2673" s="195" t="s">
        <v>3266</v>
      </c>
      <c r="G2673" s="196" t="s">
        <v>583</v>
      </c>
      <c r="H2673" s="197">
        <v>2</v>
      </c>
      <c r="I2673" s="198"/>
      <c r="J2673" s="199">
        <f>ROUND(I2673*H2673,2)</f>
        <v>0</v>
      </c>
      <c r="K2673" s="200"/>
      <c r="L2673" s="40"/>
      <c r="M2673" s="201" t="s">
        <v>1</v>
      </c>
      <c r="N2673" s="202" t="s">
        <v>41</v>
      </c>
      <c r="O2673" s="72"/>
      <c r="P2673" s="203">
        <f>O2673*H2673</f>
        <v>0</v>
      </c>
      <c r="Q2673" s="203">
        <v>1.0000000000000001E-5</v>
      </c>
      <c r="R2673" s="203">
        <f>Q2673*H2673</f>
        <v>2.0000000000000002E-5</v>
      </c>
      <c r="S2673" s="203">
        <v>0</v>
      </c>
      <c r="T2673" s="204">
        <f>S2673*H2673</f>
        <v>0</v>
      </c>
      <c r="U2673" s="35"/>
      <c r="V2673" s="35"/>
      <c r="W2673" s="35"/>
      <c r="X2673" s="35"/>
      <c r="Y2673" s="35"/>
      <c r="Z2673" s="35"/>
      <c r="AA2673" s="35"/>
      <c r="AB2673" s="35"/>
      <c r="AC2673" s="35"/>
      <c r="AD2673" s="35"/>
      <c r="AE2673" s="35"/>
      <c r="AR2673" s="205" t="s">
        <v>199</v>
      </c>
      <c r="AT2673" s="205" t="s">
        <v>284</v>
      </c>
      <c r="AU2673" s="205" t="s">
        <v>85</v>
      </c>
      <c r="AY2673" s="18" t="s">
        <v>282</v>
      </c>
      <c r="BE2673" s="206">
        <f>IF(N2673="základní",J2673,0)</f>
        <v>0</v>
      </c>
      <c r="BF2673" s="206">
        <f>IF(N2673="snížená",J2673,0)</f>
        <v>0</v>
      </c>
      <c r="BG2673" s="206">
        <f>IF(N2673="zákl. přenesená",J2673,0)</f>
        <v>0</v>
      </c>
      <c r="BH2673" s="206">
        <f>IF(N2673="sníž. přenesená",J2673,0)</f>
        <v>0</v>
      </c>
      <c r="BI2673" s="206">
        <f>IF(N2673="nulová",J2673,0)</f>
        <v>0</v>
      </c>
      <c r="BJ2673" s="18" t="s">
        <v>83</v>
      </c>
      <c r="BK2673" s="206">
        <f>ROUND(I2673*H2673,2)</f>
        <v>0</v>
      </c>
      <c r="BL2673" s="18" t="s">
        <v>199</v>
      </c>
      <c r="BM2673" s="205" t="s">
        <v>3267</v>
      </c>
    </row>
    <row r="2674" spans="1:65" s="2" customFormat="1" ht="62.65" customHeight="1">
      <c r="A2674" s="35"/>
      <c r="B2674" s="36"/>
      <c r="C2674" s="251" t="s">
        <v>3268</v>
      </c>
      <c r="D2674" s="251" t="s">
        <v>990</v>
      </c>
      <c r="E2674" s="252" t="s">
        <v>3269</v>
      </c>
      <c r="F2674" s="253" t="s">
        <v>3270</v>
      </c>
      <c r="G2674" s="254" t="s">
        <v>583</v>
      </c>
      <c r="H2674" s="255">
        <v>2</v>
      </c>
      <c r="I2674" s="256"/>
      <c r="J2674" s="257">
        <f>ROUND(I2674*H2674,2)</f>
        <v>0</v>
      </c>
      <c r="K2674" s="258"/>
      <c r="L2674" s="259"/>
      <c r="M2674" s="260" t="s">
        <v>1</v>
      </c>
      <c r="N2674" s="261" t="s">
        <v>41</v>
      </c>
      <c r="O2674" s="72"/>
      <c r="P2674" s="203">
        <f>O2674*H2674</f>
        <v>0</v>
      </c>
      <c r="Q2674" s="203">
        <v>0.06</v>
      </c>
      <c r="R2674" s="203">
        <f>Q2674*H2674</f>
        <v>0.12</v>
      </c>
      <c r="S2674" s="203">
        <v>0</v>
      </c>
      <c r="T2674" s="204">
        <f>S2674*H2674</f>
        <v>0</v>
      </c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R2674" s="205" t="s">
        <v>493</v>
      </c>
      <c r="AT2674" s="205" t="s">
        <v>990</v>
      </c>
      <c r="AU2674" s="205" t="s">
        <v>85</v>
      </c>
      <c r="AY2674" s="18" t="s">
        <v>282</v>
      </c>
      <c r="BE2674" s="206">
        <f>IF(N2674="základní",J2674,0)</f>
        <v>0</v>
      </c>
      <c r="BF2674" s="206">
        <f>IF(N2674="snížená",J2674,0)</f>
        <v>0</v>
      </c>
      <c r="BG2674" s="206">
        <f>IF(N2674="zákl. přenesená",J2674,0)</f>
        <v>0</v>
      </c>
      <c r="BH2674" s="206">
        <f>IF(N2674="sníž. přenesená",J2674,0)</f>
        <v>0</v>
      </c>
      <c r="BI2674" s="206">
        <f>IF(N2674="nulová",J2674,0)</f>
        <v>0</v>
      </c>
      <c r="BJ2674" s="18" t="s">
        <v>83</v>
      </c>
      <c r="BK2674" s="206">
        <f>ROUND(I2674*H2674,2)</f>
        <v>0</v>
      </c>
      <c r="BL2674" s="18" t="s">
        <v>199</v>
      </c>
      <c r="BM2674" s="205" t="s">
        <v>3271</v>
      </c>
    </row>
    <row r="2675" spans="1:65" s="2" customFormat="1" ht="24.2" customHeight="1">
      <c r="A2675" s="35"/>
      <c r="B2675" s="36"/>
      <c r="C2675" s="193" t="s">
        <v>3272</v>
      </c>
      <c r="D2675" s="193" t="s">
        <v>284</v>
      </c>
      <c r="E2675" s="194" t="s">
        <v>3273</v>
      </c>
      <c r="F2675" s="195" t="s">
        <v>3274</v>
      </c>
      <c r="G2675" s="196" t="s">
        <v>418</v>
      </c>
      <c r="H2675" s="197">
        <v>1.0680000000000001</v>
      </c>
      <c r="I2675" s="198"/>
      <c r="J2675" s="199">
        <f>ROUND(I2675*H2675,2)</f>
        <v>0</v>
      </c>
      <c r="K2675" s="200"/>
      <c r="L2675" s="40"/>
      <c r="M2675" s="201" t="s">
        <v>1</v>
      </c>
      <c r="N2675" s="202" t="s">
        <v>41</v>
      </c>
      <c r="O2675" s="72"/>
      <c r="P2675" s="203">
        <f>O2675*H2675</f>
        <v>0</v>
      </c>
      <c r="Q2675" s="203">
        <v>0</v>
      </c>
      <c r="R2675" s="203">
        <f>Q2675*H2675</f>
        <v>0</v>
      </c>
      <c r="S2675" s="203">
        <v>0</v>
      </c>
      <c r="T2675" s="204">
        <f>S2675*H2675</f>
        <v>0</v>
      </c>
      <c r="U2675" s="35"/>
      <c r="V2675" s="35"/>
      <c r="W2675" s="35"/>
      <c r="X2675" s="35"/>
      <c r="Y2675" s="35"/>
      <c r="Z2675" s="35"/>
      <c r="AA2675" s="35"/>
      <c r="AB2675" s="35"/>
      <c r="AC2675" s="35"/>
      <c r="AD2675" s="35"/>
      <c r="AE2675" s="35"/>
      <c r="AR2675" s="205" t="s">
        <v>199</v>
      </c>
      <c r="AT2675" s="205" t="s">
        <v>284</v>
      </c>
      <c r="AU2675" s="205" t="s">
        <v>85</v>
      </c>
      <c r="AY2675" s="18" t="s">
        <v>282</v>
      </c>
      <c r="BE2675" s="206">
        <f>IF(N2675="základní",J2675,0)</f>
        <v>0</v>
      </c>
      <c r="BF2675" s="206">
        <f>IF(N2675="snížená",J2675,0)</f>
        <v>0</v>
      </c>
      <c r="BG2675" s="206">
        <f>IF(N2675="zákl. přenesená",J2675,0)</f>
        <v>0</v>
      </c>
      <c r="BH2675" s="206">
        <f>IF(N2675="sníž. přenesená",J2675,0)</f>
        <v>0</v>
      </c>
      <c r="BI2675" s="206">
        <f>IF(N2675="nulová",J2675,0)</f>
        <v>0</v>
      </c>
      <c r="BJ2675" s="18" t="s">
        <v>83</v>
      </c>
      <c r="BK2675" s="206">
        <f>ROUND(I2675*H2675,2)</f>
        <v>0</v>
      </c>
      <c r="BL2675" s="18" t="s">
        <v>199</v>
      </c>
      <c r="BM2675" s="205" t="s">
        <v>3275</v>
      </c>
    </row>
    <row r="2676" spans="1:65" s="12" customFormat="1" ht="22.9" customHeight="1">
      <c r="B2676" s="177"/>
      <c r="C2676" s="178"/>
      <c r="D2676" s="179" t="s">
        <v>75</v>
      </c>
      <c r="E2676" s="191" t="s">
        <v>3276</v>
      </c>
      <c r="F2676" s="191" t="s">
        <v>3277</v>
      </c>
      <c r="G2676" s="178"/>
      <c r="H2676" s="178"/>
      <c r="I2676" s="181"/>
      <c r="J2676" s="192">
        <f>BK2676</f>
        <v>0</v>
      </c>
      <c r="K2676" s="178"/>
      <c r="L2676" s="183"/>
      <c r="M2676" s="184"/>
      <c r="N2676" s="185"/>
      <c r="O2676" s="185"/>
      <c r="P2676" s="186">
        <f>SUM(P2677:P2696)</f>
        <v>0</v>
      </c>
      <c r="Q2676" s="185"/>
      <c r="R2676" s="186">
        <f>SUM(R2677:R2696)</f>
        <v>1.9000264799999997</v>
      </c>
      <c r="S2676" s="185"/>
      <c r="T2676" s="187">
        <f>SUM(T2677:T2696)</f>
        <v>0</v>
      </c>
      <c r="AR2676" s="188" t="s">
        <v>85</v>
      </c>
      <c r="AT2676" s="189" t="s">
        <v>75</v>
      </c>
      <c r="AU2676" s="189" t="s">
        <v>83</v>
      </c>
      <c r="AY2676" s="188" t="s">
        <v>282</v>
      </c>
      <c r="BK2676" s="190">
        <f>SUM(BK2677:BK2696)</f>
        <v>0</v>
      </c>
    </row>
    <row r="2677" spans="1:65" s="2" customFormat="1" ht="21.75" customHeight="1">
      <c r="A2677" s="35"/>
      <c r="B2677" s="36"/>
      <c r="C2677" s="193" t="s">
        <v>3278</v>
      </c>
      <c r="D2677" s="193" t="s">
        <v>284</v>
      </c>
      <c r="E2677" s="194" t="s">
        <v>3279</v>
      </c>
      <c r="F2677" s="195" t="s">
        <v>3280</v>
      </c>
      <c r="G2677" s="196" t="s">
        <v>583</v>
      </c>
      <c r="H2677" s="197">
        <v>1</v>
      </c>
      <c r="I2677" s="198"/>
      <c r="J2677" s="199">
        <f>ROUND(I2677*H2677,2)</f>
        <v>0</v>
      </c>
      <c r="K2677" s="200"/>
      <c r="L2677" s="40"/>
      <c r="M2677" s="201" t="s">
        <v>1</v>
      </c>
      <c r="N2677" s="202" t="s">
        <v>41</v>
      </c>
      <c r="O2677" s="72"/>
      <c r="P2677" s="203">
        <f>O2677*H2677</f>
        <v>0</v>
      </c>
      <c r="Q2677" s="203">
        <v>0</v>
      </c>
      <c r="R2677" s="203">
        <f>Q2677*H2677</f>
        <v>0</v>
      </c>
      <c r="S2677" s="203">
        <v>0</v>
      </c>
      <c r="T2677" s="204">
        <f>S2677*H2677</f>
        <v>0</v>
      </c>
      <c r="U2677" s="35"/>
      <c r="V2677" s="35"/>
      <c r="W2677" s="35"/>
      <c r="X2677" s="35"/>
      <c r="Y2677" s="35"/>
      <c r="Z2677" s="35"/>
      <c r="AA2677" s="35"/>
      <c r="AB2677" s="35"/>
      <c r="AC2677" s="35"/>
      <c r="AD2677" s="35"/>
      <c r="AE2677" s="35"/>
      <c r="AR2677" s="205" t="s">
        <v>199</v>
      </c>
      <c r="AT2677" s="205" t="s">
        <v>284</v>
      </c>
      <c r="AU2677" s="205" t="s">
        <v>85</v>
      </c>
      <c r="AY2677" s="18" t="s">
        <v>282</v>
      </c>
      <c r="BE2677" s="206">
        <f>IF(N2677="základní",J2677,0)</f>
        <v>0</v>
      </c>
      <c r="BF2677" s="206">
        <f>IF(N2677="snížená",J2677,0)</f>
        <v>0</v>
      </c>
      <c r="BG2677" s="206">
        <f>IF(N2677="zákl. přenesená",J2677,0)</f>
        <v>0</v>
      </c>
      <c r="BH2677" s="206">
        <f>IF(N2677="sníž. přenesená",J2677,0)</f>
        <v>0</v>
      </c>
      <c r="BI2677" s="206">
        <f>IF(N2677="nulová",J2677,0)</f>
        <v>0</v>
      </c>
      <c r="BJ2677" s="18" t="s">
        <v>83</v>
      </c>
      <c r="BK2677" s="206">
        <f>ROUND(I2677*H2677,2)</f>
        <v>0</v>
      </c>
      <c r="BL2677" s="18" t="s">
        <v>199</v>
      </c>
      <c r="BM2677" s="205" t="s">
        <v>3281</v>
      </c>
    </row>
    <row r="2678" spans="1:65" s="2" customFormat="1" ht="76.349999999999994" customHeight="1">
      <c r="A2678" s="35"/>
      <c r="B2678" s="36"/>
      <c r="C2678" s="251" t="s">
        <v>3282</v>
      </c>
      <c r="D2678" s="251" t="s">
        <v>990</v>
      </c>
      <c r="E2678" s="252" t="s">
        <v>3283</v>
      </c>
      <c r="F2678" s="253" t="s">
        <v>3284</v>
      </c>
      <c r="G2678" s="254" t="s">
        <v>583</v>
      </c>
      <c r="H2678" s="255">
        <v>1</v>
      </c>
      <c r="I2678" s="256"/>
      <c r="J2678" s="257">
        <f>ROUND(I2678*H2678,2)</f>
        <v>0</v>
      </c>
      <c r="K2678" s="258"/>
      <c r="L2678" s="259"/>
      <c r="M2678" s="260" t="s">
        <v>1</v>
      </c>
      <c r="N2678" s="261" t="s">
        <v>41</v>
      </c>
      <c r="O2678" s="72"/>
      <c r="P2678" s="203">
        <f>O2678*H2678</f>
        <v>0</v>
      </c>
      <c r="Q2678" s="203">
        <v>0.27</v>
      </c>
      <c r="R2678" s="203">
        <f>Q2678*H2678</f>
        <v>0.27</v>
      </c>
      <c r="S2678" s="203">
        <v>0</v>
      </c>
      <c r="T2678" s="204">
        <f>S2678*H2678</f>
        <v>0</v>
      </c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R2678" s="205" t="s">
        <v>493</v>
      </c>
      <c r="AT2678" s="205" t="s">
        <v>990</v>
      </c>
      <c r="AU2678" s="205" t="s">
        <v>85</v>
      </c>
      <c r="AY2678" s="18" t="s">
        <v>282</v>
      </c>
      <c r="BE2678" s="206">
        <f>IF(N2678="základní",J2678,0)</f>
        <v>0</v>
      </c>
      <c r="BF2678" s="206">
        <f>IF(N2678="snížená",J2678,0)</f>
        <v>0</v>
      </c>
      <c r="BG2678" s="206">
        <f>IF(N2678="zákl. přenesená",J2678,0)</f>
        <v>0</v>
      </c>
      <c r="BH2678" s="206">
        <f>IF(N2678="sníž. přenesená",J2678,0)</f>
        <v>0</v>
      </c>
      <c r="BI2678" s="206">
        <f>IF(N2678="nulová",J2678,0)</f>
        <v>0</v>
      </c>
      <c r="BJ2678" s="18" t="s">
        <v>83</v>
      </c>
      <c r="BK2678" s="206">
        <f>ROUND(I2678*H2678,2)</f>
        <v>0</v>
      </c>
      <c r="BL2678" s="18" t="s">
        <v>199</v>
      </c>
      <c r="BM2678" s="205" t="s">
        <v>3285</v>
      </c>
    </row>
    <row r="2679" spans="1:65" s="2" customFormat="1" ht="24.2" customHeight="1">
      <c r="A2679" s="35"/>
      <c r="B2679" s="36"/>
      <c r="C2679" s="193" t="s">
        <v>3286</v>
      </c>
      <c r="D2679" s="193" t="s">
        <v>284</v>
      </c>
      <c r="E2679" s="194" t="s">
        <v>3287</v>
      </c>
      <c r="F2679" s="195" t="s">
        <v>3288</v>
      </c>
      <c r="G2679" s="196" t="s">
        <v>287</v>
      </c>
      <c r="H2679" s="197">
        <v>8.8759999999999994</v>
      </c>
      <c r="I2679" s="198"/>
      <c r="J2679" s="199">
        <f>ROUND(I2679*H2679,2)</f>
        <v>0</v>
      </c>
      <c r="K2679" s="200"/>
      <c r="L2679" s="40"/>
      <c r="M2679" s="201" t="s">
        <v>1</v>
      </c>
      <c r="N2679" s="202" t="s">
        <v>41</v>
      </c>
      <c r="O2679" s="72"/>
      <c r="P2679" s="203">
        <f>O2679*H2679</f>
        <v>0</v>
      </c>
      <c r="Q2679" s="203">
        <v>0.14273</v>
      </c>
      <c r="R2679" s="203">
        <f>Q2679*H2679</f>
        <v>1.2668714799999998</v>
      </c>
      <c r="S2679" s="203">
        <v>0</v>
      </c>
      <c r="T2679" s="204">
        <f>S2679*H2679</f>
        <v>0</v>
      </c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R2679" s="205" t="s">
        <v>199</v>
      </c>
      <c r="AT2679" s="205" t="s">
        <v>284</v>
      </c>
      <c r="AU2679" s="205" t="s">
        <v>85</v>
      </c>
      <c r="AY2679" s="18" t="s">
        <v>282</v>
      </c>
      <c r="BE2679" s="206">
        <f>IF(N2679="základní",J2679,0)</f>
        <v>0</v>
      </c>
      <c r="BF2679" s="206">
        <f>IF(N2679="snížená",J2679,0)</f>
        <v>0</v>
      </c>
      <c r="BG2679" s="206">
        <f>IF(N2679="zákl. přenesená",J2679,0)</f>
        <v>0</v>
      </c>
      <c r="BH2679" s="206">
        <f>IF(N2679="sníž. přenesená",J2679,0)</f>
        <v>0</v>
      </c>
      <c r="BI2679" s="206">
        <f>IF(N2679="nulová",J2679,0)</f>
        <v>0</v>
      </c>
      <c r="BJ2679" s="18" t="s">
        <v>83</v>
      </c>
      <c r="BK2679" s="206">
        <f>ROUND(I2679*H2679,2)</f>
        <v>0</v>
      </c>
      <c r="BL2679" s="18" t="s">
        <v>199</v>
      </c>
      <c r="BM2679" s="205" t="s">
        <v>3289</v>
      </c>
    </row>
    <row r="2680" spans="1:65" s="13" customFormat="1" ht="11.25">
      <c r="B2680" s="207"/>
      <c r="C2680" s="208"/>
      <c r="D2680" s="209" t="s">
        <v>290</v>
      </c>
      <c r="E2680" s="210" t="s">
        <v>1</v>
      </c>
      <c r="F2680" s="211" t="s">
        <v>3290</v>
      </c>
      <c r="G2680" s="208"/>
      <c r="H2680" s="212">
        <v>9.5579999999999998</v>
      </c>
      <c r="I2680" s="213"/>
      <c r="J2680" s="208"/>
      <c r="K2680" s="208"/>
      <c r="L2680" s="214"/>
      <c r="M2680" s="215"/>
      <c r="N2680" s="216"/>
      <c r="O2680" s="216"/>
      <c r="P2680" s="216"/>
      <c r="Q2680" s="216"/>
      <c r="R2680" s="216"/>
      <c r="S2680" s="216"/>
      <c r="T2680" s="217"/>
      <c r="AT2680" s="218" t="s">
        <v>290</v>
      </c>
      <c r="AU2680" s="218" t="s">
        <v>85</v>
      </c>
      <c r="AV2680" s="13" t="s">
        <v>85</v>
      </c>
      <c r="AW2680" s="13" t="s">
        <v>32</v>
      </c>
      <c r="AX2680" s="13" t="s">
        <v>76</v>
      </c>
      <c r="AY2680" s="218" t="s">
        <v>282</v>
      </c>
    </row>
    <row r="2681" spans="1:65" s="13" customFormat="1" ht="11.25">
      <c r="B2681" s="207"/>
      <c r="C2681" s="208"/>
      <c r="D2681" s="209" t="s">
        <v>290</v>
      </c>
      <c r="E2681" s="210" t="s">
        <v>1</v>
      </c>
      <c r="F2681" s="211" t="s">
        <v>3291</v>
      </c>
      <c r="G2681" s="208"/>
      <c r="H2681" s="212">
        <v>-0.68200000000000005</v>
      </c>
      <c r="I2681" s="213"/>
      <c r="J2681" s="208"/>
      <c r="K2681" s="208"/>
      <c r="L2681" s="214"/>
      <c r="M2681" s="215"/>
      <c r="N2681" s="216"/>
      <c r="O2681" s="216"/>
      <c r="P2681" s="216"/>
      <c r="Q2681" s="216"/>
      <c r="R2681" s="216"/>
      <c r="S2681" s="216"/>
      <c r="T2681" s="217"/>
      <c r="AT2681" s="218" t="s">
        <v>290</v>
      </c>
      <c r="AU2681" s="218" t="s">
        <v>85</v>
      </c>
      <c r="AV2681" s="13" t="s">
        <v>85</v>
      </c>
      <c r="AW2681" s="13" t="s">
        <v>32</v>
      </c>
      <c r="AX2681" s="13" t="s">
        <v>76</v>
      </c>
      <c r="AY2681" s="218" t="s">
        <v>282</v>
      </c>
    </row>
    <row r="2682" spans="1:65" s="15" customFormat="1" ht="11.25">
      <c r="B2682" s="230"/>
      <c r="C2682" s="231"/>
      <c r="D2682" s="209" t="s">
        <v>290</v>
      </c>
      <c r="E2682" s="232" t="s">
        <v>1</v>
      </c>
      <c r="F2682" s="233" t="s">
        <v>306</v>
      </c>
      <c r="G2682" s="231"/>
      <c r="H2682" s="234">
        <v>8.8759999999999994</v>
      </c>
      <c r="I2682" s="235"/>
      <c r="J2682" s="231"/>
      <c r="K2682" s="231"/>
      <c r="L2682" s="236"/>
      <c r="M2682" s="237"/>
      <c r="N2682" s="238"/>
      <c r="O2682" s="238"/>
      <c r="P2682" s="238"/>
      <c r="Q2682" s="238"/>
      <c r="R2682" s="238"/>
      <c r="S2682" s="238"/>
      <c r="T2682" s="239"/>
      <c r="AT2682" s="240" t="s">
        <v>290</v>
      </c>
      <c r="AU2682" s="240" t="s">
        <v>85</v>
      </c>
      <c r="AV2682" s="15" t="s">
        <v>105</v>
      </c>
      <c r="AW2682" s="15" t="s">
        <v>32</v>
      </c>
      <c r="AX2682" s="15" t="s">
        <v>76</v>
      </c>
      <c r="AY2682" s="240" t="s">
        <v>282</v>
      </c>
    </row>
    <row r="2683" spans="1:65" s="14" customFormat="1" ht="11.25">
      <c r="B2683" s="219"/>
      <c r="C2683" s="220"/>
      <c r="D2683" s="209" t="s">
        <v>290</v>
      </c>
      <c r="E2683" s="221" t="s">
        <v>1</v>
      </c>
      <c r="F2683" s="222" t="s">
        <v>292</v>
      </c>
      <c r="G2683" s="220"/>
      <c r="H2683" s="223">
        <v>8.8759999999999994</v>
      </c>
      <c r="I2683" s="224"/>
      <c r="J2683" s="220"/>
      <c r="K2683" s="220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290</v>
      </c>
      <c r="AU2683" s="229" t="s">
        <v>85</v>
      </c>
      <c r="AV2683" s="14" t="s">
        <v>288</v>
      </c>
      <c r="AW2683" s="14" t="s">
        <v>32</v>
      </c>
      <c r="AX2683" s="14" t="s">
        <v>83</v>
      </c>
      <c r="AY2683" s="229" t="s">
        <v>282</v>
      </c>
    </row>
    <row r="2684" spans="1:65" s="2" customFormat="1" ht="37.9" customHeight="1">
      <c r="A2684" s="35"/>
      <c r="B2684" s="36"/>
      <c r="C2684" s="193" t="s">
        <v>3292</v>
      </c>
      <c r="D2684" s="193" t="s">
        <v>284</v>
      </c>
      <c r="E2684" s="194" t="s">
        <v>3293</v>
      </c>
      <c r="F2684" s="195" t="s">
        <v>3294</v>
      </c>
      <c r="G2684" s="196" t="s">
        <v>2216</v>
      </c>
      <c r="H2684" s="197">
        <v>2</v>
      </c>
      <c r="I2684" s="198"/>
      <c r="J2684" s="199">
        <f>ROUND(I2684*H2684,2)</f>
        <v>0</v>
      </c>
      <c r="K2684" s="200"/>
      <c r="L2684" s="40"/>
      <c r="M2684" s="201" t="s">
        <v>1</v>
      </c>
      <c r="N2684" s="202" t="s">
        <v>41</v>
      </c>
      <c r="O2684" s="72"/>
      <c r="P2684" s="203">
        <f>O2684*H2684</f>
        <v>0</v>
      </c>
      <c r="Q2684" s="203">
        <v>0.14273</v>
      </c>
      <c r="R2684" s="203">
        <f>Q2684*H2684</f>
        <v>0.28545999999999999</v>
      </c>
      <c r="S2684" s="203">
        <v>0</v>
      </c>
      <c r="T2684" s="204">
        <f>S2684*H2684</f>
        <v>0</v>
      </c>
      <c r="U2684" s="35"/>
      <c r="V2684" s="35"/>
      <c r="W2684" s="35"/>
      <c r="X2684" s="35"/>
      <c r="Y2684" s="35"/>
      <c r="Z2684" s="35"/>
      <c r="AA2684" s="35"/>
      <c r="AB2684" s="35"/>
      <c r="AC2684" s="35"/>
      <c r="AD2684" s="35"/>
      <c r="AE2684" s="35"/>
      <c r="AR2684" s="205" t="s">
        <v>199</v>
      </c>
      <c r="AT2684" s="205" t="s">
        <v>284</v>
      </c>
      <c r="AU2684" s="205" t="s">
        <v>85</v>
      </c>
      <c r="AY2684" s="18" t="s">
        <v>282</v>
      </c>
      <c r="BE2684" s="206">
        <f>IF(N2684="základní",J2684,0)</f>
        <v>0</v>
      </c>
      <c r="BF2684" s="206">
        <f>IF(N2684="snížená",J2684,0)</f>
        <v>0</v>
      </c>
      <c r="BG2684" s="206">
        <f>IF(N2684="zákl. přenesená",J2684,0)</f>
        <v>0</v>
      </c>
      <c r="BH2684" s="206">
        <f>IF(N2684="sníž. přenesená",J2684,0)</f>
        <v>0</v>
      </c>
      <c r="BI2684" s="206">
        <f>IF(N2684="nulová",J2684,0)</f>
        <v>0</v>
      </c>
      <c r="BJ2684" s="18" t="s">
        <v>83</v>
      </c>
      <c r="BK2684" s="206">
        <f>ROUND(I2684*H2684,2)</f>
        <v>0</v>
      </c>
      <c r="BL2684" s="18" t="s">
        <v>199</v>
      </c>
      <c r="BM2684" s="205" t="s">
        <v>3295</v>
      </c>
    </row>
    <row r="2685" spans="1:65" s="13" customFormat="1" ht="11.25">
      <c r="B2685" s="207"/>
      <c r="C2685" s="208"/>
      <c r="D2685" s="209" t="s">
        <v>290</v>
      </c>
      <c r="E2685" s="210" t="s">
        <v>1</v>
      </c>
      <c r="F2685" s="211" t="s">
        <v>85</v>
      </c>
      <c r="G2685" s="208"/>
      <c r="H2685" s="212">
        <v>2</v>
      </c>
      <c r="I2685" s="213"/>
      <c r="J2685" s="208"/>
      <c r="K2685" s="208"/>
      <c r="L2685" s="214"/>
      <c r="M2685" s="215"/>
      <c r="N2685" s="216"/>
      <c r="O2685" s="216"/>
      <c r="P2685" s="216"/>
      <c r="Q2685" s="216"/>
      <c r="R2685" s="216"/>
      <c r="S2685" s="216"/>
      <c r="T2685" s="217"/>
      <c r="AT2685" s="218" t="s">
        <v>290</v>
      </c>
      <c r="AU2685" s="218" t="s">
        <v>85</v>
      </c>
      <c r="AV2685" s="13" t="s">
        <v>85</v>
      </c>
      <c r="AW2685" s="13" t="s">
        <v>32</v>
      </c>
      <c r="AX2685" s="13" t="s">
        <v>76</v>
      </c>
      <c r="AY2685" s="218" t="s">
        <v>282</v>
      </c>
    </row>
    <row r="2686" spans="1:65" s="14" customFormat="1" ht="11.25">
      <c r="B2686" s="219"/>
      <c r="C2686" s="220"/>
      <c r="D2686" s="209" t="s">
        <v>290</v>
      </c>
      <c r="E2686" s="221" t="s">
        <v>1</v>
      </c>
      <c r="F2686" s="222" t="s">
        <v>292</v>
      </c>
      <c r="G2686" s="220"/>
      <c r="H2686" s="223">
        <v>2</v>
      </c>
      <c r="I2686" s="224"/>
      <c r="J2686" s="220"/>
      <c r="K2686" s="220"/>
      <c r="L2686" s="225"/>
      <c r="M2686" s="226"/>
      <c r="N2686" s="227"/>
      <c r="O2686" s="227"/>
      <c r="P2686" s="227"/>
      <c r="Q2686" s="227"/>
      <c r="R2686" s="227"/>
      <c r="S2686" s="227"/>
      <c r="T2686" s="228"/>
      <c r="AT2686" s="229" t="s">
        <v>290</v>
      </c>
      <c r="AU2686" s="229" t="s">
        <v>85</v>
      </c>
      <c r="AV2686" s="14" t="s">
        <v>288</v>
      </c>
      <c r="AW2686" s="14" t="s">
        <v>32</v>
      </c>
      <c r="AX2686" s="14" t="s">
        <v>83</v>
      </c>
      <c r="AY2686" s="229" t="s">
        <v>282</v>
      </c>
    </row>
    <row r="2687" spans="1:65" s="2" customFormat="1" ht="21.75" customHeight="1">
      <c r="A2687" s="35"/>
      <c r="B2687" s="36"/>
      <c r="C2687" s="193" t="s">
        <v>3296</v>
      </c>
      <c r="D2687" s="193" t="s">
        <v>284</v>
      </c>
      <c r="E2687" s="194" t="s">
        <v>3297</v>
      </c>
      <c r="F2687" s="195" t="s">
        <v>3298</v>
      </c>
      <c r="G2687" s="196" t="s">
        <v>441</v>
      </c>
      <c r="H2687" s="197">
        <v>4.25</v>
      </c>
      <c r="I2687" s="198"/>
      <c r="J2687" s="199">
        <f>ROUND(I2687*H2687,2)</f>
        <v>0</v>
      </c>
      <c r="K2687" s="200"/>
      <c r="L2687" s="40"/>
      <c r="M2687" s="201" t="s">
        <v>1</v>
      </c>
      <c r="N2687" s="202" t="s">
        <v>41</v>
      </c>
      <c r="O2687" s="72"/>
      <c r="P2687" s="203">
        <f>O2687*H2687</f>
        <v>0</v>
      </c>
      <c r="Q2687" s="203">
        <v>0</v>
      </c>
      <c r="R2687" s="203">
        <f>Q2687*H2687</f>
        <v>0</v>
      </c>
      <c r="S2687" s="203">
        <v>0</v>
      </c>
      <c r="T2687" s="204">
        <f>S2687*H2687</f>
        <v>0</v>
      </c>
      <c r="U2687" s="35"/>
      <c r="V2687" s="35"/>
      <c r="W2687" s="35"/>
      <c r="X2687" s="35"/>
      <c r="Y2687" s="35"/>
      <c r="Z2687" s="35"/>
      <c r="AA2687" s="35"/>
      <c r="AB2687" s="35"/>
      <c r="AC2687" s="35"/>
      <c r="AD2687" s="35"/>
      <c r="AE2687" s="35"/>
      <c r="AR2687" s="205" t="s">
        <v>199</v>
      </c>
      <c r="AT2687" s="205" t="s">
        <v>284</v>
      </c>
      <c r="AU2687" s="205" t="s">
        <v>85</v>
      </c>
      <c r="AY2687" s="18" t="s">
        <v>282</v>
      </c>
      <c r="BE2687" s="206">
        <f>IF(N2687="základní",J2687,0)</f>
        <v>0</v>
      </c>
      <c r="BF2687" s="206">
        <f>IF(N2687="snížená",J2687,0)</f>
        <v>0</v>
      </c>
      <c r="BG2687" s="206">
        <f>IF(N2687="zákl. přenesená",J2687,0)</f>
        <v>0</v>
      </c>
      <c r="BH2687" s="206">
        <f>IF(N2687="sníž. přenesená",J2687,0)</f>
        <v>0</v>
      </c>
      <c r="BI2687" s="206">
        <f>IF(N2687="nulová",J2687,0)</f>
        <v>0</v>
      </c>
      <c r="BJ2687" s="18" t="s">
        <v>83</v>
      </c>
      <c r="BK2687" s="206">
        <f>ROUND(I2687*H2687,2)</f>
        <v>0</v>
      </c>
      <c r="BL2687" s="18" t="s">
        <v>199</v>
      </c>
      <c r="BM2687" s="205" t="s">
        <v>3299</v>
      </c>
    </row>
    <row r="2688" spans="1:65" s="2" customFormat="1" ht="24.2" customHeight="1">
      <c r="A2688" s="35"/>
      <c r="B2688" s="36"/>
      <c r="C2688" s="251" t="s">
        <v>3300</v>
      </c>
      <c r="D2688" s="251" t="s">
        <v>990</v>
      </c>
      <c r="E2688" s="252" t="s">
        <v>3301</v>
      </c>
      <c r="F2688" s="253" t="s">
        <v>3302</v>
      </c>
      <c r="G2688" s="254" t="s">
        <v>583</v>
      </c>
      <c r="H2688" s="255">
        <v>1</v>
      </c>
      <c r="I2688" s="256"/>
      <c r="J2688" s="257">
        <f>ROUND(I2688*H2688,2)</f>
        <v>0</v>
      </c>
      <c r="K2688" s="258"/>
      <c r="L2688" s="259"/>
      <c r="M2688" s="260" t="s">
        <v>1</v>
      </c>
      <c r="N2688" s="261" t="s">
        <v>41</v>
      </c>
      <c r="O2688" s="72"/>
      <c r="P2688" s="203">
        <f>O2688*H2688</f>
        <v>0</v>
      </c>
      <c r="Q2688" s="203">
        <v>2.2000000000000001E-3</v>
      </c>
      <c r="R2688" s="203">
        <f>Q2688*H2688</f>
        <v>2.2000000000000001E-3</v>
      </c>
      <c r="S2688" s="203">
        <v>0</v>
      </c>
      <c r="T2688" s="204">
        <f>S2688*H2688</f>
        <v>0</v>
      </c>
      <c r="U2688" s="35"/>
      <c r="V2688" s="35"/>
      <c r="W2688" s="35"/>
      <c r="X2688" s="35"/>
      <c r="Y2688" s="35"/>
      <c r="Z2688" s="35"/>
      <c r="AA2688" s="35"/>
      <c r="AB2688" s="35"/>
      <c r="AC2688" s="35"/>
      <c r="AD2688" s="35"/>
      <c r="AE2688" s="35"/>
      <c r="AR2688" s="205" t="s">
        <v>493</v>
      </c>
      <c r="AT2688" s="205" t="s">
        <v>990</v>
      </c>
      <c r="AU2688" s="205" t="s">
        <v>85</v>
      </c>
      <c r="AY2688" s="18" t="s">
        <v>282</v>
      </c>
      <c r="BE2688" s="206">
        <f>IF(N2688="základní",J2688,0)</f>
        <v>0</v>
      </c>
      <c r="BF2688" s="206">
        <f>IF(N2688="snížená",J2688,0)</f>
        <v>0</v>
      </c>
      <c r="BG2688" s="206">
        <f>IF(N2688="zákl. přenesená",J2688,0)</f>
        <v>0</v>
      </c>
      <c r="BH2688" s="206">
        <f>IF(N2688="sníž. přenesená",J2688,0)</f>
        <v>0</v>
      </c>
      <c r="BI2688" s="206">
        <f>IF(N2688="nulová",J2688,0)</f>
        <v>0</v>
      </c>
      <c r="BJ2688" s="18" t="s">
        <v>83</v>
      </c>
      <c r="BK2688" s="206">
        <f>ROUND(I2688*H2688,2)</f>
        <v>0</v>
      </c>
      <c r="BL2688" s="18" t="s">
        <v>199</v>
      </c>
      <c r="BM2688" s="205" t="s">
        <v>3303</v>
      </c>
    </row>
    <row r="2689" spans="1:65" s="2" customFormat="1" ht="37.9" customHeight="1">
      <c r="A2689" s="35"/>
      <c r="B2689" s="36"/>
      <c r="C2689" s="251" t="s">
        <v>3304</v>
      </c>
      <c r="D2689" s="251" t="s">
        <v>990</v>
      </c>
      <c r="E2689" s="252" t="s">
        <v>3305</v>
      </c>
      <c r="F2689" s="253" t="s">
        <v>3306</v>
      </c>
      <c r="G2689" s="254" t="s">
        <v>441</v>
      </c>
      <c r="H2689" s="255">
        <v>4.5</v>
      </c>
      <c r="I2689" s="256"/>
      <c r="J2689" s="257">
        <f>ROUND(I2689*H2689,2)</f>
        <v>0</v>
      </c>
      <c r="K2689" s="258"/>
      <c r="L2689" s="259"/>
      <c r="M2689" s="260" t="s">
        <v>1</v>
      </c>
      <c r="N2689" s="261" t="s">
        <v>41</v>
      </c>
      <c r="O2689" s="72"/>
      <c r="P2689" s="203">
        <f>O2689*H2689</f>
        <v>0</v>
      </c>
      <c r="Q2689" s="203">
        <v>1.5299999999999999E-3</v>
      </c>
      <c r="R2689" s="203">
        <f>Q2689*H2689</f>
        <v>6.8849999999999996E-3</v>
      </c>
      <c r="S2689" s="203">
        <v>0</v>
      </c>
      <c r="T2689" s="204">
        <f>S2689*H2689</f>
        <v>0</v>
      </c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R2689" s="205" t="s">
        <v>493</v>
      </c>
      <c r="AT2689" s="205" t="s">
        <v>990</v>
      </c>
      <c r="AU2689" s="205" t="s">
        <v>85</v>
      </c>
      <c r="AY2689" s="18" t="s">
        <v>282</v>
      </c>
      <c r="BE2689" s="206">
        <f>IF(N2689="základní",J2689,0)</f>
        <v>0</v>
      </c>
      <c r="BF2689" s="206">
        <f>IF(N2689="snížená",J2689,0)</f>
        <v>0</v>
      </c>
      <c r="BG2689" s="206">
        <f>IF(N2689="zákl. přenesená",J2689,0)</f>
        <v>0</v>
      </c>
      <c r="BH2689" s="206">
        <f>IF(N2689="sníž. přenesená",J2689,0)</f>
        <v>0</v>
      </c>
      <c r="BI2689" s="206">
        <f>IF(N2689="nulová",J2689,0)</f>
        <v>0</v>
      </c>
      <c r="BJ2689" s="18" t="s">
        <v>83</v>
      </c>
      <c r="BK2689" s="206">
        <f>ROUND(I2689*H2689,2)</f>
        <v>0</v>
      </c>
      <c r="BL2689" s="18" t="s">
        <v>199</v>
      </c>
      <c r="BM2689" s="205" t="s">
        <v>3307</v>
      </c>
    </row>
    <row r="2690" spans="1:65" s="2" customFormat="1" ht="33" customHeight="1">
      <c r="A2690" s="35"/>
      <c r="B2690" s="36"/>
      <c r="C2690" s="193" t="s">
        <v>3308</v>
      </c>
      <c r="D2690" s="193" t="s">
        <v>284</v>
      </c>
      <c r="E2690" s="194" t="s">
        <v>3309</v>
      </c>
      <c r="F2690" s="195" t="s">
        <v>3310</v>
      </c>
      <c r="G2690" s="196" t="s">
        <v>441</v>
      </c>
      <c r="H2690" s="197">
        <v>6.1</v>
      </c>
      <c r="I2690" s="198"/>
      <c r="J2690" s="199">
        <f>ROUND(I2690*H2690,2)</f>
        <v>0</v>
      </c>
      <c r="K2690" s="200"/>
      <c r="L2690" s="40"/>
      <c r="M2690" s="201" t="s">
        <v>1</v>
      </c>
      <c r="N2690" s="202" t="s">
        <v>41</v>
      </c>
      <c r="O2690" s="72"/>
      <c r="P2690" s="203">
        <f>O2690*H2690</f>
        <v>0</v>
      </c>
      <c r="Q2690" s="203">
        <v>0</v>
      </c>
      <c r="R2690" s="203">
        <f>Q2690*H2690</f>
        <v>0</v>
      </c>
      <c r="S2690" s="203">
        <v>0</v>
      </c>
      <c r="T2690" s="204">
        <f>S2690*H2690</f>
        <v>0</v>
      </c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R2690" s="205" t="s">
        <v>199</v>
      </c>
      <c r="AT2690" s="205" t="s">
        <v>284</v>
      </c>
      <c r="AU2690" s="205" t="s">
        <v>85</v>
      </c>
      <c r="AY2690" s="18" t="s">
        <v>282</v>
      </c>
      <c r="BE2690" s="206">
        <f>IF(N2690="základní",J2690,0)</f>
        <v>0</v>
      </c>
      <c r="BF2690" s="206">
        <f>IF(N2690="snížená",J2690,0)</f>
        <v>0</v>
      </c>
      <c r="BG2690" s="206">
        <f>IF(N2690="zákl. přenesená",J2690,0)</f>
        <v>0</v>
      </c>
      <c r="BH2690" s="206">
        <f>IF(N2690="sníž. přenesená",J2690,0)</f>
        <v>0</v>
      </c>
      <c r="BI2690" s="206">
        <f>IF(N2690="nulová",J2690,0)</f>
        <v>0</v>
      </c>
      <c r="BJ2690" s="18" t="s">
        <v>83</v>
      </c>
      <c r="BK2690" s="206">
        <f>ROUND(I2690*H2690,2)</f>
        <v>0</v>
      </c>
      <c r="BL2690" s="18" t="s">
        <v>199</v>
      </c>
      <c r="BM2690" s="205" t="s">
        <v>3311</v>
      </c>
    </row>
    <row r="2691" spans="1:65" s="13" customFormat="1" ht="11.25">
      <c r="B2691" s="207"/>
      <c r="C2691" s="208"/>
      <c r="D2691" s="209" t="s">
        <v>290</v>
      </c>
      <c r="E2691" s="210" t="s">
        <v>1</v>
      </c>
      <c r="F2691" s="211" t="s">
        <v>3312</v>
      </c>
      <c r="G2691" s="208"/>
      <c r="H2691" s="212">
        <v>6.1</v>
      </c>
      <c r="I2691" s="213"/>
      <c r="J2691" s="208"/>
      <c r="K2691" s="208"/>
      <c r="L2691" s="214"/>
      <c r="M2691" s="215"/>
      <c r="N2691" s="216"/>
      <c r="O2691" s="216"/>
      <c r="P2691" s="216"/>
      <c r="Q2691" s="216"/>
      <c r="R2691" s="216"/>
      <c r="S2691" s="216"/>
      <c r="T2691" s="217"/>
      <c r="AT2691" s="218" t="s">
        <v>290</v>
      </c>
      <c r="AU2691" s="218" t="s">
        <v>85</v>
      </c>
      <c r="AV2691" s="13" t="s">
        <v>85</v>
      </c>
      <c r="AW2691" s="13" t="s">
        <v>32</v>
      </c>
      <c r="AX2691" s="13" t="s">
        <v>76</v>
      </c>
      <c r="AY2691" s="218" t="s">
        <v>282</v>
      </c>
    </row>
    <row r="2692" spans="1:65" s="14" customFormat="1" ht="11.25">
      <c r="B2692" s="219"/>
      <c r="C2692" s="220"/>
      <c r="D2692" s="209" t="s">
        <v>290</v>
      </c>
      <c r="E2692" s="221" t="s">
        <v>1</v>
      </c>
      <c r="F2692" s="222" t="s">
        <v>292</v>
      </c>
      <c r="G2692" s="220"/>
      <c r="H2692" s="223">
        <v>6.1</v>
      </c>
      <c r="I2692" s="224"/>
      <c r="J2692" s="220"/>
      <c r="K2692" s="220"/>
      <c r="L2692" s="225"/>
      <c r="M2692" s="226"/>
      <c r="N2692" s="227"/>
      <c r="O2692" s="227"/>
      <c r="P2692" s="227"/>
      <c r="Q2692" s="227"/>
      <c r="R2692" s="227"/>
      <c r="S2692" s="227"/>
      <c r="T2692" s="228"/>
      <c r="AT2692" s="229" t="s">
        <v>290</v>
      </c>
      <c r="AU2692" s="229" t="s">
        <v>85</v>
      </c>
      <c r="AV2692" s="14" t="s">
        <v>288</v>
      </c>
      <c r="AW2692" s="14" t="s">
        <v>32</v>
      </c>
      <c r="AX2692" s="14" t="s">
        <v>83</v>
      </c>
      <c r="AY2692" s="229" t="s">
        <v>282</v>
      </c>
    </row>
    <row r="2693" spans="1:65" s="2" customFormat="1" ht="16.5" customHeight="1">
      <c r="A2693" s="35"/>
      <c r="B2693" s="36"/>
      <c r="C2693" s="251" t="s">
        <v>3313</v>
      </c>
      <c r="D2693" s="251" t="s">
        <v>990</v>
      </c>
      <c r="E2693" s="252" t="s">
        <v>3314</v>
      </c>
      <c r="F2693" s="253" t="s">
        <v>3315</v>
      </c>
      <c r="G2693" s="254" t="s">
        <v>441</v>
      </c>
      <c r="H2693" s="255">
        <v>6.1</v>
      </c>
      <c r="I2693" s="256"/>
      <c r="J2693" s="257">
        <f>ROUND(I2693*H2693,2)</f>
        <v>0</v>
      </c>
      <c r="K2693" s="258"/>
      <c r="L2693" s="259"/>
      <c r="M2693" s="260" t="s">
        <v>1</v>
      </c>
      <c r="N2693" s="261" t="s">
        <v>41</v>
      </c>
      <c r="O2693" s="72"/>
      <c r="P2693" s="203">
        <f>O2693*H2693</f>
        <v>0</v>
      </c>
      <c r="Q2693" s="203">
        <v>1.11E-2</v>
      </c>
      <c r="R2693" s="203">
        <f>Q2693*H2693</f>
        <v>6.7709999999999992E-2</v>
      </c>
      <c r="S2693" s="203">
        <v>0</v>
      </c>
      <c r="T2693" s="204">
        <f>S2693*H2693</f>
        <v>0</v>
      </c>
      <c r="U2693" s="35"/>
      <c r="V2693" s="35"/>
      <c r="W2693" s="35"/>
      <c r="X2693" s="35"/>
      <c r="Y2693" s="35"/>
      <c r="Z2693" s="35"/>
      <c r="AA2693" s="35"/>
      <c r="AB2693" s="35"/>
      <c r="AC2693" s="35"/>
      <c r="AD2693" s="35"/>
      <c r="AE2693" s="35"/>
      <c r="AR2693" s="205" t="s">
        <v>493</v>
      </c>
      <c r="AT2693" s="205" t="s">
        <v>990</v>
      </c>
      <c r="AU2693" s="205" t="s">
        <v>85</v>
      </c>
      <c r="AY2693" s="18" t="s">
        <v>282</v>
      </c>
      <c r="BE2693" s="206">
        <f>IF(N2693="základní",J2693,0)</f>
        <v>0</v>
      </c>
      <c r="BF2693" s="206">
        <f>IF(N2693="snížená",J2693,0)</f>
        <v>0</v>
      </c>
      <c r="BG2693" s="206">
        <f>IF(N2693="zákl. přenesená",J2693,0)</f>
        <v>0</v>
      </c>
      <c r="BH2693" s="206">
        <f>IF(N2693="sníž. přenesená",J2693,0)</f>
        <v>0</v>
      </c>
      <c r="BI2693" s="206">
        <f>IF(N2693="nulová",J2693,0)</f>
        <v>0</v>
      </c>
      <c r="BJ2693" s="18" t="s">
        <v>83</v>
      </c>
      <c r="BK2693" s="206">
        <f>ROUND(I2693*H2693,2)</f>
        <v>0</v>
      </c>
      <c r="BL2693" s="18" t="s">
        <v>199</v>
      </c>
      <c r="BM2693" s="205" t="s">
        <v>3316</v>
      </c>
    </row>
    <row r="2694" spans="1:65" s="2" customFormat="1" ht="24.2" customHeight="1">
      <c r="A2694" s="35"/>
      <c r="B2694" s="36"/>
      <c r="C2694" s="193" t="s">
        <v>3317</v>
      </c>
      <c r="D2694" s="193" t="s">
        <v>284</v>
      </c>
      <c r="E2694" s="194" t="s">
        <v>3318</v>
      </c>
      <c r="F2694" s="195" t="s">
        <v>3319</v>
      </c>
      <c r="G2694" s="196" t="s">
        <v>583</v>
      </c>
      <c r="H2694" s="197">
        <v>1</v>
      </c>
      <c r="I2694" s="198"/>
      <c r="J2694" s="199">
        <f>ROUND(I2694*H2694,2)</f>
        <v>0</v>
      </c>
      <c r="K2694" s="200"/>
      <c r="L2694" s="40"/>
      <c r="M2694" s="201" t="s">
        <v>1</v>
      </c>
      <c r="N2694" s="202" t="s">
        <v>41</v>
      </c>
      <c r="O2694" s="72"/>
      <c r="P2694" s="203">
        <f>O2694*H2694</f>
        <v>0</v>
      </c>
      <c r="Q2694" s="203">
        <v>0</v>
      </c>
      <c r="R2694" s="203">
        <f>Q2694*H2694</f>
        <v>0</v>
      </c>
      <c r="S2694" s="203">
        <v>0</v>
      </c>
      <c r="T2694" s="204">
        <f>S2694*H2694</f>
        <v>0</v>
      </c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R2694" s="205" t="s">
        <v>199</v>
      </c>
      <c r="AT2694" s="205" t="s">
        <v>284</v>
      </c>
      <c r="AU2694" s="205" t="s">
        <v>85</v>
      </c>
      <c r="AY2694" s="18" t="s">
        <v>282</v>
      </c>
      <c r="BE2694" s="206">
        <f>IF(N2694="základní",J2694,0)</f>
        <v>0</v>
      </c>
      <c r="BF2694" s="206">
        <f>IF(N2694="snížená",J2694,0)</f>
        <v>0</v>
      </c>
      <c r="BG2694" s="206">
        <f>IF(N2694="zákl. přenesená",J2694,0)</f>
        <v>0</v>
      </c>
      <c r="BH2694" s="206">
        <f>IF(N2694="sníž. přenesená",J2694,0)</f>
        <v>0</v>
      </c>
      <c r="BI2694" s="206">
        <f>IF(N2694="nulová",J2694,0)</f>
        <v>0</v>
      </c>
      <c r="BJ2694" s="18" t="s">
        <v>83</v>
      </c>
      <c r="BK2694" s="206">
        <f>ROUND(I2694*H2694,2)</f>
        <v>0</v>
      </c>
      <c r="BL2694" s="18" t="s">
        <v>199</v>
      </c>
      <c r="BM2694" s="205" t="s">
        <v>3320</v>
      </c>
    </row>
    <row r="2695" spans="1:65" s="2" customFormat="1" ht="55.5" customHeight="1">
      <c r="A2695" s="35"/>
      <c r="B2695" s="36"/>
      <c r="C2695" s="251" t="s">
        <v>3321</v>
      </c>
      <c r="D2695" s="251" t="s">
        <v>990</v>
      </c>
      <c r="E2695" s="252" t="s">
        <v>3322</v>
      </c>
      <c r="F2695" s="253" t="s">
        <v>3323</v>
      </c>
      <c r="G2695" s="254" t="s">
        <v>583</v>
      </c>
      <c r="H2695" s="255">
        <v>1</v>
      </c>
      <c r="I2695" s="256"/>
      <c r="J2695" s="257">
        <f>ROUND(I2695*H2695,2)</f>
        <v>0</v>
      </c>
      <c r="K2695" s="258"/>
      <c r="L2695" s="259"/>
      <c r="M2695" s="260" t="s">
        <v>1</v>
      </c>
      <c r="N2695" s="261" t="s">
        <v>41</v>
      </c>
      <c r="O2695" s="72"/>
      <c r="P2695" s="203">
        <f>O2695*H2695</f>
        <v>0</v>
      </c>
      <c r="Q2695" s="203">
        <v>8.9999999999999998E-4</v>
      </c>
      <c r="R2695" s="203">
        <f>Q2695*H2695</f>
        <v>8.9999999999999998E-4</v>
      </c>
      <c r="S2695" s="203">
        <v>0</v>
      </c>
      <c r="T2695" s="204">
        <f>S2695*H2695</f>
        <v>0</v>
      </c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R2695" s="205" t="s">
        <v>493</v>
      </c>
      <c r="AT2695" s="205" t="s">
        <v>990</v>
      </c>
      <c r="AU2695" s="205" t="s">
        <v>85</v>
      </c>
      <c r="AY2695" s="18" t="s">
        <v>282</v>
      </c>
      <c r="BE2695" s="206">
        <f>IF(N2695="základní",J2695,0)</f>
        <v>0</v>
      </c>
      <c r="BF2695" s="206">
        <f>IF(N2695="snížená",J2695,0)</f>
        <v>0</v>
      </c>
      <c r="BG2695" s="206">
        <f>IF(N2695="zákl. přenesená",J2695,0)</f>
        <v>0</v>
      </c>
      <c r="BH2695" s="206">
        <f>IF(N2695="sníž. přenesená",J2695,0)</f>
        <v>0</v>
      </c>
      <c r="BI2695" s="206">
        <f>IF(N2695="nulová",J2695,0)</f>
        <v>0</v>
      </c>
      <c r="BJ2695" s="18" t="s">
        <v>83</v>
      </c>
      <c r="BK2695" s="206">
        <f>ROUND(I2695*H2695,2)</f>
        <v>0</v>
      </c>
      <c r="BL2695" s="18" t="s">
        <v>199</v>
      </c>
      <c r="BM2695" s="205" t="s">
        <v>3324</v>
      </c>
    </row>
    <row r="2696" spans="1:65" s="2" customFormat="1" ht="24.2" customHeight="1">
      <c r="A2696" s="35"/>
      <c r="B2696" s="36"/>
      <c r="C2696" s="193" t="s">
        <v>3325</v>
      </c>
      <c r="D2696" s="193" t="s">
        <v>284</v>
      </c>
      <c r="E2696" s="194" t="s">
        <v>3326</v>
      </c>
      <c r="F2696" s="195" t="s">
        <v>3327</v>
      </c>
      <c r="G2696" s="196" t="s">
        <v>418</v>
      </c>
      <c r="H2696" s="197">
        <v>1.9</v>
      </c>
      <c r="I2696" s="198"/>
      <c r="J2696" s="199">
        <f>ROUND(I2696*H2696,2)</f>
        <v>0</v>
      </c>
      <c r="K2696" s="200"/>
      <c r="L2696" s="40"/>
      <c r="M2696" s="201" t="s">
        <v>1</v>
      </c>
      <c r="N2696" s="202" t="s">
        <v>41</v>
      </c>
      <c r="O2696" s="72"/>
      <c r="P2696" s="203">
        <f>O2696*H2696</f>
        <v>0</v>
      </c>
      <c r="Q2696" s="203">
        <v>0</v>
      </c>
      <c r="R2696" s="203">
        <f>Q2696*H2696</f>
        <v>0</v>
      </c>
      <c r="S2696" s="203">
        <v>0</v>
      </c>
      <c r="T2696" s="204">
        <f>S2696*H2696</f>
        <v>0</v>
      </c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R2696" s="205" t="s">
        <v>199</v>
      </c>
      <c r="AT2696" s="205" t="s">
        <v>284</v>
      </c>
      <c r="AU2696" s="205" t="s">
        <v>85</v>
      </c>
      <c r="AY2696" s="18" t="s">
        <v>282</v>
      </c>
      <c r="BE2696" s="206">
        <f>IF(N2696="základní",J2696,0)</f>
        <v>0</v>
      </c>
      <c r="BF2696" s="206">
        <f>IF(N2696="snížená",J2696,0)</f>
        <v>0</v>
      </c>
      <c r="BG2696" s="206">
        <f>IF(N2696="zákl. přenesená",J2696,0)</f>
        <v>0</v>
      </c>
      <c r="BH2696" s="206">
        <f>IF(N2696="sníž. přenesená",J2696,0)</f>
        <v>0</v>
      </c>
      <c r="BI2696" s="206">
        <f>IF(N2696="nulová",J2696,0)</f>
        <v>0</v>
      </c>
      <c r="BJ2696" s="18" t="s">
        <v>83</v>
      </c>
      <c r="BK2696" s="206">
        <f>ROUND(I2696*H2696,2)</f>
        <v>0</v>
      </c>
      <c r="BL2696" s="18" t="s">
        <v>199</v>
      </c>
      <c r="BM2696" s="205" t="s">
        <v>3328</v>
      </c>
    </row>
    <row r="2697" spans="1:65" s="12" customFormat="1" ht="25.9" customHeight="1">
      <c r="B2697" s="177"/>
      <c r="C2697" s="178"/>
      <c r="D2697" s="179" t="s">
        <v>75</v>
      </c>
      <c r="E2697" s="180" t="s">
        <v>3329</v>
      </c>
      <c r="F2697" s="180" t="s">
        <v>3330</v>
      </c>
      <c r="G2697" s="178"/>
      <c r="H2697" s="178"/>
      <c r="I2697" s="181"/>
      <c r="J2697" s="182">
        <f>BK2697</f>
        <v>0</v>
      </c>
      <c r="K2697" s="178"/>
      <c r="L2697" s="183"/>
      <c r="M2697" s="184"/>
      <c r="N2697" s="185"/>
      <c r="O2697" s="185"/>
      <c r="P2697" s="186">
        <f>P2698+P2739</f>
        <v>0</v>
      </c>
      <c r="Q2697" s="185"/>
      <c r="R2697" s="186">
        <f>R2698+R2739</f>
        <v>0</v>
      </c>
      <c r="S2697" s="185"/>
      <c r="T2697" s="187">
        <f>T2698+T2739</f>
        <v>0</v>
      </c>
      <c r="AR2697" s="188" t="s">
        <v>330</v>
      </c>
      <c r="AT2697" s="189" t="s">
        <v>75</v>
      </c>
      <c r="AU2697" s="189" t="s">
        <v>76</v>
      </c>
      <c r="AY2697" s="188" t="s">
        <v>282</v>
      </c>
      <c r="BK2697" s="190">
        <f>BK2698+BK2739</f>
        <v>0</v>
      </c>
    </row>
    <row r="2698" spans="1:65" s="12" customFormat="1" ht="22.9" customHeight="1">
      <c r="B2698" s="177"/>
      <c r="C2698" s="178"/>
      <c r="D2698" s="179" t="s">
        <v>75</v>
      </c>
      <c r="E2698" s="191" t="s">
        <v>3331</v>
      </c>
      <c r="F2698" s="191" t="s">
        <v>3332</v>
      </c>
      <c r="G2698" s="178"/>
      <c r="H2698" s="178"/>
      <c r="I2698" s="181"/>
      <c r="J2698" s="192">
        <f>BK2698</f>
        <v>0</v>
      </c>
      <c r="K2698" s="178"/>
      <c r="L2698" s="183"/>
      <c r="M2698" s="184"/>
      <c r="N2698" s="185"/>
      <c r="O2698" s="185"/>
      <c r="P2698" s="186">
        <f>SUM(P2699:P2738)</f>
        <v>0</v>
      </c>
      <c r="Q2698" s="185"/>
      <c r="R2698" s="186">
        <f>SUM(R2699:R2738)</f>
        <v>0</v>
      </c>
      <c r="S2698" s="185"/>
      <c r="T2698" s="187">
        <f>SUM(T2699:T2738)</f>
        <v>0</v>
      </c>
      <c r="AR2698" s="188" t="s">
        <v>330</v>
      </c>
      <c r="AT2698" s="189" t="s">
        <v>75</v>
      </c>
      <c r="AU2698" s="189" t="s">
        <v>83</v>
      </c>
      <c r="AY2698" s="188" t="s">
        <v>282</v>
      </c>
      <c r="BK2698" s="190">
        <f>SUM(BK2699:BK2738)</f>
        <v>0</v>
      </c>
    </row>
    <row r="2699" spans="1:65" s="2" customFormat="1" ht="24.2" customHeight="1">
      <c r="A2699" s="35"/>
      <c r="B2699" s="36"/>
      <c r="C2699" s="193" t="s">
        <v>3333</v>
      </c>
      <c r="D2699" s="193" t="s">
        <v>284</v>
      </c>
      <c r="E2699" s="194" t="s">
        <v>3334</v>
      </c>
      <c r="F2699" s="195" t="s">
        <v>3335</v>
      </c>
      <c r="G2699" s="196" t="s">
        <v>2461</v>
      </c>
      <c r="H2699" s="197">
        <v>1</v>
      </c>
      <c r="I2699" s="198"/>
      <c r="J2699" s="199">
        <f>ROUND(I2699*H2699,2)</f>
        <v>0</v>
      </c>
      <c r="K2699" s="200"/>
      <c r="L2699" s="40"/>
      <c r="M2699" s="201" t="s">
        <v>1</v>
      </c>
      <c r="N2699" s="202" t="s">
        <v>41</v>
      </c>
      <c r="O2699" s="72"/>
      <c r="P2699" s="203">
        <f>O2699*H2699</f>
        <v>0</v>
      </c>
      <c r="Q2699" s="203">
        <v>0</v>
      </c>
      <c r="R2699" s="203">
        <f>Q2699*H2699</f>
        <v>0</v>
      </c>
      <c r="S2699" s="203">
        <v>0</v>
      </c>
      <c r="T2699" s="204">
        <f>S2699*H2699</f>
        <v>0</v>
      </c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R2699" s="205" t="s">
        <v>3336</v>
      </c>
      <c r="AT2699" s="205" t="s">
        <v>284</v>
      </c>
      <c r="AU2699" s="205" t="s">
        <v>85</v>
      </c>
      <c r="AY2699" s="18" t="s">
        <v>282</v>
      </c>
      <c r="BE2699" s="206">
        <f>IF(N2699="základní",J2699,0)</f>
        <v>0</v>
      </c>
      <c r="BF2699" s="206">
        <f>IF(N2699="snížená",J2699,0)</f>
        <v>0</v>
      </c>
      <c r="BG2699" s="206">
        <f>IF(N2699="zákl. přenesená",J2699,0)</f>
        <v>0</v>
      </c>
      <c r="BH2699" s="206">
        <f>IF(N2699="sníž. přenesená",J2699,0)</f>
        <v>0</v>
      </c>
      <c r="BI2699" s="206">
        <f>IF(N2699="nulová",J2699,0)</f>
        <v>0</v>
      </c>
      <c r="BJ2699" s="18" t="s">
        <v>83</v>
      </c>
      <c r="BK2699" s="206">
        <f>ROUND(I2699*H2699,2)</f>
        <v>0</v>
      </c>
      <c r="BL2699" s="18" t="s">
        <v>3336</v>
      </c>
      <c r="BM2699" s="205" t="s">
        <v>3337</v>
      </c>
    </row>
    <row r="2700" spans="1:65" s="2" customFormat="1" ht="16.5" customHeight="1">
      <c r="A2700" s="35"/>
      <c r="B2700" s="36"/>
      <c r="C2700" s="193" t="s">
        <v>3338</v>
      </c>
      <c r="D2700" s="193" t="s">
        <v>284</v>
      </c>
      <c r="E2700" s="194" t="s">
        <v>3339</v>
      </c>
      <c r="F2700" s="195" t="s">
        <v>3340</v>
      </c>
      <c r="G2700" s="196" t="s">
        <v>2191</v>
      </c>
      <c r="H2700" s="197">
        <v>1</v>
      </c>
      <c r="I2700" s="198"/>
      <c r="J2700" s="199">
        <f>ROUND(I2700*H2700,2)</f>
        <v>0</v>
      </c>
      <c r="K2700" s="200"/>
      <c r="L2700" s="40"/>
      <c r="M2700" s="201" t="s">
        <v>1</v>
      </c>
      <c r="N2700" s="202" t="s">
        <v>41</v>
      </c>
      <c r="O2700" s="72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R2700" s="205" t="s">
        <v>3336</v>
      </c>
      <c r="AT2700" s="205" t="s">
        <v>284</v>
      </c>
      <c r="AU2700" s="205" t="s">
        <v>85</v>
      </c>
      <c r="AY2700" s="18" t="s">
        <v>282</v>
      </c>
      <c r="BE2700" s="206">
        <f>IF(N2700="základní",J2700,0)</f>
        <v>0</v>
      </c>
      <c r="BF2700" s="206">
        <f>IF(N2700="snížená",J2700,0)</f>
        <v>0</v>
      </c>
      <c r="BG2700" s="206">
        <f>IF(N2700="zákl. přenesená",J2700,0)</f>
        <v>0</v>
      </c>
      <c r="BH2700" s="206">
        <f>IF(N2700="sníž. přenesená",J2700,0)</f>
        <v>0</v>
      </c>
      <c r="BI2700" s="206">
        <f>IF(N2700="nulová",J2700,0)</f>
        <v>0</v>
      </c>
      <c r="BJ2700" s="18" t="s">
        <v>83</v>
      </c>
      <c r="BK2700" s="206">
        <f>ROUND(I2700*H2700,2)</f>
        <v>0</v>
      </c>
      <c r="BL2700" s="18" t="s">
        <v>3336</v>
      </c>
      <c r="BM2700" s="205" t="s">
        <v>3341</v>
      </c>
    </row>
    <row r="2701" spans="1:65" s="16" customFormat="1" ht="22.5">
      <c r="B2701" s="241"/>
      <c r="C2701" s="242"/>
      <c r="D2701" s="209" t="s">
        <v>290</v>
      </c>
      <c r="E2701" s="243" t="s">
        <v>1</v>
      </c>
      <c r="F2701" s="244" t="s">
        <v>3342</v>
      </c>
      <c r="G2701" s="242"/>
      <c r="H2701" s="243" t="s">
        <v>1</v>
      </c>
      <c r="I2701" s="245"/>
      <c r="J2701" s="242"/>
      <c r="K2701" s="242"/>
      <c r="L2701" s="246"/>
      <c r="M2701" s="247"/>
      <c r="N2701" s="248"/>
      <c r="O2701" s="248"/>
      <c r="P2701" s="248"/>
      <c r="Q2701" s="248"/>
      <c r="R2701" s="248"/>
      <c r="S2701" s="248"/>
      <c r="T2701" s="249"/>
      <c r="AT2701" s="250" t="s">
        <v>290</v>
      </c>
      <c r="AU2701" s="250" t="s">
        <v>85</v>
      </c>
      <c r="AV2701" s="16" t="s">
        <v>83</v>
      </c>
      <c r="AW2701" s="16" t="s">
        <v>32</v>
      </c>
      <c r="AX2701" s="16" t="s">
        <v>76</v>
      </c>
      <c r="AY2701" s="250" t="s">
        <v>282</v>
      </c>
    </row>
    <row r="2702" spans="1:65" s="16" customFormat="1" ht="22.5">
      <c r="B2702" s="241"/>
      <c r="C2702" s="242"/>
      <c r="D2702" s="209" t="s">
        <v>290</v>
      </c>
      <c r="E2702" s="243" t="s">
        <v>1</v>
      </c>
      <c r="F2702" s="244" t="s">
        <v>3343</v>
      </c>
      <c r="G2702" s="242"/>
      <c r="H2702" s="243" t="s">
        <v>1</v>
      </c>
      <c r="I2702" s="245"/>
      <c r="J2702" s="242"/>
      <c r="K2702" s="242"/>
      <c r="L2702" s="246"/>
      <c r="M2702" s="247"/>
      <c r="N2702" s="248"/>
      <c r="O2702" s="248"/>
      <c r="P2702" s="248"/>
      <c r="Q2702" s="248"/>
      <c r="R2702" s="248"/>
      <c r="S2702" s="248"/>
      <c r="T2702" s="249"/>
      <c r="AT2702" s="250" t="s">
        <v>290</v>
      </c>
      <c r="AU2702" s="250" t="s">
        <v>85</v>
      </c>
      <c r="AV2702" s="16" t="s">
        <v>83</v>
      </c>
      <c r="AW2702" s="16" t="s">
        <v>32</v>
      </c>
      <c r="AX2702" s="16" t="s">
        <v>76</v>
      </c>
      <c r="AY2702" s="250" t="s">
        <v>282</v>
      </c>
    </row>
    <row r="2703" spans="1:65" s="16" customFormat="1" ht="22.5">
      <c r="B2703" s="241"/>
      <c r="C2703" s="242"/>
      <c r="D2703" s="209" t="s">
        <v>290</v>
      </c>
      <c r="E2703" s="243" t="s">
        <v>1</v>
      </c>
      <c r="F2703" s="244" t="s">
        <v>3344</v>
      </c>
      <c r="G2703" s="242"/>
      <c r="H2703" s="243" t="s">
        <v>1</v>
      </c>
      <c r="I2703" s="245"/>
      <c r="J2703" s="242"/>
      <c r="K2703" s="242"/>
      <c r="L2703" s="246"/>
      <c r="M2703" s="247"/>
      <c r="N2703" s="248"/>
      <c r="O2703" s="248"/>
      <c r="P2703" s="248"/>
      <c r="Q2703" s="248"/>
      <c r="R2703" s="248"/>
      <c r="S2703" s="248"/>
      <c r="T2703" s="249"/>
      <c r="AT2703" s="250" t="s">
        <v>290</v>
      </c>
      <c r="AU2703" s="250" t="s">
        <v>85</v>
      </c>
      <c r="AV2703" s="16" t="s">
        <v>83</v>
      </c>
      <c r="AW2703" s="16" t="s">
        <v>32</v>
      </c>
      <c r="AX2703" s="16" t="s">
        <v>76</v>
      </c>
      <c r="AY2703" s="250" t="s">
        <v>282</v>
      </c>
    </row>
    <row r="2704" spans="1:65" s="16" customFormat="1" ht="22.5">
      <c r="B2704" s="241"/>
      <c r="C2704" s="242"/>
      <c r="D2704" s="209" t="s">
        <v>290</v>
      </c>
      <c r="E2704" s="243" t="s">
        <v>1</v>
      </c>
      <c r="F2704" s="244" t="s">
        <v>3345</v>
      </c>
      <c r="G2704" s="242"/>
      <c r="H2704" s="243" t="s">
        <v>1</v>
      </c>
      <c r="I2704" s="245"/>
      <c r="J2704" s="242"/>
      <c r="K2704" s="242"/>
      <c r="L2704" s="246"/>
      <c r="M2704" s="247"/>
      <c r="N2704" s="248"/>
      <c r="O2704" s="248"/>
      <c r="P2704" s="248"/>
      <c r="Q2704" s="248"/>
      <c r="R2704" s="248"/>
      <c r="S2704" s="248"/>
      <c r="T2704" s="249"/>
      <c r="AT2704" s="250" t="s">
        <v>290</v>
      </c>
      <c r="AU2704" s="250" t="s">
        <v>85</v>
      </c>
      <c r="AV2704" s="16" t="s">
        <v>83</v>
      </c>
      <c r="AW2704" s="16" t="s">
        <v>32</v>
      </c>
      <c r="AX2704" s="16" t="s">
        <v>76</v>
      </c>
      <c r="AY2704" s="250" t="s">
        <v>282</v>
      </c>
    </row>
    <row r="2705" spans="1:65" s="16" customFormat="1" ht="22.5">
      <c r="B2705" s="241"/>
      <c r="C2705" s="242"/>
      <c r="D2705" s="209" t="s">
        <v>290</v>
      </c>
      <c r="E2705" s="243" t="s">
        <v>1</v>
      </c>
      <c r="F2705" s="244" t="s">
        <v>3346</v>
      </c>
      <c r="G2705" s="242"/>
      <c r="H2705" s="243" t="s">
        <v>1</v>
      </c>
      <c r="I2705" s="245"/>
      <c r="J2705" s="242"/>
      <c r="K2705" s="242"/>
      <c r="L2705" s="246"/>
      <c r="M2705" s="247"/>
      <c r="N2705" s="248"/>
      <c r="O2705" s="248"/>
      <c r="P2705" s="248"/>
      <c r="Q2705" s="248"/>
      <c r="R2705" s="248"/>
      <c r="S2705" s="248"/>
      <c r="T2705" s="249"/>
      <c r="AT2705" s="250" t="s">
        <v>290</v>
      </c>
      <c r="AU2705" s="250" t="s">
        <v>85</v>
      </c>
      <c r="AV2705" s="16" t="s">
        <v>83</v>
      </c>
      <c r="AW2705" s="16" t="s">
        <v>32</v>
      </c>
      <c r="AX2705" s="16" t="s">
        <v>76</v>
      </c>
      <c r="AY2705" s="250" t="s">
        <v>282</v>
      </c>
    </row>
    <row r="2706" spans="1:65" s="16" customFormat="1" ht="22.5">
      <c r="B2706" s="241"/>
      <c r="C2706" s="242"/>
      <c r="D2706" s="209" t="s">
        <v>290</v>
      </c>
      <c r="E2706" s="243" t="s">
        <v>1</v>
      </c>
      <c r="F2706" s="244" t="s">
        <v>3347</v>
      </c>
      <c r="G2706" s="242"/>
      <c r="H2706" s="243" t="s">
        <v>1</v>
      </c>
      <c r="I2706" s="245"/>
      <c r="J2706" s="242"/>
      <c r="K2706" s="242"/>
      <c r="L2706" s="246"/>
      <c r="M2706" s="247"/>
      <c r="N2706" s="248"/>
      <c r="O2706" s="248"/>
      <c r="P2706" s="248"/>
      <c r="Q2706" s="248"/>
      <c r="R2706" s="248"/>
      <c r="S2706" s="248"/>
      <c r="T2706" s="249"/>
      <c r="AT2706" s="250" t="s">
        <v>290</v>
      </c>
      <c r="AU2706" s="250" t="s">
        <v>85</v>
      </c>
      <c r="AV2706" s="16" t="s">
        <v>83</v>
      </c>
      <c r="AW2706" s="16" t="s">
        <v>32</v>
      </c>
      <c r="AX2706" s="16" t="s">
        <v>76</v>
      </c>
      <c r="AY2706" s="250" t="s">
        <v>282</v>
      </c>
    </row>
    <row r="2707" spans="1:65" s="16" customFormat="1" ht="11.25">
      <c r="B2707" s="241"/>
      <c r="C2707" s="242"/>
      <c r="D2707" s="209" t="s">
        <v>290</v>
      </c>
      <c r="E2707" s="243" t="s">
        <v>1</v>
      </c>
      <c r="F2707" s="244" t="s">
        <v>3348</v>
      </c>
      <c r="G2707" s="242"/>
      <c r="H2707" s="243" t="s">
        <v>1</v>
      </c>
      <c r="I2707" s="245"/>
      <c r="J2707" s="242"/>
      <c r="K2707" s="242"/>
      <c r="L2707" s="246"/>
      <c r="M2707" s="247"/>
      <c r="N2707" s="248"/>
      <c r="O2707" s="248"/>
      <c r="P2707" s="248"/>
      <c r="Q2707" s="248"/>
      <c r="R2707" s="248"/>
      <c r="S2707" s="248"/>
      <c r="T2707" s="249"/>
      <c r="AT2707" s="250" t="s">
        <v>290</v>
      </c>
      <c r="AU2707" s="250" t="s">
        <v>85</v>
      </c>
      <c r="AV2707" s="16" t="s">
        <v>83</v>
      </c>
      <c r="AW2707" s="16" t="s">
        <v>32</v>
      </c>
      <c r="AX2707" s="16" t="s">
        <v>76</v>
      </c>
      <c r="AY2707" s="250" t="s">
        <v>282</v>
      </c>
    </row>
    <row r="2708" spans="1:65" s="16" customFormat="1" ht="11.25">
      <c r="B2708" s="241"/>
      <c r="C2708" s="242"/>
      <c r="D2708" s="209" t="s">
        <v>290</v>
      </c>
      <c r="E2708" s="243" t="s">
        <v>1</v>
      </c>
      <c r="F2708" s="244" t="s">
        <v>3349</v>
      </c>
      <c r="G2708" s="242"/>
      <c r="H2708" s="243" t="s">
        <v>1</v>
      </c>
      <c r="I2708" s="245"/>
      <c r="J2708" s="242"/>
      <c r="K2708" s="242"/>
      <c r="L2708" s="246"/>
      <c r="M2708" s="247"/>
      <c r="N2708" s="248"/>
      <c r="O2708" s="248"/>
      <c r="P2708" s="248"/>
      <c r="Q2708" s="248"/>
      <c r="R2708" s="248"/>
      <c r="S2708" s="248"/>
      <c r="T2708" s="249"/>
      <c r="AT2708" s="250" t="s">
        <v>290</v>
      </c>
      <c r="AU2708" s="250" t="s">
        <v>85</v>
      </c>
      <c r="AV2708" s="16" t="s">
        <v>83</v>
      </c>
      <c r="AW2708" s="16" t="s">
        <v>32</v>
      </c>
      <c r="AX2708" s="16" t="s">
        <v>76</v>
      </c>
      <c r="AY2708" s="250" t="s">
        <v>282</v>
      </c>
    </row>
    <row r="2709" spans="1:65" s="16" customFormat="1" ht="11.25">
      <c r="B2709" s="241"/>
      <c r="C2709" s="242"/>
      <c r="D2709" s="209" t="s">
        <v>290</v>
      </c>
      <c r="E2709" s="243" t="s">
        <v>1</v>
      </c>
      <c r="F2709" s="244" t="s">
        <v>3350</v>
      </c>
      <c r="G2709" s="242"/>
      <c r="H2709" s="243" t="s">
        <v>1</v>
      </c>
      <c r="I2709" s="245"/>
      <c r="J2709" s="242"/>
      <c r="K2709" s="242"/>
      <c r="L2709" s="246"/>
      <c r="M2709" s="247"/>
      <c r="N2709" s="248"/>
      <c r="O2709" s="248"/>
      <c r="P2709" s="248"/>
      <c r="Q2709" s="248"/>
      <c r="R2709" s="248"/>
      <c r="S2709" s="248"/>
      <c r="T2709" s="249"/>
      <c r="AT2709" s="250" t="s">
        <v>290</v>
      </c>
      <c r="AU2709" s="250" t="s">
        <v>85</v>
      </c>
      <c r="AV2709" s="16" t="s">
        <v>83</v>
      </c>
      <c r="AW2709" s="16" t="s">
        <v>32</v>
      </c>
      <c r="AX2709" s="16" t="s">
        <v>76</v>
      </c>
      <c r="AY2709" s="250" t="s">
        <v>282</v>
      </c>
    </row>
    <row r="2710" spans="1:65" s="16" customFormat="1" ht="22.5">
      <c r="B2710" s="241"/>
      <c r="C2710" s="242"/>
      <c r="D2710" s="209" t="s">
        <v>290</v>
      </c>
      <c r="E2710" s="243" t="s">
        <v>1</v>
      </c>
      <c r="F2710" s="244" t="s">
        <v>3351</v>
      </c>
      <c r="G2710" s="242"/>
      <c r="H2710" s="243" t="s">
        <v>1</v>
      </c>
      <c r="I2710" s="245"/>
      <c r="J2710" s="242"/>
      <c r="K2710" s="242"/>
      <c r="L2710" s="246"/>
      <c r="M2710" s="247"/>
      <c r="N2710" s="248"/>
      <c r="O2710" s="248"/>
      <c r="P2710" s="248"/>
      <c r="Q2710" s="248"/>
      <c r="R2710" s="248"/>
      <c r="S2710" s="248"/>
      <c r="T2710" s="249"/>
      <c r="AT2710" s="250" t="s">
        <v>290</v>
      </c>
      <c r="AU2710" s="250" t="s">
        <v>85</v>
      </c>
      <c r="AV2710" s="16" t="s">
        <v>83</v>
      </c>
      <c r="AW2710" s="16" t="s">
        <v>32</v>
      </c>
      <c r="AX2710" s="16" t="s">
        <v>76</v>
      </c>
      <c r="AY2710" s="250" t="s">
        <v>282</v>
      </c>
    </row>
    <row r="2711" spans="1:65" s="16" customFormat="1" ht="11.25">
      <c r="B2711" s="241"/>
      <c r="C2711" s="242"/>
      <c r="D2711" s="209" t="s">
        <v>290</v>
      </c>
      <c r="E2711" s="243" t="s">
        <v>1</v>
      </c>
      <c r="F2711" s="244" t="s">
        <v>3352</v>
      </c>
      <c r="G2711" s="242"/>
      <c r="H2711" s="243" t="s">
        <v>1</v>
      </c>
      <c r="I2711" s="245"/>
      <c r="J2711" s="242"/>
      <c r="K2711" s="242"/>
      <c r="L2711" s="246"/>
      <c r="M2711" s="247"/>
      <c r="N2711" s="248"/>
      <c r="O2711" s="248"/>
      <c r="P2711" s="248"/>
      <c r="Q2711" s="248"/>
      <c r="R2711" s="248"/>
      <c r="S2711" s="248"/>
      <c r="T2711" s="249"/>
      <c r="AT2711" s="250" t="s">
        <v>290</v>
      </c>
      <c r="AU2711" s="250" t="s">
        <v>85</v>
      </c>
      <c r="AV2711" s="16" t="s">
        <v>83</v>
      </c>
      <c r="AW2711" s="16" t="s">
        <v>32</v>
      </c>
      <c r="AX2711" s="16" t="s">
        <v>76</v>
      </c>
      <c r="AY2711" s="250" t="s">
        <v>282</v>
      </c>
    </row>
    <row r="2712" spans="1:65" s="16" customFormat="1" ht="11.25">
      <c r="B2712" s="241"/>
      <c r="C2712" s="242"/>
      <c r="D2712" s="209" t="s">
        <v>290</v>
      </c>
      <c r="E2712" s="243" t="s">
        <v>1</v>
      </c>
      <c r="F2712" s="244" t="s">
        <v>3353</v>
      </c>
      <c r="G2712" s="242"/>
      <c r="H2712" s="243" t="s">
        <v>1</v>
      </c>
      <c r="I2712" s="245"/>
      <c r="J2712" s="242"/>
      <c r="K2712" s="242"/>
      <c r="L2712" s="246"/>
      <c r="M2712" s="247"/>
      <c r="N2712" s="248"/>
      <c r="O2712" s="248"/>
      <c r="P2712" s="248"/>
      <c r="Q2712" s="248"/>
      <c r="R2712" s="248"/>
      <c r="S2712" s="248"/>
      <c r="T2712" s="249"/>
      <c r="AT2712" s="250" t="s">
        <v>290</v>
      </c>
      <c r="AU2712" s="250" t="s">
        <v>85</v>
      </c>
      <c r="AV2712" s="16" t="s">
        <v>83</v>
      </c>
      <c r="AW2712" s="16" t="s">
        <v>32</v>
      </c>
      <c r="AX2712" s="16" t="s">
        <v>76</v>
      </c>
      <c r="AY2712" s="250" t="s">
        <v>282</v>
      </c>
    </row>
    <row r="2713" spans="1:65" s="16" customFormat="1" ht="11.25">
      <c r="B2713" s="241"/>
      <c r="C2713" s="242"/>
      <c r="D2713" s="209" t="s">
        <v>290</v>
      </c>
      <c r="E2713" s="243" t="s">
        <v>1</v>
      </c>
      <c r="F2713" s="244" t="s">
        <v>3354</v>
      </c>
      <c r="G2713" s="242"/>
      <c r="H2713" s="243" t="s">
        <v>1</v>
      </c>
      <c r="I2713" s="245"/>
      <c r="J2713" s="242"/>
      <c r="K2713" s="242"/>
      <c r="L2713" s="246"/>
      <c r="M2713" s="247"/>
      <c r="N2713" s="248"/>
      <c r="O2713" s="248"/>
      <c r="P2713" s="248"/>
      <c r="Q2713" s="248"/>
      <c r="R2713" s="248"/>
      <c r="S2713" s="248"/>
      <c r="T2713" s="249"/>
      <c r="AT2713" s="250" t="s">
        <v>290</v>
      </c>
      <c r="AU2713" s="250" t="s">
        <v>85</v>
      </c>
      <c r="AV2713" s="16" t="s">
        <v>83</v>
      </c>
      <c r="AW2713" s="16" t="s">
        <v>32</v>
      </c>
      <c r="AX2713" s="16" t="s">
        <v>76</v>
      </c>
      <c r="AY2713" s="250" t="s">
        <v>282</v>
      </c>
    </row>
    <row r="2714" spans="1:65" s="16" customFormat="1" ht="11.25">
      <c r="B2714" s="241"/>
      <c r="C2714" s="242"/>
      <c r="D2714" s="209" t="s">
        <v>290</v>
      </c>
      <c r="E2714" s="243" t="s">
        <v>1</v>
      </c>
      <c r="F2714" s="244" t="s">
        <v>3355</v>
      </c>
      <c r="G2714" s="242"/>
      <c r="H2714" s="243" t="s">
        <v>1</v>
      </c>
      <c r="I2714" s="245"/>
      <c r="J2714" s="242"/>
      <c r="K2714" s="242"/>
      <c r="L2714" s="246"/>
      <c r="M2714" s="247"/>
      <c r="N2714" s="248"/>
      <c r="O2714" s="248"/>
      <c r="P2714" s="248"/>
      <c r="Q2714" s="248"/>
      <c r="R2714" s="248"/>
      <c r="S2714" s="248"/>
      <c r="T2714" s="249"/>
      <c r="AT2714" s="250" t="s">
        <v>290</v>
      </c>
      <c r="AU2714" s="250" t="s">
        <v>85</v>
      </c>
      <c r="AV2714" s="16" t="s">
        <v>83</v>
      </c>
      <c r="AW2714" s="16" t="s">
        <v>32</v>
      </c>
      <c r="AX2714" s="16" t="s">
        <v>76</v>
      </c>
      <c r="AY2714" s="250" t="s">
        <v>282</v>
      </c>
    </row>
    <row r="2715" spans="1:65" s="13" customFormat="1" ht="11.25">
      <c r="B2715" s="207"/>
      <c r="C2715" s="208"/>
      <c r="D2715" s="209" t="s">
        <v>290</v>
      </c>
      <c r="E2715" s="210" t="s">
        <v>1</v>
      </c>
      <c r="F2715" s="211" t="s">
        <v>83</v>
      </c>
      <c r="G2715" s="208"/>
      <c r="H2715" s="212">
        <v>1</v>
      </c>
      <c r="I2715" s="213"/>
      <c r="J2715" s="208"/>
      <c r="K2715" s="208"/>
      <c r="L2715" s="214"/>
      <c r="M2715" s="215"/>
      <c r="N2715" s="216"/>
      <c r="O2715" s="216"/>
      <c r="P2715" s="216"/>
      <c r="Q2715" s="216"/>
      <c r="R2715" s="216"/>
      <c r="S2715" s="216"/>
      <c r="T2715" s="217"/>
      <c r="AT2715" s="218" t="s">
        <v>290</v>
      </c>
      <c r="AU2715" s="218" t="s">
        <v>85</v>
      </c>
      <c r="AV2715" s="13" t="s">
        <v>85</v>
      </c>
      <c r="AW2715" s="13" t="s">
        <v>32</v>
      </c>
      <c r="AX2715" s="13" t="s">
        <v>76</v>
      </c>
      <c r="AY2715" s="218" t="s">
        <v>282</v>
      </c>
    </row>
    <row r="2716" spans="1:65" s="14" customFormat="1" ht="11.25">
      <c r="B2716" s="219"/>
      <c r="C2716" s="220"/>
      <c r="D2716" s="209" t="s">
        <v>290</v>
      </c>
      <c r="E2716" s="221" t="s">
        <v>1</v>
      </c>
      <c r="F2716" s="222" t="s">
        <v>292</v>
      </c>
      <c r="G2716" s="220"/>
      <c r="H2716" s="223">
        <v>1</v>
      </c>
      <c r="I2716" s="224"/>
      <c r="J2716" s="220"/>
      <c r="K2716" s="220"/>
      <c r="L2716" s="225"/>
      <c r="M2716" s="226"/>
      <c r="N2716" s="227"/>
      <c r="O2716" s="227"/>
      <c r="P2716" s="227"/>
      <c r="Q2716" s="227"/>
      <c r="R2716" s="227"/>
      <c r="S2716" s="227"/>
      <c r="T2716" s="228"/>
      <c r="AT2716" s="229" t="s">
        <v>290</v>
      </c>
      <c r="AU2716" s="229" t="s">
        <v>85</v>
      </c>
      <c r="AV2716" s="14" t="s">
        <v>288</v>
      </c>
      <c r="AW2716" s="14" t="s">
        <v>32</v>
      </c>
      <c r="AX2716" s="14" t="s">
        <v>83</v>
      </c>
      <c r="AY2716" s="229" t="s">
        <v>282</v>
      </c>
    </row>
    <row r="2717" spans="1:65" s="2" customFormat="1" ht="16.5" customHeight="1">
      <c r="A2717" s="35"/>
      <c r="B2717" s="36"/>
      <c r="C2717" s="193" t="s">
        <v>3356</v>
      </c>
      <c r="D2717" s="193" t="s">
        <v>284</v>
      </c>
      <c r="E2717" s="194" t="s">
        <v>3357</v>
      </c>
      <c r="F2717" s="195" t="s">
        <v>3358</v>
      </c>
      <c r="G2717" s="196" t="s">
        <v>2191</v>
      </c>
      <c r="H2717" s="197">
        <v>1</v>
      </c>
      <c r="I2717" s="198"/>
      <c r="J2717" s="199">
        <f>ROUND(I2717*H2717,2)</f>
        <v>0</v>
      </c>
      <c r="K2717" s="200"/>
      <c r="L2717" s="40"/>
      <c r="M2717" s="201" t="s">
        <v>1</v>
      </c>
      <c r="N2717" s="202" t="s">
        <v>41</v>
      </c>
      <c r="O2717" s="72"/>
      <c r="P2717" s="203">
        <f>O2717*H2717</f>
        <v>0</v>
      </c>
      <c r="Q2717" s="203">
        <v>0</v>
      </c>
      <c r="R2717" s="203">
        <f>Q2717*H2717</f>
        <v>0</v>
      </c>
      <c r="S2717" s="203">
        <v>0</v>
      </c>
      <c r="T2717" s="204">
        <f>S2717*H2717</f>
        <v>0</v>
      </c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R2717" s="205" t="s">
        <v>3336</v>
      </c>
      <c r="AT2717" s="205" t="s">
        <v>284</v>
      </c>
      <c r="AU2717" s="205" t="s">
        <v>85</v>
      </c>
      <c r="AY2717" s="18" t="s">
        <v>282</v>
      </c>
      <c r="BE2717" s="206">
        <f>IF(N2717="základní",J2717,0)</f>
        <v>0</v>
      </c>
      <c r="BF2717" s="206">
        <f>IF(N2717="snížená",J2717,0)</f>
        <v>0</v>
      </c>
      <c r="BG2717" s="206">
        <f>IF(N2717="zákl. přenesená",J2717,0)</f>
        <v>0</v>
      </c>
      <c r="BH2717" s="206">
        <f>IF(N2717="sníž. přenesená",J2717,0)</f>
        <v>0</v>
      </c>
      <c r="BI2717" s="206">
        <f>IF(N2717="nulová",J2717,0)</f>
        <v>0</v>
      </c>
      <c r="BJ2717" s="18" t="s">
        <v>83</v>
      </c>
      <c r="BK2717" s="206">
        <f>ROUND(I2717*H2717,2)</f>
        <v>0</v>
      </c>
      <c r="BL2717" s="18" t="s">
        <v>3336</v>
      </c>
      <c r="BM2717" s="205" t="s">
        <v>3359</v>
      </c>
    </row>
    <row r="2718" spans="1:65" s="16" customFormat="1" ht="11.25">
      <c r="B2718" s="241"/>
      <c r="C2718" s="242"/>
      <c r="D2718" s="209" t="s">
        <v>290</v>
      </c>
      <c r="E2718" s="243" t="s">
        <v>1</v>
      </c>
      <c r="F2718" s="244" t="s">
        <v>3360</v>
      </c>
      <c r="G2718" s="242"/>
      <c r="H2718" s="243" t="s">
        <v>1</v>
      </c>
      <c r="I2718" s="245"/>
      <c r="J2718" s="242"/>
      <c r="K2718" s="242"/>
      <c r="L2718" s="246"/>
      <c r="M2718" s="247"/>
      <c r="N2718" s="248"/>
      <c r="O2718" s="248"/>
      <c r="P2718" s="248"/>
      <c r="Q2718" s="248"/>
      <c r="R2718" s="248"/>
      <c r="S2718" s="248"/>
      <c r="T2718" s="249"/>
      <c r="AT2718" s="250" t="s">
        <v>290</v>
      </c>
      <c r="AU2718" s="250" t="s">
        <v>85</v>
      </c>
      <c r="AV2718" s="16" t="s">
        <v>83</v>
      </c>
      <c r="AW2718" s="16" t="s">
        <v>32</v>
      </c>
      <c r="AX2718" s="16" t="s">
        <v>76</v>
      </c>
      <c r="AY2718" s="250" t="s">
        <v>282</v>
      </c>
    </row>
    <row r="2719" spans="1:65" s="16" customFormat="1" ht="11.25">
      <c r="B2719" s="241"/>
      <c r="C2719" s="242"/>
      <c r="D2719" s="209" t="s">
        <v>290</v>
      </c>
      <c r="E2719" s="243" t="s">
        <v>1</v>
      </c>
      <c r="F2719" s="244" t="s">
        <v>3361</v>
      </c>
      <c r="G2719" s="242"/>
      <c r="H2719" s="243" t="s">
        <v>1</v>
      </c>
      <c r="I2719" s="245"/>
      <c r="J2719" s="242"/>
      <c r="K2719" s="242"/>
      <c r="L2719" s="246"/>
      <c r="M2719" s="247"/>
      <c r="N2719" s="248"/>
      <c r="O2719" s="248"/>
      <c r="P2719" s="248"/>
      <c r="Q2719" s="248"/>
      <c r="R2719" s="248"/>
      <c r="S2719" s="248"/>
      <c r="T2719" s="249"/>
      <c r="AT2719" s="250" t="s">
        <v>290</v>
      </c>
      <c r="AU2719" s="250" t="s">
        <v>85</v>
      </c>
      <c r="AV2719" s="16" t="s">
        <v>83</v>
      </c>
      <c r="AW2719" s="16" t="s">
        <v>32</v>
      </c>
      <c r="AX2719" s="16" t="s">
        <v>76</v>
      </c>
      <c r="AY2719" s="250" t="s">
        <v>282</v>
      </c>
    </row>
    <row r="2720" spans="1:65" s="16" customFormat="1" ht="11.25">
      <c r="B2720" s="241"/>
      <c r="C2720" s="242"/>
      <c r="D2720" s="209" t="s">
        <v>290</v>
      </c>
      <c r="E2720" s="243" t="s">
        <v>1</v>
      </c>
      <c r="F2720" s="244" t="s">
        <v>3362</v>
      </c>
      <c r="G2720" s="242"/>
      <c r="H2720" s="243" t="s">
        <v>1</v>
      </c>
      <c r="I2720" s="245"/>
      <c r="J2720" s="242"/>
      <c r="K2720" s="242"/>
      <c r="L2720" s="246"/>
      <c r="M2720" s="247"/>
      <c r="N2720" s="248"/>
      <c r="O2720" s="248"/>
      <c r="P2720" s="248"/>
      <c r="Q2720" s="248"/>
      <c r="R2720" s="248"/>
      <c r="S2720" s="248"/>
      <c r="T2720" s="249"/>
      <c r="AT2720" s="250" t="s">
        <v>290</v>
      </c>
      <c r="AU2720" s="250" t="s">
        <v>85</v>
      </c>
      <c r="AV2720" s="16" t="s">
        <v>83</v>
      </c>
      <c r="AW2720" s="16" t="s">
        <v>32</v>
      </c>
      <c r="AX2720" s="16" t="s">
        <v>76</v>
      </c>
      <c r="AY2720" s="250" t="s">
        <v>282</v>
      </c>
    </row>
    <row r="2721" spans="1:65" s="16" customFormat="1" ht="11.25">
      <c r="B2721" s="241"/>
      <c r="C2721" s="242"/>
      <c r="D2721" s="209" t="s">
        <v>290</v>
      </c>
      <c r="E2721" s="243" t="s">
        <v>1</v>
      </c>
      <c r="F2721" s="244" t="s">
        <v>3363</v>
      </c>
      <c r="G2721" s="242"/>
      <c r="H2721" s="243" t="s">
        <v>1</v>
      </c>
      <c r="I2721" s="245"/>
      <c r="J2721" s="242"/>
      <c r="K2721" s="242"/>
      <c r="L2721" s="246"/>
      <c r="M2721" s="247"/>
      <c r="N2721" s="248"/>
      <c r="O2721" s="248"/>
      <c r="P2721" s="248"/>
      <c r="Q2721" s="248"/>
      <c r="R2721" s="248"/>
      <c r="S2721" s="248"/>
      <c r="T2721" s="249"/>
      <c r="AT2721" s="250" t="s">
        <v>290</v>
      </c>
      <c r="AU2721" s="250" t="s">
        <v>85</v>
      </c>
      <c r="AV2721" s="16" t="s">
        <v>83</v>
      </c>
      <c r="AW2721" s="16" t="s">
        <v>32</v>
      </c>
      <c r="AX2721" s="16" t="s">
        <v>76</v>
      </c>
      <c r="AY2721" s="250" t="s">
        <v>282</v>
      </c>
    </row>
    <row r="2722" spans="1:65" s="16" customFormat="1" ht="22.5">
      <c r="B2722" s="241"/>
      <c r="C2722" s="242"/>
      <c r="D2722" s="209" t="s">
        <v>290</v>
      </c>
      <c r="E2722" s="243" t="s">
        <v>1</v>
      </c>
      <c r="F2722" s="244" t="s">
        <v>3364</v>
      </c>
      <c r="G2722" s="242"/>
      <c r="H2722" s="243" t="s">
        <v>1</v>
      </c>
      <c r="I2722" s="245"/>
      <c r="J2722" s="242"/>
      <c r="K2722" s="242"/>
      <c r="L2722" s="246"/>
      <c r="M2722" s="247"/>
      <c r="N2722" s="248"/>
      <c r="O2722" s="248"/>
      <c r="P2722" s="248"/>
      <c r="Q2722" s="248"/>
      <c r="R2722" s="248"/>
      <c r="S2722" s="248"/>
      <c r="T2722" s="249"/>
      <c r="AT2722" s="250" t="s">
        <v>290</v>
      </c>
      <c r="AU2722" s="250" t="s">
        <v>85</v>
      </c>
      <c r="AV2722" s="16" t="s">
        <v>83</v>
      </c>
      <c r="AW2722" s="16" t="s">
        <v>32</v>
      </c>
      <c r="AX2722" s="16" t="s">
        <v>76</v>
      </c>
      <c r="AY2722" s="250" t="s">
        <v>282</v>
      </c>
    </row>
    <row r="2723" spans="1:65" s="16" customFormat="1" ht="22.5">
      <c r="B2723" s="241"/>
      <c r="C2723" s="242"/>
      <c r="D2723" s="209" t="s">
        <v>290</v>
      </c>
      <c r="E2723" s="243" t="s">
        <v>1</v>
      </c>
      <c r="F2723" s="244" t="s">
        <v>3365</v>
      </c>
      <c r="G2723" s="242"/>
      <c r="H2723" s="243" t="s">
        <v>1</v>
      </c>
      <c r="I2723" s="245"/>
      <c r="J2723" s="242"/>
      <c r="K2723" s="242"/>
      <c r="L2723" s="246"/>
      <c r="M2723" s="247"/>
      <c r="N2723" s="248"/>
      <c r="O2723" s="248"/>
      <c r="P2723" s="248"/>
      <c r="Q2723" s="248"/>
      <c r="R2723" s="248"/>
      <c r="S2723" s="248"/>
      <c r="T2723" s="249"/>
      <c r="AT2723" s="250" t="s">
        <v>290</v>
      </c>
      <c r="AU2723" s="250" t="s">
        <v>85</v>
      </c>
      <c r="AV2723" s="16" t="s">
        <v>83</v>
      </c>
      <c r="AW2723" s="16" t="s">
        <v>32</v>
      </c>
      <c r="AX2723" s="16" t="s">
        <v>76</v>
      </c>
      <c r="AY2723" s="250" t="s">
        <v>282</v>
      </c>
    </row>
    <row r="2724" spans="1:65" s="16" customFormat="1" ht="22.5">
      <c r="B2724" s="241"/>
      <c r="C2724" s="242"/>
      <c r="D2724" s="209" t="s">
        <v>290</v>
      </c>
      <c r="E2724" s="243" t="s">
        <v>1</v>
      </c>
      <c r="F2724" s="244" t="s">
        <v>3366</v>
      </c>
      <c r="G2724" s="242"/>
      <c r="H2724" s="243" t="s">
        <v>1</v>
      </c>
      <c r="I2724" s="245"/>
      <c r="J2724" s="242"/>
      <c r="K2724" s="242"/>
      <c r="L2724" s="246"/>
      <c r="M2724" s="247"/>
      <c r="N2724" s="248"/>
      <c r="O2724" s="248"/>
      <c r="P2724" s="248"/>
      <c r="Q2724" s="248"/>
      <c r="R2724" s="248"/>
      <c r="S2724" s="248"/>
      <c r="T2724" s="249"/>
      <c r="AT2724" s="250" t="s">
        <v>290</v>
      </c>
      <c r="AU2724" s="250" t="s">
        <v>85</v>
      </c>
      <c r="AV2724" s="16" t="s">
        <v>83</v>
      </c>
      <c r="AW2724" s="16" t="s">
        <v>32</v>
      </c>
      <c r="AX2724" s="16" t="s">
        <v>76</v>
      </c>
      <c r="AY2724" s="250" t="s">
        <v>282</v>
      </c>
    </row>
    <row r="2725" spans="1:65" s="16" customFormat="1" ht="11.25">
      <c r="B2725" s="241"/>
      <c r="C2725" s="242"/>
      <c r="D2725" s="209" t="s">
        <v>290</v>
      </c>
      <c r="E2725" s="243" t="s">
        <v>1</v>
      </c>
      <c r="F2725" s="244" t="s">
        <v>3367</v>
      </c>
      <c r="G2725" s="242"/>
      <c r="H2725" s="243" t="s">
        <v>1</v>
      </c>
      <c r="I2725" s="245"/>
      <c r="J2725" s="242"/>
      <c r="K2725" s="242"/>
      <c r="L2725" s="246"/>
      <c r="M2725" s="247"/>
      <c r="N2725" s="248"/>
      <c r="O2725" s="248"/>
      <c r="P2725" s="248"/>
      <c r="Q2725" s="248"/>
      <c r="R2725" s="248"/>
      <c r="S2725" s="248"/>
      <c r="T2725" s="249"/>
      <c r="AT2725" s="250" t="s">
        <v>290</v>
      </c>
      <c r="AU2725" s="250" t="s">
        <v>85</v>
      </c>
      <c r="AV2725" s="16" t="s">
        <v>83</v>
      </c>
      <c r="AW2725" s="16" t="s">
        <v>32</v>
      </c>
      <c r="AX2725" s="16" t="s">
        <v>76</v>
      </c>
      <c r="AY2725" s="250" t="s">
        <v>282</v>
      </c>
    </row>
    <row r="2726" spans="1:65" s="16" customFormat="1" ht="22.5">
      <c r="B2726" s="241"/>
      <c r="C2726" s="242"/>
      <c r="D2726" s="209" t="s">
        <v>290</v>
      </c>
      <c r="E2726" s="243" t="s">
        <v>1</v>
      </c>
      <c r="F2726" s="244" t="s">
        <v>3368</v>
      </c>
      <c r="G2726" s="242"/>
      <c r="H2726" s="243" t="s">
        <v>1</v>
      </c>
      <c r="I2726" s="245"/>
      <c r="J2726" s="242"/>
      <c r="K2726" s="242"/>
      <c r="L2726" s="246"/>
      <c r="M2726" s="247"/>
      <c r="N2726" s="248"/>
      <c r="O2726" s="248"/>
      <c r="P2726" s="248"/>
      <c r="Q2726" s="248"/>
      <c r="R2726" s="248"/>
      <c r="S2726" s="248"/>
      <c r="T2726" s="249"/>
      <c r="AT2726" s="250" t="s">
        <v>290</v>
      </c>
      <c r="AU2726" s="250" t="s">
        <v>85</v>
      </c>
      <c r="AV2726" s="16" t="s">
        <v>83</v>
      </c>
      <c r="AW2726" s="16" t="s">
        <v>32</v>
      </c>
      <c r="AX2726" s="16" t="s">
        <v>76</v>
      </c>
      <c r="AY2726" s="250" t="s">
        <v>282</v>
      </c>
    </row>
    <row r="2727" spans="1:65" s="16" customFormat="1" ht="22.5">
      <c r="B2727" s="241"/>
      <c r="C2727" s="242"/>
      <c r="D2727" s="209" t="s">
        <v>290</v>
      </c>
      <c r="E2727" s="243" t="s">
        <v>1</v>
      </c>
      <c r="F2727" s="244" t="s">
        <v>3369</v>
      </c>
      <c r="G2727" s="242"/>
      <c r="H2727" s="243" t="s">
        <v>1</v>
      </c>
      <c r="I2727" s="245"/>
      <c r="J2727" s="242"/>
      <c r="K2727" s="242"/>
      <c r="L2727" s="246"/>
      <c r="M2727" s="247"/>
      <c r="N2727" s="248"/>
      <c r="O2727" s="248"/>
      <c r="P2727" s="248"/>
      <c r="Q2727" s="248"/>
      <c r="R2727" s="248"/>
      <c r="S2727" s="248"/>
      <c r="T2727" s="249"/>
      <c r="AT2727" s="250" t="s">
        <v>290</v>
      </c>
      <c r="AU2727" s="250" t="s">
        <v>85</v>
      </c>
      <c r="AV2727" s="16" t="s">
        <v>83</v>
      </c>
      <c r="AW2727" s="16" t="s">
        <v>32</v>
      </c>
      <c r="AX2727" s="16" t="s">
        <v>76</v>
      </c>
      <c r="AY2727" s="250" t="s">
        <v>282</v>
      </c>
    </row>
    <row r="2728" spans="1:65" s="16" customFormat="1" ht="22.5">
      <c r="B2728" s="241"/>
      <c r="C2728" s="242"/>
      <c r="D2728" s="209" t="s">
        <v>290</v>
      </c>
      <c r="E2728" s="243" t="s">
        <v>1</v>
      </c>
      <c r="F2728" s="244" t="s">
        <v>3370</v>
      </c>
      <c r="G2728" s="242"/>
      <c r="H2728" s="243" t="s">
        <v>1</v>
      </c>
      <c r="I2728" s="245"/>
      <c r="J2728" s="242"/>
      <c r="K2728" s="242"/>
      <c r="L2728" s="246"/>
      <c r="M2728" s="247"/>
      <c r="N2728" s="248"/>
      <c r="O2728" s="248"/>
      <c r="P2728" s="248"/>
      <c r="Q2728" s="248"/>
      <c r="R2728" s="248"/>
      <c r="S2728" s="248"/>
      <c r="T2728" s="249"/>
      <c r="AT2728" s="250" t="s">
        <v>290</v>
      </c>
      <c r="AU2728" s="250" t="s">
        <v>85</v>
      </c>
      <c r="AV2728" s="16" t="s">
        <v>83</v>
      </c>
      <c r="AW2728" s="16" t="s">
        <v>32</v>
      </c>
      <c r="AX2728" s="16" t="s">
        <v>76</v>
      </c>
      <c r="AY2728" s="250" t="s">
        <v>282</v>
      </c>
    </row>
    <row r="2729" spans="1:65" s="16" customFormat="1" ht="11.25">
      <c r="B2729" s="241"/>
      <c r="C2729" s="242"/>
      <c r="D2729" s="209" t="s">
        <v>290</v>
      </c>
      <c r="E2729" s="243" t="s">
        <v>1</v>
      </c>
      <c r="F2729" s="244" t="s">
        <v>3371</v>
      </c>
      <c r="G2729" s="242"/>
      <c r="H2729" s="243" t="s">
        <v>1</v>
      </c>
      <c r="I2729" s="245"/>
      <c r="J2729" s="242"/>
      <c r="K2729" s="242"/>
      <c r="L2729" s="246"/>
      <c r="M2729" s="247"/>
      <c r="N2729" s="248"/>
      <c r="O2729" s="248"/>
      <c r="P2729" s="248"/>
      <c r="Q2729" s="248"/>
      <c r="R2729" s="248"/>
      <c r="S2729" s="248"/>
      <c r="T2729" s="249"/>
      <c r="AT2729" s="250" t="s">
        <v>290</v>
      </c>
      <c r="AU2729" s="250" t="s">
        <v>85</v>
      </c>
      <c r="AV2729" s="16" t="s">
        <v>83</v>
      </c>
      <c r="AW2729" s="16" t="s">
        <v>32</v>
      </c>
      <c r="AX2729" s="16" t="s">
        <v>76</v>
      </c>
      <c r="AY2729" s="250" t="s">
        <v>282</v>
      </c>
    </row>
    <row r="2730" spans="1:65" s="16" customFormat="1" ht="11.25">
      <c r="B2730" s="241"/>
      <c r="C2730" s="242"/>
      <c r="D2730" s="209" t="s">
        <v>290</v>
      </c>
      <c r="E2730" s="243" t="s">
        <v>1</v>
      </c>
      <c r="F2730" s="244" t="s">
        <v>3372</v>
      </c>
      <c r="G2730" s="242"/>
      <c r="H2730" s="243" t="s">
        <v>1</v>
      </c>
      <c r="I2730" s="245"/>
      <c r="J2730" s="242"/>
      <c r="K2730" s="242"/>
      <c r="L2730" s="246"/>
      <c r="M2730" s="247"/>
      <c r="N2730" s="248"/>
      <c r="O2730" s="248"/>
      <c r="P2730" s="248"/>
      <c r="Q2730" s="248"/>
      <c r="R2730" s="248"/>
      <c r="S2730" s="248"/>
      <c r="T2730" s="249"/>
      <c r="AT2730" s="250" t="s">
        <v>290</v>
      </c>
      <c r="AU2730" s="250" t="s">
        <v>85</v>
      </c>
      <c r="AV2730" s="16" t="s">
        <v>83</v>
      </c>
      <c r="AW2730" s="16" t="s">
        <v>32</v>
      </c>
      <c r="AX2730" s="16" t="s">
        <v>76</v>
      </c>
      <c r="AY2730" s="250" t="s">
        <v>282</v>
      </c>
    </row>
    <row r="2731" spans="1:65" s="16" customFormat="1" ht="11.25">
      <c r="B2731" s="241"/>
      <c r="C2731" s="242"/>
      <c r="D2731" s="209" t="s">
        <v>290</v>
      </c>
      <c r="E2731" s="243" t="s">
        <v>1</v>
      </c>
      <c r="F2731" s="244" t="s">
        <v>3373</v>
      </c>
      <c r="G2731" s="242"/>
      <c r="H2731" s="243" t="s">
        <v>1</v>
      </c>
      <c r="I2731" s="245"/>
      <c r="J2731" s="242"/>
      <c r="K2731" s="242"/>
      <c r="L2731" s="246"/>
      <c r="M2731" s="247"/>
      <c r="N2731" s="248"/>
      <c r="O2731" s="248"/>
      <c r="P2731" s="248"/>
      <c r="Q2731" s="248"/>
      <c r="R2731" s="248"/>
      <c r="S2731" s="248"/>
      <c r="T2731" s="249"/>
      <c r="AT2731" s="250" t="s">
        <v>290</v>
      </c>
      <c r="AU2731" s="250" t="s">
        <v>85</v>
      </c>
      <c r="AV2731" s="16" t="s">
        <v>83</v>
      </c>
      <c r="AW2731" s="16" t="s">
        <v>32</v>
      </c>
      <c r="AX2731" s="16" t="s">
        <v>76</v>
      </c>
      <c r="AY2731" s="250" t="s">
        <v>282</v>
      </c>
    </row>
    <row r="2732" spans="1:65" s="13" customFormat="1" ht="11.25">
      <c r="B2732" s="207"/>
      <c r="C2732" s="208"/>
      <c r="D2732" s="209" t="s">
        <v>290</v>
      </c>
      <c r="E2732" s="210" t="s">
        <v>1</v>
      </c>
      <c r="F2732" s="211" t="s">
        <v>83</v>
      </c>
      <c r="G2732" s="208"/>
      <c r="H2732" s="212">
        <v>1</v>
      </c>
      <c r="I2732" s="213"/>
      <c r="J2732" s="208"/>
      <c r="K2732" s="208"/>
      <c r="L2732" s="214"/>
      <c r="M2732" s="215"/>
      <c r="N2732" s="216"/>
      <c r="O2732" s="216"/>
      <c r="P2732" s="216"/>
      <c r="Q2732" s="216"/>
      <c r="R2732" s="216"/>
      <c r="S2732" s="216"/>
      <c r="T2732" s="217"/>
      <c r="AT2732" s="218" t="s">
        <v>290</v>
      </c>
      <c r="AU2732" s="218" t="s">
        <v>85</v>
      </c>
      <c r="AV2732" s="13" t="s">
        <v>85</v>
      </c>
      <c r="AW2732" s="13" t="s">
        <v>32</v>
      </c>
      <c r="AX2732" s="13" t="s">
        <v>76</v>
      </c>
      <c r="AY2732" s="218" t="s">
        <v>282</v>
      </c>
    </row>
    <row r="2733" spans="1:65" s="14" customFormat="1" ht="11.25">
      <c r="B2733" s="219"/>
      <c r="C2733" s="220"/>
      <c r="D2733" s="209" t="s">
        <v>290</v>
      </c>
      <c r="E2733" s="221" t="s">
        <v>1</v>
      </c>
      <c r="F2733" s="222" t="s">
        <v>292</v>
      </c>
      <c r="G2733" s="220"/>
      <c r="H2733" s="223">
        <v>1</v>
      </c>
      <c r="I2733" s="224"/>
      <c r="J2733" s="220"/>
      <c r="K2733" s="220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290</v>
      </c>
      <c r="AU2733" s="229" t="s">
        <v>85</v>
      </c>
      <c r="AV2733" s="14" t="s">
        <v>288</v>
      </c>
      <c r="AW2733" s="14" t="s">
        <v>32</v>
      </c>
      <c r="AX2733" s="14" t="s">
        <v>83</v>
      </c>
      <c r="AY2733" s="229" t="s">
        <v>282</v>
      </c>
    </row>
    <row r="2734" spans="1:65" s="2" customFormat="1" ht="16.5" customHeight="1">
      <c r="A2734" s="35"/>
      <c r="B2734" s="36"/>
      <c r="C2734" s="193" t="s">
        <v>3374</v>
      </c>
      <c r="D2734" s="193" t="s">
        <v>284</v>
      </c>
      <c r="E2734" s="194" t="s">
        <v>3375</v>
      </c>
      <c r="F2734" s="195" t="s">
        <v>3376</v>
      </c>
      <c r="G2734" s="196" t="s">
        <v>2191</v>
      </c>
      <c r="H2734" s="197">
        <v>1</v>
      </c>
      <c r="I2734" s="198"/>
      <c r="J2734" s="199">
        <f>ROUND(I2734*H2734,2)</f>
        <v>0</v>
      </c>
      <c r="K2734" s="200"/>
      <c r="L2734" s="40"/>
      <c r="M2734" s="201" t="s">
        <v>1</v>
      </c>
      <c r="N2734" s="202" t="s">
        <v>41</v>
      </c>
      <c r="O2734" s="72"/>
      <c r="P2734" s="203">
        <f>O2734*H2734</f>
        <v>0</v>
      </c>
      <c r="Q2734" s="203">
        <v>0</v>
      </c>
      <c r="R2734" s="203">
        <f>Q2734*H2734</f>
        <v>0</v>
      </c>
      <c r="S2734" s="203">
        <v>0</v>
      </c>
      <c r="T2734" s="204">
        <f>S2734*H2734</f>
        <v>0</v>
      </c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R2734" s="205" t="s">
        <v>3336</v>
      </c>
      <c r="AT2734" s="205" t="s">
        <v>284</v>
      </c>
      <c r="AU2734" s="205" t="s">
        <v>85</v>
      </c>
      <c r="AY2734" s="18" t="s">
        <v>282</v>
      </c>
      <c r="BE2734" s="206">
        <f>IF(N2734="základní",J2734,0)</f>
        <v>0</v>
      </c>
      <c r="BF2734" s="206">
        <f>IF(N2734="snížená",J2734,0)</f>
        <v>0</v>
      </c>
      <c r="BG2734" s="206">
        <f>IF(N2734="zákl. přenesená",J2734,0)</f>
        <v>0</v>
      </c>
      <c r="BH2734" s="206">
        <f>IF(N2734="sníž. přenesená",J2734,0)</f>
        <v>0</v>
      </c>
      <c r="BI2734" s="206">
        <f>IF(N2734="nulová",J2734,0)</f>
        <v>0</v>
      </c>
      <c r="BJ2734" s="18" t="s">
        <v>83</v>
      </c>
      <c r="BK2734" s="206">
        <f>ROUND(I2734*H2734,2)</f>
        <v>0</v>
      </c>
      <c r="BL2734" s="18" t="s">
        <v>3336</v>
      </c>
      <c r="BM2734" s="205" t="s">
        <v>3377</v>
      </c>
    </row>
    <row r="2735" spans="1:65" s="16" customFormat="1" ht="22.5">
      <c r="B2735" s="241"/>
      <c r="C2735" s="242"/>
      <c r="D2735" s="209" t="s">
        <v>290</v>
      </c>
      <c r="E2735" s="243" t="s">
        <v>1</v>
      </c>
      <c r="F2735" s="244" t="s">
        <v>3378</v>
      </c>
      <c r="G2735" s="242"/>
      <c r="H2735" s="243" t="s">
        <v>1</v>
      </c>
      <c r="I2735" s="245"/>
      <c r="J2735" s="242"/>
      <c r="K2735" s="242"/>
      <c r="L2735" s="246"/>
      <c r="M2735" s="247"/>
      <c r="N2735" s="248"/>
      <c r="O2735" s="248"/>
      <c r="P2735" s="248"/>
      <c r="Q2735" s="248"/>
      <c r="R2735" s="248"/>
      <c r="S2735" s="248"/>
      <c r="T2735" s="249"/>
      <c r="AT2735" s="250" t="s">
        <v>290</v>
      </c>
      <c r="AU2735" s="250" t="s">
        <v>85</v>
      </c>
      <c r="AV2735" s="16" t="s">
        <v>83</v>
      </c>
      <c r="AW2735" s="16" t="s">
        <v>32</v>
      </c>
      <c r="AX2735" s="16" t="s">
        <v>76</v>
      </c>
      <c r="AY2735" s="250" t="s">
        <v>282</v>
      </c>
    </row>
    <row r="2736" spans="1:65" s="16" customFormat="1" ht="22.5">
      <c r="B2736" s="241"/>
      <c r="C2736" s="242"/>
      <c r="D2736" s="209" t="s">
        <v>290</v>
      </c>
      <c r="E2736" s="243" t="s">
        <v>1</v>
      </c>
      <c r="F2736" s="244" t="s">
        <v>3379</v>
      </c>
      <c r="G2736" s="242"/>
      <c r="H2736" s="243" t="s">
        <v>1</v>
      </c>
      <c r="I2736" s="245"/>
      <c r="J2736" s="242"/>
      <c r="K2736" s="242"/>
      <c r="L2736" s="246"/>
      <c r="M2736" s="247"/>
      <c r="N2736" s="248"/>
      <c r="O2736" s="248"/>
      <c r="P2736" s="248"/>
      <c r="Q2736" s="248"/>
      <c r="R2736" s="248"/>
      <c r="S2736" s="248"/>
      <c r="T2736" s="249"/>
      <c r="AT2736" s="250" t="s">
        <v>290</v>
      </c>
      <c r="AU2736" s="250" t="s">
        <v>85</v>
      </c>
      <c r="AV2736" s="16" t="s">
        <v>83</v>
      </c>
      <c r="AW2736" s="16" t="s">
        <v>32</v>
      </c>
      <c r="AX2736" s="16" t="s">
        <v>76</v>
      </c>
      <c r="AY2736" s="250" t="s">
        <v>282</v>
      </c>
    </row>
    <row r="2737" spans="1:65" s="13" customFormat="1" ht="11.25">
      <c r="B2737" s="207"/>
      <c r="C2737" s="208"/>
      <c r="D2737" s="209" t="s">
        <v>290</v>
      </c>
      <c r="E2737" s="210" t="s">
        <v>1</v>
      </c>
      <c r="F2737" s="211" t="s">
        <v>83</v>
      </c>
      <c r="G2737" s="208"/>
      <c r="H2737" s="212">
        <v>1</v>
      </c>
      <c r="I2737" s="213"/>
      <c r="J2737" s="208"/>
      <c r="K2737" s="208"/>
      <c r="L2737" s="214"/>
      <c r="M2737" s="215"/>
      <c r="N2737" s="216"/>
      <c r="O2737" s="216"/>
      <c r="P2737" s="216"/>
      <c r="Q2737" s="216"/>
      <c r="R2737" s="216"/>
      <c r="S2737" s="216"/>
      <c r="T2737" s="217"/>
      <c r="AT2737" s="218" t="s">
        <v>290</v>
      </c>
      <c r="AU2737" s="218" t="s">
        <v>85</v>
      </c>
      <c r="AV2737" s="13" t="s">
        <v>85</v>
      </c>
      <c r="AW2737" s="13" t="s">
        <v>32</v>
      </c>
      <c r="AX2737" s="13" t="s">
        <v>76</v>
      </c>
      <c r="AY2737" s="218" t="s">
        <v>282</v>
      </c>
    </row>
    <row r="2738" spans="1:65" s="14" customFormat="1" ht="11.25">
      <c r="B2738" s="219"/>
      <c r="C2738" s="220"/>
      <c r="D2738" s="209" t="s">
        <v>290</v>
      </c>
      <c r="E2738" s="221" t="s">
        <v>1</v>
      </c>
      <c r="F2738" s="222" t="s">
        <v>292</v>
      </c>
      <c r="G2738" s="220"/>
      <c r="H2738" s="223">
        <v>1</v>
      </c>
      <c r="I2738" s="224"/>
      <c r="J2738" s="220"/>
      <c r="K2738" s="220"/>
      <c r="L2738" s="225"/>
      <c r="M2738" s="226"/>
      <c r="N2738" s="227"/>
      <c r="O2738" s="227"/>
      <c r="P2738" s="227"/>
      <c r="Q2738" s="227"/>
      <c r="R2738" s="227"/>
      <c r="S2738" s="227"/>
      <c r="T2738" s="228"/>
      <c r="AT2738" s="229" t="s">
        <v>290</v>
      </c>
      <c r="AU2738" s="229" t="s">
        <v>85</v>
      </c>
      <c r="AV2738" s="14" t="s">
        <v>288</v>
      </c>
      <c r="AW2738" s="14" t="s">
        <v>32</v>
      </c>
      <c r="AX2738" s="14" t="s">
        <v>83</v>
      </c>
      <c r="AY2738" s="229" t="s">
        <v>282</v>
      </c>
    </row>
    <row r="2739" spans="1:65" s="12" customFormat="1" ht="22.9" customHeight="1">
      <c r="B2739" s="177"/>
      <c r="C2739" s="178"/>
      <c r="D2739" s="179" t="s">
        <v>75</v>
      </c>
      <c r="E2739" s="191" t="s">
        <v>3380</v>
      </c>
      <c r="F2739" s="191" t="s">
        <v>3381</v>
      </c>
      <c r="G2739" s="178"/>
      <c r="H2739" s="178"/>
      <c r="I2739" s="181"/>
      <c r="J2739" s="192">
        <f>BK2739</f>
        <v>0</v>
      </c>
      <c r="K2739" s="178"/>
      <c r="L2739" s="183"/>
      <c r="M2739" s="184"/>
      <c r="N2739" s="185"/>
      <c r="O2739" s="185"/>
      <c r="P2739" s="186">
        <f>SUM(P2740:P2778)</f>
        <v>0</v>
      </c>
      <c r="Q2739" s="185"/>
      <c r="R2739" s="186">
        <f>SUM(R2740:R2778)</f>
        <v>0</v>
      </c>
      <c r="S2739" s="185"/>
      <c r="T2739" s="187">
        <f>SUM(T2740:T2778)</f>
        <v>0</v>
      </c>
      <c r="AR2739" s="188" t="s">
        <v>330</v>
      </c>
      <c r="AT2739" s="189" t="s">
        <v>75</v>
      </c>
      <c r="AU2739" s="189" t="s">
        <v>83</v>
      </c>
      <c r="AY2739" s="188" t="s">
        <v>282</v>
      </c>
      <c r="BK2739" s="190">
        <f>SUM(BK2740:BK2778)</f>
        <v>0</v>
      </c>
    </row>
    <row r="2740" spans="1:65" s="2" customFormat="1" ht="16.5" customHeight="1">
      <c r="A2740" s="35"/>
      <c r="B2740" s="36"/>
      <c r="C2740" s="193" t="s">
        <v>3382</v>
      </c>
      <c r="D2740" s="193" t="s">
        <v>284</v>
      </c>
      <c r="E2740" s="194" t="s">
        <v>3383</v>
      </c>
      <c r="F2740" s="195" t="s">
        <v>3381</v>
      </c>
      <c r="G2740" s="196" t="s">
        <v>2461</v>
      </c>
      <c r="H2740" s="197">
        <v>1</v>
      </c>
      <c r="I2740" s="198"/>
      <c r="J2740" s="199">
        <f>ROUND(I2740*H2740,2)</f>
        <v>0</v>
      </c>
      <c r="K2740" s="200"/>
      <c r="L2740" s="40"/>
      <c r="M2740" s="201" t="s">
        <v>1</v>
      </c>
      <c r="N2740" s="202" t="s">
        <v>41</v>
      </c>
      <c r="O2740" s="72"/>
      <c r="P2740" s="203">
        <f>O2740*H2740</f>
        <v>0</v>
      </c>
      <c r="Q2740" s="203">
        <v>0</v>
      </c>
      <c r="R2740" s="203">
        <f>Q2740*H2740</f>
        <v>0</v>
      </c>
      <c r="S2740" s="203">
        <v>0</v>
      </c>
      <c r="T2740" s="204">
        <f>S2740*H2740</f>
        <v>0</v>
      </c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R2740" s="205" t="s">
        <v>3336</v>
      </c>
      <c r="AT2740" s="205" t="s">
        <v>284</v>
      </c>
      <c r="AU2740" s="205" t="s">
        <v>85</v>
      </c>
      <c r="AY2740" s="18" t="s">
        <v>282</v>
      </c>
      <c r="BE2740" s="206">
        <f>IF(N2740="základní",J2740,0)</f>
        <v>0</v>
      </c>
      <c r="BF2740" s="206">
        <f>IF(N2740="snížená",J2740,0)</f>
        <v>0</v>
      </c>
      <c r="BG2740" s="206">
        <f>IF(N2740="zákl. přenesená",J2740,0)</f>
        <v>0</v>
      </c>
      <c r="BH2740" s="206">
        <f>IF(N2740="sníž. přenesená",J2740,0)</f>
        <v>0</v>
      </c>
      <c r="BI2740" s="206">
        <f>IF(N2740="nulová",J2740,0)</f>
        <v>0</v>
      </c>
      <c r="BJ2740" s="18" t="s">
        <v>83</v>
      </c>
      <c r="BK2740" s="206">
        <f>ROUND(I2740*H2740,2)</f>
        <v>0</v>
      </c>
      <c r="BL2740" s="18" t="s">
        <v>3336</v>
      </c>
      <c r="BM2740" s="205" t="s">
        <v>3384</v>
      </c>
    </row>
    <row r="2741" spans="1:65" s="16" customFormat="1" ht="11.25">
      <c r="B2741" s="241"/>
      <c r="C2741" s="242"/>
      <c r="D2741" s="209" t="s">
        <v>290</v>
      </c>
      <c r="E2741" s="243" t="s">
        <v>1</v>
      </c>
      <c r="F2741" s="244" t="s">
        <v>3385</v>
      </c>
      <c r="G2741" s="242"/>
      <c r="H2741" s="243" t="s">
        <v>1</v>
      </c>
      <c r="I2741" s="245"/>
      <c r="J2741" s="242"/>
      <c r="K2741" s="242"/>
      <c r="L2741" s="246"/>
      <c r="M2741" s="247"/>
      <c r="N2741" s="248"/>
      <c r="O2741" s="248"/>
      <c r="P2741" s="248"/>
      <c r="Q2741" s="248"/>
      <c r="R2741" s="248"/>
      <c r="S2741" s="248"/>
      <c r="T2741" s="249"/>
      <c r="AT2741" s="250" t="s">
        <v>290</v>
      </c>
      <c r="AU2741" s="250" t="s">
        <v>85</v>
      </c>
      <c r="AV2741" s="16" t="s">
        <v>83</v>
      </c>
      <c r="AW2741" s="16" t="s">
        <v>32</v>
      </c>
      <c r="AX2741" s="16" t="s">
        <v>76</v>
      </c>
      <c r="AY2741" s="250" t="s">
        <v>282</v>
      </c>
    </row>
    <row r="2742" spans="1:65" s="16" customFormat="1" ht="11.25">
      <c r="B2742" s="241"/>
      <c r="C2742" s="242"/>
      <c r="D2742" s="209" t="s">
        <v>290</v>
      </c>
      <c r="E2742" s="243" t="s">
        <v>1</v>
      </c>
      <c r="F2742" s="244" t="s">
        <v>3386</v>
      </c>
      <c r="G2742" s="242"/>
      <c r="H2742" s="243" t="s">
        <v>1</v>
      </c>
      <c r="I2742" s="245"/>
      <c r="J2742" s="242"/>
      <c r="K2742" s="242"/>
      <c r="L2742" s="246"/>
      <c r="M2742" s="247"/>
      <c r="N2742" s="248"/>
      <c r="O2742" s="248"/>
      <c r="P2742" s="248"/>
      <c r="Q2742" s="248"/>
      <c r="R2742" s="248"/>
      <c r="S2742" s="248"/>
      <c r="T2742" s="249"/>
      <c r="AT2742" s="250" t="s">
        <v>290</v>
      </c>
      <c r="AU2742" s="250" t="s">
        <v>85</v>
      </c>
      <c r="AV2742" s="16" t="s">
        <v>83</v>
      </c>
      <c r="AW2742" s="16" t="s">
        <v>32</v>
      </c>
      <c r="AX2742" s="16" t="s">
        <v>76</v>
      </c>
      <c r="AY2742" s="250" t="s">
        <v>282</v>
      </c>
    </row>
    <row r="2743" spans="1:65" s="16" customFormat="1" ht="11.25">
      <c r="B2743" s="241"/>
      <c r="C2743" s="242"/>
      <c r="D2743" s="209" t="s">
        <v>290</v>
      </c>
      <c r="E2743" s="243" t="s">
        <v>1</v>
      </c>
      <c r="F2743" s="244" t="s">
        <v>3387</v>
      </c>
      <c r="G2743" s="242"/>
      <c r="H2743" s="243" t="s">
        <v>1</v>
      </c>
      <c r="I2743" s="245"/>
      <c r="J2743" s="242"/>
      <c r="K2743" s="242"/>
      <c r="L2743" s="246"/>
      <c r="M2743" s="247"/>
      <c r="N2743" s="248"/>
      <c r="O2743" s="248"/>
      <c r="P2743" s="248"/>
      <c r="Q2743" s="248"/>
      <c r="R2743" s="248"/>
      <c r="S2743" s="248"/>
      <c r="T2743" s="249"/>
      <c r="AT2743" s="250" t="s">
        <v>290</v>
      </c>
      <c r="AU2743" s="250" t="s">
        <v>85</v>
      </c>
      <c r="AV2743" s="16" t="s">
        <v>83</v>
      </c>
      <c r="AW2743" s="16" t="s">
        <v>32</v>
      </c>
      <c r="AX2743" s="16" t="s">
        <v>76</v>
      </c>
      <c r="AY2743" s="250" t="s">
        <v>282</v>
      </c>
    </row>
    <row r="2744" spans="1:65" s="16" customFormat="1" ht="22.5">
      <c r="B2744" s="241"/>
      <c r="C2744" s="242"/>
      <c r="D2744" s="209" t="s">
        <v>290</v>
      </c>
      <c r="E2744" s="243" t="s">
        <v>1</v>
      </c>
      <c r="F2744" s="244" t="s">
        <v>3388</v>
      </c>
      <c r="G2744" s="242"/>
      <c r="H2744" s="243" t="s">
        <v>1</v>
      </c>
      <c r="I2744" s="245"/>
      <c r="J2744" s="242"/>
      <c r="K2744" s="242"/>
      <c r="L2744" s="246"/>
      <c r="M2744" s="247"/>
      <c r="N2744" s="248"/>
      <c r="O2744" s="248"/>
      <c r="P2744" s="248"/>
      <c r="Q2744" s="248"/>
      <c r="R2744" s="248"/>
      <c r="S2744" s="248"/>
      <c r="T2744" s="249"/>
      <c r="AT2744" s="250" t="s">
        <v>290</v>
      </c>
      <c r="AU2744" s="250" t="s">
        <v>85</v>
      </c>
      <c r="AV2744" s="16" t="s">
        <v>83</v>
      </c>
      <c r="AW2744" s="16" t="s">
        <v>32</v>
      </c>
      <c r="AX2744" s="16" t="s">
        <v>76</v>
      </c>
      <c r="AY2744" s="250" t="s">
        <v>282</v>
      </c>
    </row>
    <row r="2745" spans="1:65" s="16" customFormat="1" ht="22.5">
      <c r="B2745" s="241"/>
      <c r="C2745" s="242"/>
      <c r="D2745" s="209" t="s">
        <v>290</v>
      </c>
      <c r="E2745" s="243" t="s">
        <v>1</v>
      </c>
      <c r="F2745" s="244" t="s">
        <v>3389</v>
      </c>
      <c r="G2745" s="242"/>
      <c r="H2745" s="243" t="s">
        <v>1</v>
      </c>
      <c r="I2745" s="245"/>
      <c r="J2745" s="242"/>
      <c r="K2745" s="242"/>
      <c r="L2745" s="246"/>
      <c r="M2745" s="247"/>
      <c r="N2745" s="248"/>
      <c r="O2745" s="248"/>
      <c r="P2745" s="248"/>
      <c r="Q2745" s="248"/>
      <c r="R2745" s="248"/>
      <c r="S2745" s="248"/>
      <c r="T2745" s="249"/>
      <c r="AT2745" s="250" t="s">
        <v>290</v>
      </c>
      <c r="AU2745" s="250" t="s">
        <v>85</v>
      </c>
      <c r="AV2745" s="16" t="s">
        <v>83</v>
      </c>
      <c r="AW2745" s="16" t="s">
        <v>32</v>
      </c>
      <c r="AX2745" s="16" t="s">
        <v>76</v>
      </c>
      <c r="AY2745" s="250" t="s">
        <v>282</v>
      </c>
    </row>
    <row r="2746" spans="1:65" s="16" customFormat="1" ht="11.25">
      <c r="B2746" s="241"/>
      <c r="C2746" s="242"/>
      <c r="D2746" s="209" t="s">
        <v>290</v>
      </c>
      <c r="E2746" s="243" t="s">
        <v>1</v>
      </c>
      <c r="F2746" s="244" t="s">
        <v>3390</v>
      </c>
      <c r="G2746" s="242"/>
      <c r="H2746" s="243" t="s">
        <v>1</v>
      </c>
      <c r="I2746" s="245"/>
      <c r="J2746" s="242"/>
      <c r="K2746" s="242"/>
      <c r="L2746" s="246"/>
      <c r="M2746" s="247"/>
      <c r="N2746" s="248"/>
      <c r="O2746" s="248"/>
      <c r="P2746" s="248"/>
      <c r="Q2746" s="248"/>
      <c r="R2746" s="248"/>
      <c r="S2746" s="248"/>
      <c r="T2746" s="249"/>
      <c r="AT2746" s="250" t="s">
        <v>290</v>
      </c>
      <c r="AU2746" s="250" t="s">
        <v>85</v>
      </c>
      <c r="AV2746" s="16" t="s">
        <v>83</v>
      </c>
      <c r="AW2746" s="16" t="s">
        <v>32</v>
      </c>
      <c r="AX2746" s="16" t="s">
        <v>76</v>
      </c>
      <c r="AY2746" s="250" t="s">
        <v>282</v>
      </c>
    </row>
    <row r="2747" spans="1:65" s="16" customFormat="1" ht="22.5">
      <c r="B2747" s="241"/>
      <c r="C2747" s="242"/>
      <c r="D2747" s="209" t="s">
        <v>290</v>
      </c>
      <c r="E2747" s="243" t="s">
        <v>1</v>
      </c>
      <c r="F2747" s="244" t="s">
        <v>3391</v>
      </c>
      <c r="G2747" s="242"/>
      <c r="H2747" s="243" t="s">
        <v>1</v>
      </c>
      <c r="I2747" s="245"/>
      <c r="J2747" s="242"/>
      <c r="K2747" s="242"/>
      <c r="L2747" s="246"/>
      <c r="M2747" s="247"/>
      <c r="N2747" s="248"/>
      <c r="O2747" s="248"/>
      <c r="P2747" s="248"/>
      <c r="Q2747" s="248"/>
      <c r="R2747" s="248"/>
      <c r="S2747" s="248"/>
      <c r="T2747" s="249"/>
      <c r="AT2747" s="250" t="s">
        <v>290</v>
      </c>
      <c r="AU2747" s="250" t="s">
        <v>85</v>
      </c>
      <c r="AV2747" s="16" t="s">
        <v>83</v>
      </c>
      <c r="AW2747" s="16" t="s">
        <v>32</v>
      </c>
      <c r="AX2747" s="16" t="s">
        <v>76</v>
      </c>
      <c r="AY2747" s="250" t="s">
        <v>282</v>
      </c>
    </row>
    <row r="2748" spans="1:65" s="16" customFormat="1" ht="22.5">
      <c r="B2748" s="241"/>
      <c r="C2748" s="242"/>
      <c r="D2748" s="209" t="s">
        <v>290</v>
      </c>
      <c r="E2748" s="243" t="s">
        <v>1</v>
      </c>
      <c r="F2748" s="244" t="s">
        <v>3392</v>
      </c>
      <c r="G2748" s="242"/>
      <c r="H2748" s="243" t="s">
        <v>1</v>
      </c>
      <c r="I2748" s="245"/>
      <c r="J2748" s="242"/>
      <c r="K2748" s="242"/>
      <c r="L2748" s="246"/>
      <c r="M2748" s="247"/>
      <c r="N2748" s="248"/>
      <c r="O2748" s="248"/>
      <c r="P2748" s="248"/>
      <c r="Q2748" s="248"/>
      <c r="R2748" s="248"/>
      <c r="S2748" s="248"/>
      <c r="T2748" s="249"/>
      <c r="AT2748" s="250" t="s">
        <v>290</v>
      </c>
      <c r="AU2748" s="250" t="s">
        <v>85</v>
      </c>
      <c r="AV2748" s="16" t="s">
        <v>83</v>
      </c>
      <c r="AW2748" s="16" t="s">
        <v>32</v>
      </c>
      <c r="AX2748" s="16" t="s">
        <v>76</v>
      </c>
      <c r="AY2748" s="250" t="s">
        <v>282</v>
      </c>
    </row>
    <row r="2749" spans="1:65" s="16" customFormat="1" ht="11.25">
      <c r="B2749" s="241"/>
      <c r="C2749" s="242"/>
      <c r="D2749" s="209" t="s">
        <v>290</v>
      </c>
      <c r="E2749" s="243" t="s">
        <v>1</v>
      </c>
      <c r="F2749" s="244" t="s">
        <v>3393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290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282</v>
      </c>
    </row>
    <row r="2750" spans="1:65" s="16" customFormat="1" ht="11.25">
      <c r="B2750" s="241"/>
      <c r="C2750" s="242"/>
      <c r="D2750" s="209" t="s">
        <v>290</v>
      </c>
      <c r="E2750" s="243" t="s">
        <v>1</v>
      </c>
      <c r="F2750" s="244" t="s">
        <v>3394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290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282</v>
      </c>
    </row>
    <row r="2751" spans="1:65" s="16" customFormat="1" ht="11.25">
      <c r="B2751" s="241"/>
      <c r="C2751" s="242"/>
      <c r="D2751" s="209" t="s">
        <v>290</v>
      </c>
      <c r="E2751" s="243" t="s">
        <v>1</v>
      </c>
      <c r="F2751" s="244" t="s">
        <v>3395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290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282</v>
      </c>
    </row>
    <row r="2752" spans="1:65" s="16" customFormat="1" ht="22.5">
      <c r="B2752" s="241"/>
      <c r="C2752" s="242"/>
      <c r="D2752" s="209" t="s">
        <v>290</v>
      </c>
      <c r="E2752" s="243" t="s">
        <v>1</v>
      </c>
      <c r="F2752" s="244" t="s">
        <v>3396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290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282</v>
      </c>
    </row>
    <row r="2753" spans="1:65" s="16" customFormat="1" ht="11.25">
      <c r="B2753" s="241"/>
      <c r="C2753" s="242"/>
      <c r="D2753" s="209" t="s">
        <v>290</v>
      </c>
      <c r="E2753" s="243" t="s">
        <v>1</v>
      </c>
      <c r="F2753" s="244" t="s">
        <v>3397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290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282</v>
      </c>
    </row>
    <row r="2754" spans="1:65" s="16" customFormat="1" ht="11.25">
      <c r="B2754" s="241"/>
      <c r="C2754" s="242"/>
      <c r="D2754" s="209" t="s">
        <v>290</v>
      </c>
      <c r="E2754" s="243" t="s">
        <v>1</v>
      </c>
      <c r="F2754" s="244" t="s">
        <v>3398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290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282</v>
      </c>
    </row>
    <row r="2755" spans="1:65" s="13" customFormat="1" ht="11.25">
      <c r="B2755" s="207"/>
      <c r="C2755" s="208"/>
      <c r="D2755" s="209" t="s">
        <v>290</v>
      </c>
      <c r="E2755" s="210" t="s">
        <v>1</v>
      </c>
      <c r="F2755" s="211" t="s">
        <v>83</v>
      </c>
      <c r="G2755" s="208"/>
      <c r="H2755" s="212">
        <v>1</v>
      </c>
      <c r="I2755" s="213"/>
      <c r="J2755" s="208"/>
      <c r="K2755" s="208"/>
      <c r="L2755" s="214"/>
      <c r="M2755" s="215"/>
      <c r="N2755" s="216"/>
      <c r="O2755" s="216"/>
      <c r="P2755" s="216"/>
      <c r="Q2755" s="216"/>
      <c r="R2755" s="216"/>
      <c r="S2755" s="216"/>
      <c r="T2755" s="217"/>
      <c r="AT2755" s="218" t="s">
        <v>290</v>
      </c>
      <c r="AU2755" s="218" t="s">
        <v>85</v>
      </c>
      <c r="AV2755" s="13" t="s">
        <v>85</v>
      </c>
      <c r="AW2755" s="13" t="s">
        <v>32</v>
      </c>
      <c r="AX2755" s="13" t="s">
        <v>76</v>
      </c>
      <c r="AY2755" s="218" t="s">
        <v>282</v>
      </c>
    </row>
    <row r="2756" spans="1:65" s="14" customFormat="1" ht="11.25">
      <c r="B2756" s="219"/>
      <c r="C2756" s="220"/>
      <c r="D2756" s="209" t="s">
        <v>290</v>
      </c>
      <c r="E2756" s="221" t="s">
        <v>1</v>
      </c>
      <c r="F2756" s="222" t="s">
        <v>292</v>
      </c>
      <c r="G2756" s="220"/>
      <c r="H2756" s="223">
        <v>1</v>
      </c>
      <c r="I2756" s="224"/>
      <c r="J2756" s="220"/>
      <c r="K2756" s="220"/>
      <c r="L2756" s="225"/>
      <c r="M2756" s="226"/>
      <c r="N2756" s="227"/>
      <c r="O2756" s="227"/>
      <c r="P2756" s="227"/>
      <c r="Q2756" s="227"/>
      <c r="R2756" s="227"/>
      <c r="S2756" s="227"/>
      <c r="T2756" s="228"/>
      <c r="AT2756" s="229" t="s">
        <v>290</v>
      </c>
      <c r="AU2756" s="229" t="s">
        <v>85</v>
      </c>
      <c r="AV2756" s="14" t="s">
        <v>288</v>
      </c>
      <c r="AW2756" s="14" t="s">
        <v>32</v>
      </c>
      <c r="AX2756" s="14" t="s">
        <v>83</v>
      </c>
      <c r="AY2756" s="229" t="s">
        <v>282</v>
      </c>
    </row>
    <row r="2757" spans="1:65" s="2" customFormat="1" ht="24.2" customHeight="1">
      <c r="A2757" s="35"/>
      <c r="B2757" s="36"/>
      <c r="C2757" s="193" t="s">
        <v>3399</v>
      </c>
      <c r="D2757" s="193" t="s">
        <v>284</v>
      </c>
      <c r="E2757" s="194" t="s">
        <v>3400</v>
      </c>
      <c r="F2757" s="195" t="s">
        <v>3401</v>
      </c>
      <c r="G2757" s="196" t="s">
        <v>2461</v>
      </c>
      <c r="H2757" s="197">
        <v>1</v>
      </c>
      <c r="I2757" s="198"/>
      <c r="J2757" s="199">
        <f>ROUND(I2757*H2757,2)</f>
        <v>0</v>
      </c>
      <c r="K2757" s="200"/>
      <c r="L2757" s="40"/>
      <c r="M2757" s="201" t="s">
        <v>1</v>
      </c>
      <c r="N2757" s="202" t="s">
        <v>41</v>
      </c>
      <c r="O2757" s="72"/>
      <c r="P2757" s="203">
        <f>O2757*H2757</f>
        <v>0</v>
      </c>
      <c r="Q2757" s="203">
        <v>0</v>
      </c>
      <c r="R2757" s="203">
        <f>Q2757*H2757</f>
        <v>0</v>
      </c>
      <c r="S2757" s="203">
        <v>0</v>
      </c>
      <c r="T2757" s="204">
        <f>S2757*H2757</f>
        <v>0</v>
      </c>
      <c r="U2757" s="35"/>
      <c r="V2757" s="35"/>
      <c r="W2757" s="35"/>
      <c r="X2757" s="35"/>
      <c r="Y2757" s="35"/>
      <c r="Z2757" s="35"/>
      <c r="AA2757" s="35"/>
      <c r="AB2757" s="35"/>
      <c r="AC2757" s="35"/>
      <c r="AD2757" s="35"/>
      <c r="AE2757" s="35"/>
      <c r="AR2757" s="205" t="s">
        <v>3336</v>
      </c>
      <c r="AT2757" s="205" t="s">
        <v>284</v>
      </c>
      <c r="AU2757" s="205" t="s">
        <v>85</v>
      </c>
      <c r="AY2757" s="18" t="s">
        <v>282</v>
      </c>
      <c r="BE2757" s="206">
        <f>IF(N2757="základní",J2757,0)</f>
        <v>0</v>
      </c>
      <c r="BF2757" s="206">
        <f>IF(N2757="snížená",J2757,0)</f>
        <v>0</v>
      </c>
      <c r="BG2757" s="206">
        <f>IF(N2757="zákl. přenesená",J2757,0)</f>
        <v>0</v>
      </c>
      <c r="BH2757" s="206">
        <f>IF(N2757="sníž. přenesená",J2757,0)</f>
        <v>0</v>
      </c>
      <c r="BI2757" s="206">
        <f>IF(N2757="nulová",J2757,0)</f>
        <v>0</v>
      </c>
      <c r="BJ2757" s="18" t="s">
        <v>83</v>
      </c>
      <c r="BK2757" s="206">
        <f>ROUND(I2757*H2757,2)</f>
        <v>0</v>
      </c>
      <c r="BL2757" s="18" t="s">
        <v>3336</v>
      </c>
      <c r="BM2757" s="205" t="s">
        <v>3402</v>
      </c>
    </row>
    <row r="2758" spans="1:65" s="13" customFormat="1" ht="11.25">
      <c r="B2758" s="207"/>
      <c r="C2758" s="208"/>
      <c r="D2758" s="209" t="s">
        <v>290</v>
      </c>
      <c r="E2758" s="210" t="s">
        <v>1</v>
      </c>
      <c r="F2758" s="211" t="s">
        <v>83</v>
      </c>
      <c r="G2758" s="208"/>
      <c r="H2758" s="212">
        <v>1</v>
      </c>
      <c r="I2758" s="213"/>
      <c r="J2758" s="208"/>
      <c r="K2758" s="208"/>
      <c r="L2758" s="214"/>
      <c r="M2758" s="215"/>
      <c r="N2758" s="216"/>
      <c r="O2758" s="216"/>
      <c r="P2758" s="216"/>
      <c r="Q2758" s="216"/>
      <c r="R2758" s="216"/>
      <c r="S2758" s="216"/>
      <c r="T2758" s="217"/>
      <c r="AT2758" s="218" t="s">
        <v>290</v>
      </c>
      <c r="AU2758" s="218" t="s">
        <v>85</v>
      </c>
      <c r="AV2758" s="13" t="s">
        <v>85</v>
      </c>
      <c r="AW2758" s="13" t="s">
        <v>32</v>
      </c>
      <c r="AX2758" s="13" t="s">
        <v>76</v>
      </c>
      <c r="AY2758" s="218" t="s">
        <v>282</v>
      </c>
    </row>
    <row r="2759" spans="1:65" s="14" customFormat="1" ht="11.25">
      <c r="B2759" s="219"/>
      <c r="C2759" s="220"/>
      <c r="D2759" s="209" t="s">
        <v>290</v>
      </c>
      <c r="E2759" s="221" t="s">
        <v>1</v>
      </c>
      <c r="F2759" s="222" t="s">
        <v>292</v>
      </c>
      <c r="G2759" s="220"/>
      <c r="H2759" s="223">
        <v>1</v>
      </c>
      <c r="I2759" s="224"/>
      <c r="J2759" s="220"/>
      <c r="K2759" s="220"/>
      <c r="L2759" s="225"/>
      <c r="M2759" s="226"/>
      <c r="N2759" s="227"/>
      <c r="O2759" s="227"/>
      <c r="P2759" s="227"/>
      <c r="Q2759" s="227"/>
      <c r="R2759" s="227"/>
      <c r="S2759" s="227"/>
      <c r="T2759" s="228"/>
      <c r="AT2759" s="229" t="s">
        <v>290</v>
      </c>
      <c r="AU2759" s="229" t="s">
        <v>85</v>
      </c>
      <c r="AV2759" s="14" t="s">
        <v>288</v>
      </c>
      <c r="AW2759" s="14" t="s">
        <v>32</v>
      </c>
      <c r="AX2759" s="14" t="s">
        <v>83</v>
      </c>
      <c r="AY2759" s="229" t="s">
        <v>282</v>
      </c>
    </row>
    <row r="2760" spans="1:65" s="2" customFormat="1" ht="16.5" customHeight="1">
      <c r="A2760" s="35"/>
      <c r="B2760" s="36"/>
      <c r="C2760" s="193" t="s">
        <v>3403</v>
      </c>
      <c r="D2760" s="193" t="s">
        <v>284</v>
      </c>
      <c r="E2760" s="194" t="s">
        <v>3404</v>
      </c>
      <c r="F2760" s="195" t="s">
        <v>3405</v>
      </c>
      <c r="G2760" s="196" t="s">
        <v>2461</v>
      </c>
      <c r="H2760" s="197">
        <v>1</v>
      </c>
      <c r="I2760" s="198"/>
      <c r="J2760" s="199">
        <f>ROUND(I2760*H2760,2)</f>
        <v>0</v>
      </c>
      <c r="K2760" s="200"/>
      <c r="L2760" s="40"/>
      <c r="M2760" s="201" t="s">
        <v>1</v>
      </c>
      <c r="N2760" s="202" t="s">
        <v>41</v>
      </c>
      <c r="O2760" s="72"/>
      <c r="P2760" s="203">
        <f>O2760*H2760</f>
        <v>0</v>
      </c>
      <c r="Q2760" s="203">
        <v>0</v>
      </c>
      <c r="R2760" s="203">
        <f>Q2760*H2760</f>
        <v>0</v>
      </c>
      <c r="S2760" s="203">
        <v>0</v>
      </c>
      <c r="T2760" s="204">
        <f>S2760*H2760</f>
        <v>0</v>
      </c>
      <c r="U2760" s="35"/>
      <c r="V2760" s="35"/>
      <c r="W2760" s="35"/>
      <c r="X2760" s="35"/>
      <c r="Y2760" s="35"/>
      <c r="Z2760" s="35"/>
      <c r="AA2760" s="35"/>
      <c r="AB2760" s="35"/>
      <c r="AC2760" s="35"/>
      <c r="AD2760" s="35"/>
      <c r="AE2760" s="35"/>
      <c r="AR2760" s="205" t="s">
        <v>3336</v>
      </c>
      <c r="AT2760" s="205" t="s">
        <v>284</v>
      </c>
      <c r="AU2760" s="205" t="s">
        <v>85</v>
      </c>
      <c r="AY2760" s="18" t="s">
        <v>282</v>
      </c>
      <c r="BE2760" s="206">
        <f>IF(N2760="základní",J2760,0)</f>
        <v>0</v>
      </c>
      <c r="BF2760" s="206">
        <f>IF(N2760="snížená",J2760,0)</f>
        <v>0</v>
      </c>
      <c r="BG2760" s="206">
        <f>IF(N2760="zákl. přenesená",J2760,0)</f>
        <v>0</v>
      </c>
      <c r="BH2760" s="206">
        <f>IF(N2760="sníž. přenesená",J2760,0)</f>
        <v>0</v>
      </c>
      <c r="BI2760" s="206">
        <f>IF(N2760="nulová",J2760,0)</f>
        <v>0</v>
      </c>
      <c r="BJ2760" s="18" t="s">
        <v>83</v>
      </c>
      <c r="BK2760" s="206">
        <f>ROUND(I2760*H2760,2)</f>
        <v>0</v>
      </c>
      <c r="BL2760" s="18" t="s">
        <v>3336</v>
      </c>
      <c r="BM2760" s="205" t="s">
        <v>3406</v>
      </c>
    </row>
    <row r="2761" spans="1:65" s="16" customFormat="1" ht="11.25">
      <c r="B2761" s="241"/>
      <c r="C2761" s="242"/>
      <c r="D2761" s="209" t="s">
        <v>290</v>
      </c>
      <c r="E2761" s="243" t="s">
        <v>1</v>
      </c>
      <c r="F2761" s="244" t="s">
        <v>3407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290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282</v>
      </c>
    </row>
    <row r="2762" spans="1:65" s="13" customFormat="1" ht="11.25">
      <c r="B2762" s="207"/>
      <c r="C2762" s="208"/>
      <c r="D2762" s="209" t="s">
        <v>290</v>
      </c>
      <c r="E2762" s="210" t="s">
        <v>1</v>
      </c>
      <c r="F2762" s="211" t="s">
        <v>83</v>
      </c>
      <c r="G2762" s="208"/>
      <c r="H2762" s="212">
        <v>1</v>
      </c>
      <c r="I2762" s="213"/>
      <c r="J2762" s="208"/>
      <c r="K2762" s="208"/>
      <c r="L2762" s="214"/>
      <c r="M2762" s="215"/>
      <c r="N2762" s="216"/>
      <c r="O2762" s="216"/>
      <c r="P2762" s="216"/>
      <c r="Q2762" s="216"/>
      <c r="R2762" s="216"/>
      <c r="S2762" s="216"/>
      <c r="T2762" s="217"/>
      <c r="AT2762" s="218" t="s">
        <v>290</v>
      </c>
      <c r="AU2762" s="218" t="s">
        <v>85</v>
      </c>
      <c r="AV2762" s="13" t="s">
        <v>85</v>
      </c>
      <c r="AW2762" s="13" t="s">
        <v>32</v>
      </c>
      <c r="AX2762" s="13" t="s">
        <v>76</v>
      </c>
      <c r="AY2762" s="218" t="s">
        <v>282</v>
      </c>
    </row>
    <row r="2763" spans="1:65" s="14" customFormat="1" ht="11.25">
      <c r="B2763" s="219"/>
      <c r="C2763" s="220"/>
      <c r="D2763" s="209" t="s">
        <v>290</v>
      </c>
      <c r="E2763" s="221" t="s">
        <v>1</v>
      </c>
      <c r="F2763" s="222" t="s">
        <v>292</v>
      </c>
      <c r="G2763" s="220"/>
      <c r="H2763" s="223">
        <v>1</v>
      </c>
      <c r="I2763" s="224"/>
      <c r="J2763" s="220"/>
      <c r="K2763" s="220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290</v>
      </c>
      <c r="AU2763" s="229" t="s">
        <v>85</v>
      </c>
      <c r="AV2763" s="14" t="s">
        <v>288</v>
      </c>
      <c r="AW2763" s="14" t="s">
        <v>32</v>
      </c>
      <c r="AX2763" s="14" t="s">
        <v>83</v>
      </c>
      <c r="AY2763" s="229" t="s">
        <v>282</v>
      </c>
    </row>
    <row r="2764" spans="1:65" s="2" customFormat="1" ht="16.5" customHeight="1">
      <c r="A2764" s="35"/>
      <c r="B2764" s="36"/>
      <c r="C2764" s="193" t="s">
        <v>3408</v>
      </c>
      <c r="D2764" s="193" t="s">
        <v>284</v>
      </c>
      <c r="E2764" s="194" t="s">
        <v>3409</v>
      </c>
      <c r="F2764" s="195" t="s">
        <v>3410</v>
      </c>
      <c r="G2764" s="196" t="s">
        <v>2461</v>
      </c>
      <c r="H2764" s="197">
        <v>1</v>
      </c>
      <c r="I2764" s="198"/>
      <c r="J2764" s="199">
        <f>ROUND(I2764*H2764,2)</f>
        <v>0</v>
      </c>
      <c r="K2764" s="200"/>
      <c r="L2764" s="40"/>
      <c r="M2764" s="201" t="s">
        <v>1</v>
      </c>
      <c r="N2764" s="202" t="s">
        <v>41</v>
      </c>
      <c r="O2764" s="72"/>
      <c r="P2764" s="203">
        <f>O2764*H2764</f>
        <v>0</v>
      </c>
      <c r="Q2764" s="203">
        <v>0</v>
      </c>
      <c r="R2764" s="203">
        <f>Q2764*H2764</f>
        <v>0</v>
      </c>
      <c r="S2764" s="203">
        <v>0</v>
      </c>
      <c r="T2764" s="204">
        <f>S2764*H2764</f>
        <v>0</v>
      </c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R2764" s="205" t="s">
        <v>3336</v>
      </c>
      <c r="AT2764" s="205" t="s">
        <v>284</v>
      </c>
      <c r="AU2764" s="205" t="s">
        <v>85</v>
      </c>
      <c r="AY2764" s="18" t="s">
        <v>282</v>
      </c>
      <c r="BE2764" s="206">
        <f>IF(N2764="základní",J2764,0)</f>
        <v>0</v>
      </c>
      <c r="BF2764" s="206">
        <f>IF(N2764="snížená",J2764,0)</f>
        <v>0</v>
      </c>
      <c r="BG2764" s="206">
        <f>IF(N2764="zákl. přenesená",J2764,0)</f>
        <v>0</v>
      </c>
      <c r="BH2764" s="206">
        <f>IF(N2764="sníž. přenesená",J2764,0)</f>
        <v>0</v>
      </c>
      <c r="BI2764" s="206">
        <f>IF(N2764="nulová",J2764,0)</f>
        <v>0</v>
      </c>
      <c r="BJ2764" s="18" t="s">
        <v>83</v>
      </c>
      <c r="BK2764" s="206">
        <f>ROUND(I2764*H2764,2)</f>
        <v>0</v>
      </c>
      <c r="BL2764" s="18" t="s">
        <v>3336</v>
      </c>
      <c r="BM2764" s="205" t="s">
        <v>3411</v>
      </c>
    </row>
    <row r="2765" spans="1:65" s="16" customFormat="1" ht="11.25">
      <c r="B2765" s="241"/>
      <c r="C2765" s="242"/>
      <c r="D2765" s="209" t="s">
        <v>290</v>
      </c>
      <c r="E2765" s="243" t="s">
        <v>1</v>
      </c>
      <c r="F2765" s="244" t="s">
        <v>3412</v>
      </c>
      <c r="G2765" s="242"/>
      <c r="H2765" s="243" t="s">
        <v>1</v>
      </c>
      <c r="I2765" s="245"/>
      <c r="J2765" s="242"/>
      <c r="K2765" s="242"/>
      <c r="L2765" s="246"/>
      <c r="M2765" s="247"/>
      <c r="N2765" s="248"/>
      <c r="O2765" s="248"/>
      <c r="P2765" s="248"/>
      <c r="Q2765" s="248"/>
      <c r="R2765" s="248"/>
      <c r="S2765" s="248"/>
      <c r="T2765" s="249"/>
      <c r="AT2765" s="250" t="s">
        <v>290</v>
      </c>
      <c r="AU2765" s="250" t="s">
        <v>85</v>
      </c>
      <c r="AV2765" s="16" t="s">
        <v>83</v>
      </c>
      <c r="AW2765" s="16" t="s">
        <v>32</v>
      </c>
      <c r="AX2765" s="16" t="s">
        <v>76</v>
      </c>
      <c r="AY2765" s="250" t="s">
        <v>282</v>
      </c>
    </row>
    <row r="2766" spans="1:65" s="16" customFormat="1" ht="11.25">
      <c r="B2766" s="241"/>
      <c r="C2766" s="242"/>
      <c r="D2766" s="209" t="s">
        <v>290</v>
      </c>
      <c r="E2766" s="243" t="s">
        <v>1</v>
      </c>
      <c r="F2766" s="244" t="s">
        <v>3413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290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282</v>
      </c>
    </row>
    <row r="2767" spans="1:65" s="16" customFormat="1" ht="22.5">
      <c r="B2767" s="241"/>
      <c r="C2767" s="242"/>
      <c r="D2767" s="209" t="s">
        <v>290</v>
      </c>
      <c r="E2767" s="243" t="s">
        <v>1</v>
      </c>
      <c r="F2767" s="244" t="s">
        <v>3414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290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282</v>
      </c>
    </row>
    <row r="2768" spans="1:65" s="16" customFormat="1" ht="11.25">
      <c r="B2768" s="241"/>
      <c r="C2768" s="242"/>
      <c r="D2768" s="209" t="s">
        <v>290</v>
      </c>
      <c r="E2768" s="243" t="s">
        <v>1</v>
      </c>
      <c r="F2768" s="244" t="s">
        <v>3415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290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282</v>
      </c>
    </row>
    <row r="2769" spans="1:65" s="16" customFormat="1" ht="11.25">
      <c r="B2769" s="241"/>
      <c r="C2769" s="242"/>
      <c r="D2769" s="209" t="s">
        <v>290</v>
      </c>
      <c r="E2769" s="243" t="s">
        <v>1</v>
      </c>
      <c r="F2769" s="244" t="s">
        <v>3416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290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282</v>
      </c>
    </row>
    <row r="2770" spans="1:65" s="16" customFormat="1" ht="22.5">
      <c r="B2770" s="241"/>
      <c r="C2770" s="242"/>
      <c r="D2770" s="209" t="s">
        <v>290</v>
      </c>
      <c r="E2770" s="243" t="s">
        <v>1</v>
      </c>
      <c r="F2770" s="244" t="s">
        <v>3417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290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282</v>
      </c>
    </row>
    <row r="2771" spans="1:65" s="16" customFormat="1" ht="11.25">
      <c r="B2771" s="241"/>
      <c r="C2771" s="242"/>
      <c r="D2771" s="209" t="s">
        <v>290</v>
      </c>
      <c r="E2771" s="243" t="s">
        <v>1</v>
      </c>
      <c r="F2771" s="244" t="s">
        <v>3418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290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282</v>
      </c>
    </row>
    <row r="2772" spans="1:65" s="16" customFormat="1" ht="11.25">
      <c r="B2772" s="241"/>
      <c r="C2772" s="242"/>
      <c r="D2772" s="209" t="s">
        <v>290</v>
      </c>
      <c r="E2772" s="243" t="s">
        <v>1</v>
      </c>
      <c r="F2772" s="244" t="s">
        <v>3419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290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282</v>
      </c>
    </row>
    <row r="2773" spans="1:65" s="13" customFormat="1" ht="11.25">
      <c r="B2773" s="207"/>
      <c r="C2773" s="208"/>
      <c r="D2773" s="209" t="s">
        <v>290</v>
      </c>
      <c r="E2773" s="210" t="s">
        <v>1</v>
      </c>
      <c r="F2773" s="211" t="s">
        <v>83</v>
      </c>
      <c r="G2773" s="208"/>
      <c r="H2773" s="212">
        <v>1</v>
      </c>
      <c r="I2773" s="213"/>
      <c r="J2773" s="208"/>
      <c r="K2773" s="208"/>
      <c r="L2773" s="214"/>
      <c r="M2773" s="215"/>
      <c r="N2773" s="216"/>
      <c r="O2773" s="216"/>
      <c r="P2773" s="216"/>
      <c r="Q2773" s="216"/>
      <c r="R2773" s="216"/>
      <c r="S2773" s="216"/>
      <c r="T2773" s="217"/>
      <c r="AT2773" s="218" t="s">
        <v>290</v>
      </c>
      <c r="AU2773" s="218" t="s">
        <v>85</v>
      </c>
      <c r="AV2773" s="13" t="s">
        <v>85</v>
      </c>
      <c r="AW2773" s="13" t="s">
        <v>32</v>
      </c>
      <c r="AX2773" s="13" t="s">
        <v>76</v>
      </c>
      <c r="AY2773" s="218" t="s">
        <v>282</v>
      </c>
    </row>
    <row r="2774" spans="1:65" s="14" customFormat="1" ht="11.25">
      <c r="B2774" s="219"/>
      <c r="C2774" s="220"/>
      <c r="D2774" s="209" t="s">
        <v>290</v>
      </c>
      <c r="E2774" s="221" t="s">
        <v>1</v>
      </c>
      <c r="F2774" s="222" t="s">
        <v>292</v>
      </c>
      <c r="G2774" s="220"/>
      <c r="H2774" s="223">
        <v>1</v>
      </c>
      <c r="I2774" s="224"/>
      <c r="J2774" s="220"/>
      <c r="K2774" s="220"/>
      <c r="L2774" s="225"/>
      <c r="M2774" s="226"/>
      <c r="N2774" s="227"/>
      <c r="O2774" s="227"/>
      <c r="P2774" s="227"/>
      <c r="Q2774" s="227"/>
      <c r="R2774" s="227"/>
      <c r="S2774" s="227"/>
      <c r="T2774" s="228"/>
      <c r="AT2774" s="229" t="s">
        <v>290</v>
      </c>
      <c r="AU2774" s="229" t="s">
        <v>85</v>
      </c>
      <c r="AV2774" s="14" t="s">
        <v>288</v>
      </c>
      <c r="AW2774" s="14" t="s">
        <v>32</v>
      </c>
      <c r="AX2774" s="14" t="s">
        <v>83</v>
      </c>
      <c r="AY2774" s="229" t="s">
        <v>282</v>
      </c>
    </row>
    <row r="2775" spans="1:65" s="2" customFormat="1" ht="16.5" customHeight="1">
      <c r="A2775" s="35"/>
      <c r="B2775" s="36"/>
      <c r="C2775" s="193" t="s">
        <v>3420</v>
      </c>
      <c r="D2775" s="193" t="s">
        <v>284</v>
      </c>
      <c r="E2775" s="194" t="s">
        <v>3421</v>
      </c>
      <c r="F2775" s="195" t="s">
        <v>3422</v>
      </c>
      <c r="G2775" s="196" t="s">
        <v>2461</v>
      </c>
      <c r="H2775" s="197">
        <v>1</v>
      </c>
      <c r="I2775" s="198"/>
      <c r="J2775" s="199">
        <f>ROUND(I2775*H2775,2)</f>
        <v>0</v>
      </c>
      <c r="K2775" s="200"/>
      <c r="L2775" s="40"/>
      <c r="M2775" s="201" t="s">
        <v>1</v>
      </c>
      <c r="N2775" s="202" t="s">
        <v>41</v>
      </c>
      <c r="O2775" s="72"/>
      <c r="P2775" s="203">
        <f>O2775*H2775</f>
        <v>0</v>
      </c>
      <c r="Q2775" s="203">
        <v>0</v>
      </c>
      <c r="R2775" s="203">
        <f>Q2775*H2775</f>
        <v>0</v>
      </c>
      <c r="S2775" s="203">
        <v>0</v>
      </c>
      <c r="T2775" s="204">
        <f>S2775*H2775</f>
        <v>0</v>
      </c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R2775" s="205" t="s">
        <v>3336</v>
      </c>
      <c r="AT2775" s="205" t="s">
        <v>284</v>
      </c>
      <c r="AU2775" s="205" t="s">
        <v>85</v>
      </c>
      <c r="AY2775" s="18" t="s">
        <v>282</v>
      </c>
      <c r="BE2775" s="206">
        <f>IF(N2775="základní",J2775,0)</f>
        <v>0</v>
      </c>
      <c r="BF2775" s="206">
        <f>IF(N2775="snížená",J2775,0)</f>
        <v>0</v>
      </c>
      <c r="BG2775" s="206">
        <f>IF(N2775="zákl. přenesená",J2775,0)</f>
        <v>0</v>
      </c>
      <c r="BH2775" s="206">
        <f>IF(N2775="sníž. přenesená",J2775,0)</f>
        <v>0</v>
      </c>
      <c r="BI2775" s="206">
        <f>IF(N2775="nulová",J2775,0)</f>
        <v>0</v>
      </c>
      <c r="BJ2775" s="18" t="s">
        <v>83</v>
      </c>
      <c r="BK2775" s="206">
        <f>ROUND(I2775*H2775,2)</f>
        <v>0</v>
      </c>
      <c r="BL2775" s="18" t="s">
        <v>3336</v>
      </c>
      <c r="BM2775" s="205" t="s">
        <v>3423</v>
      </c>
    </row>
    <row r="2776" spans="1:65" s="16" customFormat="1" ht="11.25">
      <c r="B2776" s="241"/>
      <c r="C2776" s="242"/>
      <c r="D2776" s="209" t="s">
        <v>290</v>
      </c>
      <c r="E2776" s="243" t="s">
        <v>1</v>
      </c>
      <c r="F2776" s="244" t="s">
        <v>3424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290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282</v>
      </c>
    </row>
    <row r="2777" spans="1:65" s="13" customFormat="1" ht="11.25">
      <c r="B2777" s="207"/>
      <c r="C2777" s="208"/>
      <c r="D2777" s="209" t="s">
        <v>290</v>
      </c>
      <c r="E2777" s="210" t="s">
        <v>1</v>
      </c>
      <c r="F2777" s="211" t="s">
        <v>83</v>
      </c>
      <c r="G2777" s="208"/>
      <c r="H2777" s="212">
        <v>1</v>
      </c>
      <c r="I2777" s="213"/>
      <c r="J2777" s="208"/>
      <c r="K2777" s="208"/>
      <c r="L2777" s="214"/>
      <c r="M2777" s="215"/>
      <c r="N2777" s="216"/>
      <c r="O2777" s="216"/>
      <c r="P2777" s="216"/>
      <c r="Q2777" s="216"/>
      <c r="R2777" s="216"/>
      <c r="S2777" s="216"/>
      <c r="T2777" s="217"/>
      <c r="AT2777" s="218" t="s">
        <v>290</v>
      </c>
      <c r="AU2777" s="218" t="s">
        <v>85</v>
      </c>
      <c r="AV2777" s="13" t="s">
        <v>85</v>
      </c>
      <c r="AW2777" s="13" t="s">
        <v>32</v>
      </c>
      <c r="AX2777" s="13" t="s">
        <v>76</v>
      </c>
      <c r="AY2777" s="218" t="s">
        <v>282</v>
      </c>
    </row>
    <row r="2778" spans="1:65" s="14" customFormat="1" ht="11.25">
      <c r="B2778" s="219"/>
      <c r="C2778" s="220"/>
      <c r="D2778" s="209" t="s">
        <v>290</v>
      </c>
      <c r="E2778" s="221" t="s">
        <v>1</v>
      </c>
      <c r="F2778" s="222" t="s">
        <v>292</v>
      </c>
      <c r="G2778" s="220"/>
      <c r="H2778" s="223">
        <v>1</v>
      </c>
      <c r="I2778" s="224"/>
      <c r="J2778" s="220"/>
      <c r="K2778" s="220"/>
      <c r="L2778" s="225"/>
      <c r="M2778" s="262"/>
      <c r="N2778" s="263"/>
      <c r="O2778" s="263"/>
      <c r="P2778" s="263"/>
      <c r="Q2778" s="263"/>
      <c r="R2778" s="263"/>
      <c r="S2778" s="263"/>
      <c r="T2778" s="264"/>
      <c r="AT2778" s="229" t="s">
        <v>290</v>
      </c>
      <c r="AU2778" s="229" t="s">
        <v>85</v>
      </c>
      <c r="AV2778" s="14" t="s">
        <v>288</v>
      </c>
      <c r="AW2778" s="14" t="s">
        <v>32</v>
      </c>
      <c r="AX2778" s="14" t="s">
        <v>83</v>
      </c>
      <c r="AY2778" s="229" t="s">
        <v>282</v>
      </c>
    </row>
    <row r="2779" spans="1:65" s="2" customFormat="1" ht="6.95" customHeight="1">
      <c r="A2779" s="35"/>
      <c r="B2779" s="55"/>
      <c r="C2779" s="56"/>
      <c r="D2779" s="56"/>
      <c r="E2779" s="56"/>
      <c r="F2779" s="56"/>
      <c r="G2779" s="56"/>
      <c r="H2779" s="56"/>
      <c r="I2779" s="56"/>
      <c r="J2779" s="56"/>
      <c r="K2779" s="56"/>
      <c r="L2779" s="40"/>
      <c r="M2779" s="35"/>
      <c r="O2779" s="35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/>
      <c r="AA2779" s="35"/>
      <c r="AB2779" s="35"/>
      <c r="AC2779" s="35"/>
      <c r="AD2779" s="35"/>
      <c r="AE2779" s="35"/>
    </row>
  </sheetData>
  <sheetProtection algorithmName="SHA-512" hashValue="xQqHMv7Zhr/lxxQ9q7frBSBFbJTZ22LI15wS2aZ3YUa/svxemX8qNOifahfJDL/cwmy+Hbp0PqCsFJXPcJ8T1w==" saltValue="Cs6x7PRNWktDGWyvVILehf8G+u7HqooBxMkTj3tOt2N2UQeyQyyQ4WJ26tQ3sMzjQwNWQbGBpdTlInTFkbEBEg==" spinCount="100000" sheet="1" objects="1" scenarios="1" formatColumns="0" formatRows="0" autoFilter="0"/>
  <autoFilter ref="C151:K2778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227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3425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ROUND((SUM(BE152:BE319)),  2)</f>
        <v>0</v>
      </c>
      <c r="G35" s="35"/>
      <c r="H35" s="35"/>
      <c r="I35" s="131">
        <v>0.21</v>
      </c>
      <c r="J35" s="130">
        <f>ROUND(((SUM(BE152:BE319))*I35),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ROUND((SUM(BF152:BF319)),  2)</f>
        <v>0</v>
      </c>
      <c r="G36" s="35"/>
      <c r="H36" s="35"/>
      <c r="I36" s="131">
        <v>0.15</v>
      </c>
      <c r="J36" s="130">
        <f>ROUND(((SUM(BF152:BF319))*I36),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ROUND((SUM(BG152:BG319)),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ROUND((SUM(BH152:BH319)),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ROUND((SUM(BI152:BI319)),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227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04a - Vytápění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3426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3427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3428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3429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3430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3431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3432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3433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3434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3435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3436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3437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>
      <c r="B111" s="160"/>
      <c r="C111" s="105"/>
      <c r="D111" s="161" t="s">
        <v>3438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3439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>
      <c r="B113" s="160"/>
      <c r="C113" s="105"/>
      <c r="D113" s="161" t="s">
        <v>3440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3441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3442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3443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3444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3445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>
      <c r="B119" s="160"/>
      <c r="C119" s="105"/>
      <c r="D119" s="161" t="s">
        <v>3446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3447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>
      <c r="B121" s="160"/>
      <c r="C121" s="105"/>
      <c r="D121" s="161" t="s">
        <v>3448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3449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>
      <c r="B123" s="160"/>
      <c r="C123" s="105"/>
      <c r="D123" s="161" t="s">
        <v>3450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3451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>
      <c r="B125" s="160"/>
      <c r="C125" s="105"/>
      <c r="D125" s="161" t="s">
        <v>3452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3453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>
      <c r="B127" s="160"/>
      <c r="C127" s="105"/>
      <c r="D127" s="161" t="s">
        <v>3454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3455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3456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3457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267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5" t="str">
        <f>E7</f>
        <v>MŠ Vokovická</v>
      </c>
      <c r="F140" s="336"/>
      <c r="G140" s="336"/>
      <c r="H140" s="336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35" t="s">
        <v>227</v>
      </c>
      <c r="F142" s="337"/>
      <c r="G142" s="337"/>
      <c r="H142" s="3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8" t="str">
        <f>E11</f>
        <v>04a - Vytápění</v>
      </c>
      <c r="F144" s="337"/>
      <c r="G144" s="337"/>
      <c r="H144" s="3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268</v>
      </c>
      <c r="D151" s="168" t="s">
        <v>61</v>
      </c>
      <c r="E151" s="168" t="s">
        <v>57</v>
      </c>
      <c r="F151" s="168" t="s">
        <v>58</v>
      </c>
      <c r="G151" s="168" t="s">
        <v>269</v>
      </c>
      <c r="H151" s="168" t="s">
        <v>270</v>
      </c>
      <c r="I151" s="168" t="s">
        <v>271</v>
      </c>
      <c r="J151" s="169" t="s">
        <v>232</v>
      </c>
      <c r="K151" s="170" t="s">
        <v>272</v>
      </c>
      <c r="L151" s="171"/>
      <c r="M151" s="76" t="s">
        <v>1</v>
      </c>
      <c r="N151" s="77" t="s">
        <v>40</v>
      </c>
      <c r="O151" s="77" t="s">
        <v>273</v>
      </c>
      <c r="P151" s="77" t="s">
        <v>274</v>
      </c>
      <c r="Q151" s="77" t="s">
        <v>275</v>
      </c>
      <c r="R151" s="77" t="s">
        <v>276</v>
      </c>
      <c r="S151" s="77" t="s">
        <v>277</v>
      </c>
      <c r="T151" s="78" t="s">
        <v>278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279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3458</v>
      </c>
      <c r="F153" s="180" t="s">
        <v>1401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282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3459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282</v>
      </c>
      <c r="BK154" s="190">
        <f>SUM(BK155:BK166)</f>
        <v>0</v>
      </c>
    </row>
    <row r="155" spans="1:65" s="2" customFormat="1" ht="33" customHeight="1">
      <c r="A155" s="35"/>
      <c r="B155" s="36"/>
      <c r="C155" s="251" t="s">
        <v>83</v>
      </c>
      <c r="D155" s="251" t="s">
        <v>990</v>
      </c>
      <c r="E155" s="252" t="s">
        <v>3460</v>
      </c>
      <c r="F155" s="253" t="s">
        <v>3461</v>
      </c>
      <c r="G155" s="254" t="s">
        <v>3462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493</v>
      </c>
      <c r="AT155" s="205" t="s">
        <v>990</v>
      </c>
      <c r="AU155" s="205" t="s">
        <v>85</v>
      </c>
      <c r="AY155" s="18" t="s">
        <v>282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>
      <c r="A156" s="35"/>
      <c r="B156" s="36"/>
      <c r="C156" s="193" t="s">
        <v>85</v>
      </c>
      <c r="D156" s="193" t="s">
        <v>284</v>
      </c>
      <c r="E156" s="194" t="s">
        <v>3463</v>
      </c>
      <c r="F156" s="195" t="s">
        <v>3464</v>
      </c>
      <c r="G156" s="196" t="s">
        <v>3462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288</v>
      </c>
    </row>
    <row r="157" spans="1:65" s="2" customFormat="1" ht="33" customHeight="1">
      <c r="A157" s="35"/>
      <c r="B157" s="36"/>
      <c r="C157" s="251" t="s">
        <v>105</v>
      </c>
      <c r="D157" s="251" t="s">
        <v>990</v>
      </c>
      <c r="E157" s="252" t="s">
        <v>3465</v>
      </c>
      <c r="F157" s="253" t="s">
        <v>3466</v>
      </c>
      <c r="G157" s="254" t="s">
        <v>3462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493</v>
      </c>
      <c r="AT157" s="205" t="s">
        <v>990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336</v>
      </c>
    </row>
    <row r="158" spans="1:65" s="2" customFormat="1" ht="33" customHeight="1">
      <c r="A158" s="35"/>
      <c r="B158" s="36"/>
      <c r="C158" s="193" t="s">
        <v>288</v>
      </c>
      <c r="D158" s="193" t="s">
        <v>284</v>
      </c>
      <c r="E158" s="194" t="s">
        <v>3467</v>
      </c>
      <c r="F158" s="195" t="s">
        <v>3468</v>
      </c>
      <c r="G158" s="196" t="s">
        <v>3462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347</v>
      </c>
    </row>
    <row r="159" spans="1:65" s="2" customFormat="1" ht="33" customHeight="1">
      <c r="A159" s="35"/>
      <c r="B159" s="36"/>
      <c r="C159" s="251" t="s">
        <v>330</v>
      </c>
      <c r="D159" s="251" t="s">
        <v>990</v>
      </c>
      <c r="E159" s="252" t="s">
        <v>3469</v>
      </c>
      <c r="F159" s="253" t="s">
        <v>3470</v>
      </c>
      <c r="G159" s="254" t="s">
        <v>3462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493</v>
      </c>
      <c r="AT159" s="205" t="s">
        <v>990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357</v>
      </c>
    </row>
    <row r="160" spans="1:65" s="2" customFormat="1" ht="33" customHeight="1">
      <c r="A160" s="35"/>
      <c r="B160" s="36"/>
      <c r="C160" s="193" t="s">
        <v>336</v>
      </c>
      <c r="D160" s="193" t="s">
        <v>284</v>
      </c>
      <c r="E160" s="194" t="s">
        <v>3471</v>
      </c>
      <c r="F160" s="195" t="s">
        <v>3472</v>
      </c>
      <c r="G160" s="196" t="s">
        <v>3462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>
      <c r="A161" s="35"/>
      <c r="B161" s="36"/>
      <c r="C161" s="251" t="s">
        <v>342</v>
      </c>
      <c r="D161" s="251" t="s">
        <v>990</v>
      </c>
      <c r="E161" s="252" t="s">
        <v>3473</v>
      </c>
      <c r="F161" s="253" t="s">
        <v>3474</v>
      </c>
      <c r="G161" s="254" t="s">
        <v>3462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493</v>
      </c>
      <c r="AT161" s="205" t="s">
        <v>990</v>
      </c>
      <c r="AU161" s="205" t="s">
        <v>85</v>
      </c>
      <c r="AY161" s="18" t="s">
        <v>282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>
      <c r="A162" s="35"/>
      <c r="B162" s="36"/>
      <c r="C162" s="193" t="s">
        <v>347</v>
      </c>
      <c r="D162" s="193" t="s">
        <v>284</v>
      </c>
      <c r="E162" s="194" t="s">
        <v>3475</v>
      </c>
      <c r="F162" s="195" t="s">
        <v>3476</v>
      </c>
      <c r="G162" s="196" t="s">
        <v>3462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284</v>
      </c>
      <c r="AU162" s="205" t="s">
        <v>85</v>
      </c>
      <c r="AY162" s="18" t="s">
        <v>282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>
      <c r="A163" s="35"/>
      <c r="B163" s="36"/>
      <c r="C163" s="251" t="s">
        <v>352</v>
      </c>
      <c r="D163" s="251" t="s">
        <v>990</v>
      </c>
      <c r="E163" s="252" t="s">
        <v>3477</v>
      </c>
      <c r="F163" s="253" t="s">
        <v>3478</v>
      </c>
      <c r="G163" s="254" t="s">
        <v>3462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493</v>
      </c>
      <c r="AT163" s="205" t="s">
        <v>990</v>
      </c>
      <c r="AU163" s="205" t="s">
        <v>85</v>
      </c>
      <c r="AY163" s="18" t="s">
        <v>282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>
      <c r="A164" s="35"/>
      <c r="B164" s="36"/>
      <c r="C164" s="193" t="s">
        <v>357</v>
      </c>
      <c r="D164" s="193" t="s">
        <v>284</v>
      </c>
      <c r="E164" s="194" t="s">
        <v>3479</v>
      </c>
      <c r="F164" s="195" t="s">
        <v>3480</v>
      </c>
      <c r="G164" s="196" t="s">
        <v>3462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>
      <c r="A165" s="35"/>
      <c r="B165" s="36"/>
      <c r="C165" s="251" t="s">
        <v>185</v>
      </c>
      <c r="D165" s="251" t="s">
        <v>990</v>
      </c>
      <c r="E165" s="252" t="s">
        <v>3481</v>
      </c>
      <c r="F165" s="253" t="s">
        <v>3482</v>
      </c>
      <c r="G165" s="254" t="s">
        <v>3462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493</v>
      </c>
      <c r="AT165" s="205" t="s">
        <v>990</v>
      </c>
      <c r="AU165" s="205" t="s">
        <v>85</v>
      </c>
      <c r="AY165" s="18" t="s">
        <v>282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>
      <c r="A166" s="35"/>
      <c r="B166" s="36"/>
      <c r="C166" s="193" t="s">
        <v>188</v>
      </c>
      <c r="D166" s="193" t="s">
        <v>284</v>
      </c>
      <c r="E166" s="194" t="s">
        <v>3483</v>
      </c>
      <c r="F166" s="195" t="s">
        <v>3484</v>
      </c>
      <c r="G166" s="196" t="s">
        <v>3462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284</v>
      </c>
      <c r="AU166" s="205" t="s">
        <v>85</v>
      </c>
      <c r="AY166" s="18" t="s">
        <v>282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452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3485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282</v>
      </c>
      <c r="BK167" s="190">
        <f>SUM(BK168:BK169)</f>
        <v>0</v>
      </c>
    </row>
    <row r="168" spans="1:65" s="2" customFormat="1" ht="33" customHeight="1">
      <c r="A168" s="35"/>
      <c r="B168" s="36"/>
      <c r="C168" s="251" t="s">
        <v>191</v>
      </c>
      <c r="D168" s="251" t="s">
        <v>990</v>
      </c>
      <c r="E168" s="252" t="s">
        <v>3486</v>
      </c>
      <c r="F168" s="253" t="s">
        <v>3487</v>
      </c>
      <c r="G168" s="254" t="s">
        <v>3462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493</v>
      </c>
      <c r="AT168" s="205" t="s">
        <v>990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463</v>
      </c>
    </row>
    <row r="169" spans="1:65" s="2" customFormat="1" ht="33" customHeight="1">
      <c r="A169" s="35"/>
      <c r="B169" s="36"/>
      <c r="C169" s="193" t="s">
        <v>194</v>
      </c>
      <c r="D169" s="193" t="s">
        <v>284</v>
      </c>
      <c r="E169" s="194" t="s">
        <v>3488</v>
      </c>
      <c r="F169" s="195" t="s">
        <v>3489</v>
      </c>
      <c r="G169" s="196" t="s">
        <v>3462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473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3490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282</v>
      </c>
      <c r="BK170" s="190">
        <f>SUM(BK171:BK174)</f>
        <v>0</v>
      </c>
    </row>
    <row r="171" spans="1:65" s="2" customFormat="1" ht="33" customHeight="1">
      <c r="A171" s="35"/>
      <c r="B171" s="36"/>
      <c r="C171" s="251" t="s">
        <v>8</v>
      </c>
      <c r="D171" s="251" t="s">
        <v>990</v>
      </c>
      <c r="E171" s="252" t="s">
        <v>3491</v>
      </c>
      <c r="F171" s="253" t="s">
        <v>3492</v>
      </c>
      <c r="G171" s="254" t="s">
        <v>3462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493</v>
      </c>
      <c r="AT171" s="205" t="s">
        <v>990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483</v>
      </c>
    </row>
    <row r="172" spans="1:65" s="2" customFormat="1" ht="33" customHeight="1">
      <c r="A172" s="35"/>
      <c r="B172" s="36"/>
      <c r="C172" s="193" t="s">
        <v>199</v>
      </c>
      <c r="D172" s="193" t="s">
        <v>284</v>
      </c>
      <c r="E172" s="194" t="s">
        <v>3493</v>
      </c>
      <c r="F172" s="195" t="s">
        <v>3494</v>
      </c>
      <c r="G172" s="196" t="s">
        <v>3462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284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493</v>
      </c>
    </row>
    <row r="173" spans="1:65" s="2" customFormat="1" ht="33" customHeight="1">
      <c r="A173" s="35"/>
      <c r="B173" s="36"/>
      <c r="C173" s="251" t="s">
        <v>202</v>
      </c>
      <c r="D173" s="251" t="s">
        <v>990</v>
      </c>
      <c r="E173" s="252" t="s">
        <v>3495</v>
      </c>
      <c r="F173" s="253" t="s">
        <v>3496</v>
      </c>
      <c r="G173" s="254" t="s">
        <v>3462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493</v>
      </c>
      <c r="AT173" s="205" t="s">
        <v>990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>
      <c r="A174" s="35"/>
      <c r="B174" s="36"/>
      <c r="C174" s="193" t="s">
        <v>205</v>
      </c>
      <c r="D174" s="193" t="s">
        <v>284</v>
      </c>
      <c r="E174" s="194" t="s">
        <v>3497</v>
      </c>
      <c r="F174" s="195" t="s">
        <v>3498</v>
      </c>
      <c r="G174" s="196" t="s">
        <v>3462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520</v>
      </c>
    </row>
    <row r="175" spans="1:65" s="12" customFormat="1" ht="22.9" customHeight="1">
      <c r="B175" s="177"/>
      <c r="C175" s="178"/>
      <c r="D175" s="179" t="s">
        <v>75</v>
      </c>
      <c r="E175" s="191" t="s">
        <v>288</v>
      </c>
      <c r="F175" s="191" t="s">
        <v>3499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282</v>
      </c>
      <c r="BK175" s="190">
        <f>SUM(BK176:BK179)</f>
        <v>0</v>
      </c>
    </row>
    <row r="176" spans="1:65" s="2" customFormat="1" ht="33" customHeight="1">
      <c r="A176" s="35"/>
      <c r="B176" s="36"/>
      <c r="C176" s="251" t="s">
        <v>426</v>
      </c>
      <c r="D176" s="251" t="s">
        <v>990</v>
      </c>
      <c r="E176" s="252" t="s">
        <v>3500</v>
      </c>
      <c r="F176" s="253" t="s">
        <v>3501</v>
      </c>
      <c r="G176" s="254" t="s">
        <v>3462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493</v>
      </c>
      <c r="AT176" s="205" t="s">
        <v>990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530</v>
      </c>
    </row>
    <row r="177" spans="1:65" s="2" customFormat="1" ht="33" customHeight="1">
      <c r="A177" s="35"/>
      <c r="B177" s="36"/>
      <c r="C177" s="193" t="s">
        <v>208</v>
      </c>
      <c r="D177" s="193" t="s">
        <v>284</v>
      </c>
      <c r="E177" s="194" t="s">
        <v>3502</v>
      </c>
      <c r="F177" s="195" t="s">
        <v>3503</v>
      </c>
      <c r="G177" s="196" t="s">
        <v>3462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544</v>
      </c>
    </row>
    <row r="178" spans="1:65" s="2" customFormat="1" ht="33" customHeight="1">
      <c r="A178" s="35"/>
      <c r="B178" s="36"/>
      <c r="C178" s="251" t="s">
        <v>7</v>
      </c>
      <c r="D178" s="251" t="s">
        <v>990</v>
      </c>
      <c r="E178" s="252" t="s">
        <v>3504</v>
      </c>
      <c r="F178" s="253" t="s">
        <v>3505</v>
      </c>
      <c r="G178" s="254" t="s">
        <v>3462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493</v>
      </c>
      <c r="AT178" s="205" t="s">
        <v>990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580</v>
      </c>
    </row>
    <row r="179" spans="1:65" s="2" customFormat="1" ht="33" customHeight="1">
      <c r="A179" s="35"/>
      <c r="B179" s="36"/>
      <c r="C179" s="193" t="s">
        <v>222</v>
      </c>
      <c r="D179" s="193" t="s">
        <v>284</v>
      </c>
      <c r="E179" s="194" t="s">
        <v>3506</v>
      </c>
      <c r="F179" s="195" t="s">
        <v>3507</v>
      </c>
      <c r="G179" s="196" t="s">
        <v>3462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589</v>
      </c>
    </row>
    <row r="180" spans="1:65" s="12" customFormat="1" ht="22.9" customHeight="1">
      <c r="B180" s="177"/>
      <c r="C180" s="178"/>
      <c r="D180" s="179" t="s">
        <v>75</v>
      </c>
      <c r="E180" s="191" t="s">
        <v>330</v>
      </c>
      <c r="F180" s="191" t="s">
        <v>3508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282</v>
      </c>
      <c r="BK180" s="190">
        <f>SUM(BK181:BK184)</f>
        <v>0</v>
      </c>
    </row>
    <row r="181" spans="1:65" s="2" customFormat="1" ht="33" customHeight="1">
      <c r="A181" s="35"/>
      <c r="B181" s="36"/>
      <c r="C181" s="251" t="s">
        <v>446</v>
      </c>
      <c r="D181" s="251" t="s">
        <v>990</v>
      </c>
      <c r="E181" s="252" t="s">
        <v>3509</v>
      </c>
      <c r="F181" s="253" t="s">
        <v>3510</v>
      </c>
      <c r="G181" s="254" t="s">
        <v>3462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493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597</v>
      </c>
    </row>
    <row r="182" spans="1:65" s="2" customFormat="1" ht="33" customHeight="1">
      <c r="A182" s="35"/>
      <c r="B182" s="36"/>
      <c r="C182" s="193" t="s">
        <v>452</v>
      </c>
      <c r="D182" s="193" t="s">
        <v>284</v>
      </c>
      <c r="E182" s="194" t="s">
        <v>3511</v>
      </c>
      <c r="F182" s="195" t="s">
        <v>3512</v>
      </c>
      <c r="G182" s="196" t="s">
        <v>3462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605</v>
      </c>
    </row>
    <row r="183" spans="1:65" s="2" customFormat="1" ht="33" customHeight="1">
      <c r="A183" s="35"/>
      <c r="B183" s="36"/>
      <c r="C183" s="251" t="s">
        <v>457</v>
      </c>
      <c r="D183" s="251" t="s">
        <v>990</v>
      </c>
      <c r="E183" s="252" t="s">
        <v>3513</v>
      </c>
      <c r="F183" s="253" t="s">
        <v>3514</v>
      </c>
      <c r="G183" s="254" t="s">
        <v>3462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493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613</v>
      </c>
    </row>
    <row r="184" spans="1:65" s="2" customFormat="1" ht="33" customHeight="1">
      <c r="A184" s="35"/>
      <c r="B184" s="36"/>
      <c r="C184" s="193" t="s">
        <v>463</v>
      </c>
      <c r="D184" s="193" t="s">
        <v>284</v>
      </c>
      <c r="E184" s="194" t="s">
        <v>3515</v>
      </c>
      <c r="F184" s="195" t="s">
        <v>3516</v>
      </c>
      <c r="G184" s="196" t="s">
        <v>3462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621</v>
      </c>
    </row>
    <row r="185" spans="1:65" s="12" customFormat="1" ht="22.9" customHeight="1">
      <c r="B185" s="177"/>
      <c r="C185" s="178"/>
      <c r="D185" s="179" t="s">
        <v>75</v>
      </c>
      <c r="E185" s="191" t="s">
        <v>336</v>
      </c>
      <c r="F185" s="191" t="s">
        <v>3517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282</v>
      </c>
      <c r="BK185" s="190">
        <f>SUM(BK186:BK187)</f>
        <v>0</v>
      </c>
    </row>
    <row r="186" spans="1:65" s="2" customFormat="1" ht="33" customHeight="1">
      <c r="A186" s="35"/>
      <c r="B186" s="36"/>
      <c r="C186" s="251" t="s">
        <v>468</v>
      </c>
      <c r="D186" s="251" t="s">
        <v>990</v>
      </c>
      <c r="E186" s="252" t="s">
        <v>3518</v>
      </c>
      <c r="F186" s="253" t="s">
        <v>3519</v>
      </c>
      <c r="G186" s="254" t="s">
        <v>3462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493</v>
      </c>
      <c r="AT186" s="205" t="s">
        <v>990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629</v>
      </c>
    </row>
    <row r="187" spans="1:65" s="2" customFormat="1" ht="33" customHeight="1">
      <c r="A187" s="35"/>
      <c r="B187" s="36"/>
      <c r="C187" s="193" t="s">
        <v>473</v>
      </c>
      <c r="D187" s="193" t="s">
        <v>284</v>
      </c>
      <c r="E187" s="194" t="s">
        <v>3520</v>
      </c>
      <c r="F187" s="195" t="s">
        <v>3521</v>
      </c>
      <c r="G187" s="196" t="s">
        <v>3462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637</v>
      </c>
    </row>
    <row r="188" spans="1:65" s="12" customFormat="1" ht="22.9" customHeight="1">
      <c r="B188" s="177"/>
      <c r="C188" s="178"/>
      <c r="D188" s="179" t="s">
        <v>75</v>
      </c>
      <c r="E188" s="191" t="s">
        <v>342</v>
      </c>
      <c r="F188" s="191" t="s">
        <v>3522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282</v>
      </c>
      <c r="BK188" s="190">
        <f>SUM(BK189:BK190)</f>
        <v>0</v>
      </c>
    </row>
    <row r="189" spans="1:65" s="2" customFormat="1" ht="33" customHeight="1">
      <c r="A189" s="35"/>
      <c r="B189" s="36"/>
      <c r="C189" s="251" t="s">
        <v>478</v>
      </c>
      <c r="D189" s="251" t="s">
        <v>990</v>
      </c>
      <c r="E189" s="252" t="s">
        <v>3523</v>
      </c>
      <c r="F189" s="253" t="s">
        <v>3524</v>
      </c>
      <c r="G189" s="254" t="s">
        <v>3462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493</v>
      </c>
      <c r="AT189" s="205" t="s">
        <v>990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645</v>
      </c>
    </row>
    <row r="190" spans="1:65" s="2" customFormat="1" ht="33" customHeight="1">
      <c r="A190" s="35"/>
      <c r="B190" s="36"/>
      <c r="C190" s="193" t="s">
        <v>483</v>
      </c>
      <c r="D190" s="193" t="s">
        <v>284</v>
      </c>
      <c r="E190" s="194" t="s">
        <v>3525</v>
      </c>
      <c r="F190" s="195" t="s">
        <v>3526</v>
      </c>
      <c r="G190" s="196" t="s">
        <v>3462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653</v>
      </c>
    </row>
    <row r="191" spans="1:65" s="12" customFormat="1" ht="22.9" customHeight="1">
      <c r="B191" s="177"/>
      <c r="C191" s="178"/>
      <c r="D191" s="179" t="s">
        <v>75</v>
      </c>
      <c r="E191" s="191" t="s">
        <v>347</v>
      </c>
      <c r="F191" s="191" t="s">
        <v>3527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282</v>
      </c>
      <c r="BK191" s="190">
        <f>SUM(BK192:BK193)</f>
        <v>0</v>
      </c>
    </row>
    <row r="192" spans="1:65" s="2" customFormat="1" ht="37.9" customHeight="1">
      <c r="A192" s="35"/>
      <c r="B192" s="36"/>
      <c r="C192" s="251" t="s">
        <v>488</v>
      </c>
      <c r="D192" s="251" t="s">
        <v>990</v>
      </c>
      <c r="E192" s="252" t="s">
        <v>3528</v>
      </c>
      <c r="F192" s="253" t="s">
        <v>3529</v>
      </c>
      <c r="G192" s="254" t="s">
        <v>3462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493</v>
      </c>
      <c r="AT192" s="205" t="s">
        <v>990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664</v>
      </c>
    </row>
    <row r="193" spans="1:65" s="2" customFormat="1" ht="37.9" customHeight="1">
      <c r="A193" s="35"/>
      <c r="B193" s="36"/>
      <c r="C193" s="193" t="s">
        <v>493</v>
      </c>
      <c r="D193" s="193" t="s">
        <v>284</v>
      </c>
      <c r="E193" s="194" t="s">
        <v>3530</v>
      </c>
      <c r="F193" s="195" t="s">
        <v>3531</v>
      </c>
      <c r="G193" s="196" t="s">
        <v>3462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284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673</v>
      </c>
    </row>
    <row r="194" spans="1:65" s="12" customFormat="1" ht="22.9" customHeight="1">
      <c r="B194" s="177"/>
      <c r="C194" s="178"/>
      <c r="D194" s="179" t="s">
        <v>75</v>
      </c>
      <c r="E194" s="191" t="s">
        <v>352</v>
      </c>
      <c r="F194" s="191" t="s">
        <v>3532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282</v>
      </c>
      <c r="BK194" s="190">
        <f>SUM(BK195:BK198)</f>
        <v>0</v>
      </c>
    </row>
    <row r="195" spans="1:65" s="2" customFormat="1" ht="24.2" customHeight="1">
      <c r="A195" s="35"/>
      <c r="B195" s="36"/>
      <c r="C195" s="251" t="s">
        <v>498</v>
      </c>
      <c r="D195" s="251" t="s">
        <v>990</v>
      </c>
      <c r="E195" s="252" t="s">
        <v>3533</v>
      </c>
      <c r="F195" s="253" t="s">
        <v>3534</v>
      </c>
      <c r="G195" s="254" t="s">
        <v>3535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493</v>
      </c>
      <c r="AT195" s="205" t="s">
        <v>990</v>
      </c>
      <c r="AU195" s="205" t="s">
        <v>85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697</v>
      </c>
    </row>
    <row r="196" spans="1:65" s="2" customFormat="1" ht="24.2" customHeight="1">
      <c r="A196" s="35"/>
      <c r="B196" s="36"/>
      <c r="C196" s="193" t="s">
        <v>509</v>
      </c>
      <c r="D196" s="193" t="s">
        <v>284</v>
      </c>
      <c r="E196" s="194" t="s">
        <v>3536</v>
      </c>
      <c r="F196" s="195" t="s">
        <v>3537</v>
      </c>
      <c r="G196" s="196" t="s">
        <v>3535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712</v>
      </c>
    </row>
    <row r="197" spans="1:65" s="2" customFormat="1" ht="24.2" customHeight="1">
      <c r="A197" s="35"/>
      <c r="B197" s="36"/>
      <c r="C197" s="251" t="s">
        <v>515</v>
      </c>
      <c r="D197" s="251" t="s">
        <v>990</v>
      </c>
      <c r="E197" s="252" t="s">
        <v>3538</v>
      </c>
      <c r="F197" s="253" t="s">
        <v>3539</v>
      </c>
      <c r="G197" s="254" t="s">
        <v>3535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493</v>
      </c>
      <c r="AT197" s="205" t="s">
        <v>990</v>
      </c>
      <c r="AU197" s="205" t="s">
        <v>85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728</v>
      </c>
    </row>
    <row r="198" spans="1:65" s="2" customFormat="1" ht="24.2" customHeight="1">
      <c r="A198" s="35"/>
      <c r="B198" s="36"/>
      <c r="C198" s="193" t="s">
        <v>520</v>
      </c>
      <c r="D198" s="193" t="s">
        <v>284</v>
      </c>
      <c r="E198" s="194" t="s">
        <v>3540</v>
      </c>
      <c r="F198" s="195" t="s">
        <v>3541</v>
      </c>
      <c r="G198" s="196" t="s">
        <v>3535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741</v>
      </c>
    </row>
    <row r="199" spans="1:65" s="12" customFormat="1" ht="22.9" customHeight="1">
      <c r="B199" s="177"/>
      <c r="C199" s="178"/>
      <c r="D199" s="179" t="s">
        <v>75</v>
      </c>
      <c r="E199" s="191" t="s">
        <v>357</v>
      </c>
      <c r="F199" s="191" t="s">
        <v>3542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282</v>
      </c>
      <c r="BK199" s="190">
        <f>BK200+BK209+BK214+BK219</f>
        <v>0</v>
      </c>
    </row>
    <row r="200" spans="1:65" s="12" customFormat="1" ht="20.85" customHeight="1">
      <c r="B200" s="177"/>
      <c r="C200" s="178"/>
      <c r="D200" s="179" t="s">
        <v>75</v>
      </c>
      <c r="E200" s="191" t="s">
        <v>905</v>
      </c>
      <c r="F200" s="191" t="s">
        <v>3543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282</v>
      </c>
      <c r="BK200" s="190">
        <f>SUM(BK201:BK208)</f>
        <v>0</v>
      </c>
    </row>
    <row r="201" spans="1:65" s="2" customFormat="1" ht="16.5" customHeight="1">
      <c r="A201" s="35"/>
      <c r="B201" s="36"/>
      <c r="C201" s="251" t="s">
        <v>525</v>
      </c>
      <c r="D201" s="251" t="s">
        <v>990</v>
      </c>
      <c r="E201" s="252" t="s">
        <v>3544</v>
      </c>
      <c r="F201" s="253" t="s">
        <v>3545</v>
      </c>
      <c r="G201" s="254" t="s">
        <v>2216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493</v>
      </c>
      <c r="AT201" s="205" t="s">
        <v>990</v>
      </c>
      <c r="AU201" s="205" t="s">
        <v>105</v>
      </c>
      <c r="AY201" s="18" t="s">
        <v>282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748</v>
      </c>
    </row>
    <row r="202" spans="1:65" s="2" customFormat="1" ht="16.5" customHeight="1">
      <c r="A202" s="35"/>
      <c r="B202" s="36"/>
      <c r="C202" s="193" t="s">
        <v>530</v>
      </c>
      <c r="D202" s="193" t="s">
        <v>284</v>
      </c>
      <c r="E202" s="194" t="s">
        <v>3546</v>
      </c>
      <c r="F202" s="195" t="s">
        <v>3547</v>
      </c>
      <c r="G202" s="196" t="s">
        <v>2216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284</v>
      </c>
      <c r="AU202" s="205" t="s">
        <v>105</v>
      </c>
      <c r="AY202" s="18" t="s">
        <v>282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759</v>
      </c>
    </row>
    <row r="203" spans="1:65" s="2" customFormat="1" ht="16.5" customHeight="1">
      <c r="A203" s="35"/>
      <c r="B203" s="36"/>
      <c r="C203" s="251" t="s">
        <v>536</v>
      </c>
      <c r="D203" s="251" t="s">
        <v>990</v>
      </c>
      <c r="E203" s="252" t="s">
        <v>3548</v>
      </c>
      <c r="F203" s="253" t="s">
        <v>3549</v>
      </c>
      <c r="G203" s="254" t="s">
        <v>2216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493</v>
      </c>
      <c r="AT203" s="205" t="s">
        <v>990</v>
      </c>
      <c r="AU203" s="205" t="s">
        <v>105</v>
      </c>
      <c r="AY203" s="18" t="s">
        <v>282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772</v>
      </c>
    </row>
    <row r="204" spans="1:65" s="2" customFormat="1" ht="16.5" customHeight="1">
      <c r="A204" s="35"/>
      <c r="B204" s="36"/>
      <c r="C204" s="193" t="s">
        <v>544</v>
      </c>
      <c r="D204" s="193" t="s">
        <v>284</v>
      </c>
      <c r="E204" s="194" t="s">
        <v>3550</v>
      </c>
      <c r="F204" s="195" t="s">
        <v>3551</v>
      </c>
      <c r="G204" s="196" t="s">
        <v>2216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284</v>
      </c>
      <c r="AU204" s="205" t="s">
        <v>105</v>
      </c>
      <c r="AY204" s="18" t="s">
        <v>282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783</v>
      </c>
    </row>
    <row r="205" spans="1:65" s="2" customFormat="1" ht="16.5" customHeight="1">
      <c r="A205" s="35"/>
      <c r="B205" s="36"/>
      <c r="C205" s="251" t="s">
        <v>550</v>
      </c>
      <c r="D205" s="251" t="s">
        <v>990</v>
      </c>
      <c r="E205" s="252" t="s">
        <v>3552</v>
      </c>
      <c r="F205" s="253" t="s">
        <v>3553</v>
      </c>
      <c r="G205" s="254" t="s">
        <v>2216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493</v>
      </c>
      <c r="AT205" s="205" t="s">
        <v>990</v>
      </c>
      <c r="AU205" s="205" t="s">
        <v>105</v>
      </c>
      <c r="AY205" s="18" t="s">
        <v>282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791</v>
      </c>
    </row>
    <row r="206" spans="1:65" s="2" customFormat="1" ht="16.5" customHeight="1">
      <c r="A206" s="35"/>
      <c r="B206" s="36"/>
      <c r="C206" s="193" t="s">
        <v>580</v>
      </c>
      <c r="D206" s="193" t="s">
        <v>284</v>
      </c>
      <c r="E206" s="194" t="s">
        <v>3554</v>
      </c>
      <c r="F206" s="195" t="s">
        <v>3555</v>
      </c>
      <c r="G206" s="196" t="s">
        <v>2216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284</v>
      </c>
      <c r="AU206" s="205" t="s">
        <v>105</v>
      </c>
      <c r="AY206" s="18" t="s">
        <v>282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801</v>
      </c>
    </row>
    <row r="207" spans="1:65" s="2" customFormat="1" ht="16.5" customHeight="1">
      <c r="A207" s="35"/>
      <c r="B207" s="36"/>
      <c r="C207" s="251" t="s">
        <v>585</v>
      </c>
      <c r="D207" s="251" t="s">
        <v>990</v>
      </c>
      <c r="E207" s="252" t="s">
        <v>3556</v>
      </c>
      <c r="F207" s="253" t="s">
        <v>3557</v>
      </c>
      <c r="G207" s="254" t="s">
        <v>2216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493</v>
      </c>
      <c r="AT207" s="205" t="s">
        <v>990</v>
      </c>
      <c r="AU207" s="205" t="s">
        <v>105</v>
      </c>
      <c r="AY207" s="18" t="s">
        <v>282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810</v>
      </c>
    </row>
    <row r="208" spans="1:65" s="2" customFormat="1" ht="16.5" customHeight="1">
      <c r="A208" s="35"/>
      <c r="B208" s="36"/>
      <c r="C208" s="193" t="s">
        <v>589</v>
      </c>
      <c r="D208" s="193" t="s">
        <v>284</v>
      </c>
      <c r="E208" s="194" t="s">
        <v>3558</v>
      </c>
      <c r="F208" s="195" t="s">
        <v>3559</v>
      </c>
      <c r="G208" s="196" t="s">
        <v>2216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284</v>
      </c>
      <c r="AU208" s="205" t="s">
        <v>105</v>
      </c>
      <c r="AY208" s="18" t="s">
        <v>282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820</v>
      </c>
    </row>
    <row r="209" spans="1:65" s="12" customFormat="1" ht="20.85" customHeight="1">
      <c r="B209" s="177"/>
      <c r="C209" s="178"/>
      <c r="D209" s="179" t="s">
        <v>75</v>
      </c>
      <c r="E209" s="191" t="s">
        <v>910</v>
      </c>
      <c r="F209" s="191" t="s">
        <v>3560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282</v>
      </c>
      <c r="BK209" s="190">
        <f>SUM(BK210:BK213)</f>
        <v>0</v>
      </c>
    </row>
    <row r="210" spans="1:65" s="2" customFormat="1" ht="16.5" customHeight="1">
      <c r="A210" s="35"/>
      <c r="B210" s="36"/>
      <c r="C210" s="251" t="s">
        <v>593</v>
      </c>
      <c r="D210" s="251" t="s">
        <v>990</v>
      </c>
      <c r="E210" s="252" t="s">
        <v>3561</v>
      </c>
      <c r="F210" s="253" t="s">
        <v>3549</v>
      </c>
      <c r="G210" s="254" t="s">
        <v>2216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493</v>
      </c>
      <c r="AT210" s="205" t="s">
        <v>990</v>
      </c>
      <c r="AU210" s="205" t="s">
        <v>105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834</v>
      </c>
    </row>
    <row r="211" spans="1:65" s="2" customFormat="1" ht="16.5" customHeight="1">
      <c r="A211" s="35"/>
      <c r="B211" s="36"/>
      <c r="C211" s="193" t="s">
        <v>597</v>
      </c>
      <c r="D211" s="193" t="s">
        <v>284</v>
      </c>
      <c r="E211" s="194" t="s">
        <v>3562</v>
      </c>
      <c r="F211" s="195" t="s">
        <v>3551</v>
      </c>
      <c r="G211" s="196" t="s">
        <v>2216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284</v>
      </c>
      <c r="AU211" s="205" t="s">
        <v>105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844</v>
      </c>
    </row>
    <row r="212" spans="1:65" s="2" customFormat="1" ht="16.5" customHeight="1">
      <c r="A212" s="35"/>
      <c r="B212" s="36"/>
      <c r="C212" s="251" t="s">
        <v>601</v>
      </c>
      <c r="D212" s="251" t="s">
        <v>990</v>
      </c>
      <c r="E212" s="252" t="s">
        <v>3563</v>
      </c>
      <c r="F212" s="253" t="s">
        <v>3564</v>
      </c>
      <c r="G212" s="254" t="s">
        <v>2216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493</v>
      </c>
      <c r="AT212" s="205" t="s">
        <v>990</v>
      </c>
      <c r="AU212" s="205" t="s">
        <v>105</v>
      </c>
      <c r="AY212" s="18" t="s">
        <v>282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859</v>
      </c>
    </row>
    <row r="213" spans="1:65" s="2" customFormat="1" ht="16.5" customHeight="1">
      <c r="A213" s="35"/>
      <c r="B213" s="36"/>
      <c r="C213" s="193" t="s">
        <v>605</v>
      </c>
      <c r="D213" s="193" t="s">
        <v>284</v>
      </c>
      <c r="E213" s="194" t="s">
        <v>3565</v>
      </c>
      <c r="F213" s="195" t="s">
        <v>3555</v>
      </c>
      <c r="G213" s="196" t="s">
        <v>2216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284</v>
      </c>
      <c r="AU213" s="205" t="s">
        <v>105</v>
      </c>
      <c r="AY213" s="18" t="s">
        <v>282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867</v>
      </c>
    </row>
    <row r="214" spans="1:65" s="12" customFormat="1" ht="20.85" customHeight="1">
      <c r="B214" s="177"/>
      <c r="C214" s="178"/>
      <c r="D214" s="179" t="s">
        <v>75</v>
      </c>
      <c r="E214" s="191" t="s">
        <v>921</v>
      </c>
      <c r="F214" s="191" t="s">
        <v>3566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282</v>
      </c>
      <c r="BK214" s="190">
        <f>SUM(BK215:BK218)</f>
        <v>0</v>
      </c>
    </row>
    <row r="215" spans="1:65" s="2" customFormat="1" ht="16.5" customHeight="1">
      <c r="A215" s="35"/>
      <c r="B215" s="36"/>
      <c r="C215" s="251" t="s">
        <v>609</v>
      </c>
      <c r="D215" s="251" t="s">
        <v>990</v>
      </c>
      <c r="E215" s="252" t="s">
        <v>3567</v>
      </c>
      <c r="F215" s="253" t="s">
        <v>3549</v>
      </c>
      <c r="G215" s="254" t="s">
        <v>2216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493</v>
      </c>
      <c r="AT215" s="205" t="s">
        <v>990</v>
      </c>
      <c r="AU215" s="205" t="s">
        <v>105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878</v>
      </c>
    </row>
    <row r="216" spans="1:65" s="2" customFormat="1" ht="16.5" customHeight="1">
      <c r="A216" s="35"/>
      <c r="B216" s="36"/>
      <c r="C216" s="193" t="s">
        <v>613</v>
      </c>
      <c r="D216" s="193" t="s">
        <v>284</v>
      </c>
      <c r="E216" s="194" t="s">
        <v>3568</v>
      </c>
      <c r="F216" s="195" t="s">
        <v>3551</v>
      </c>
      <c r="G216" s="196" t="s">
        <v>2216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284</v>
      </c>
      <c r="AU216" s="205" t="s">
        <v>105</v>
      </c>
      <c r="AY216" s="18" t="s">
        <v>282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901</v>
      </c>
    </row>
    <row r="217" spans="1:65" s="2" customFormat="1" ht="16.5" customHeight="1">
      <c r="A217" s="35"/>
      <c r="B217" s="36"/>
      <c r="C217" s="251" t="s">
        <v>617</v>
      </c>
      <c r="D217" s="251" t="s">
        <v>990</v>
      </c>
      <c r="E217" s="252" t="s">
        <v>3569</v>
      </c>
      <c r="F217" s="253" t="s">
        <v>3564</v>
      </c>
      <c r="G217" s="254" t="s">
        <v>2216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493</v>
      </c>
      <c r="AT217" s="205" t="s">
        <v>990</v>
      </c>
      <c r="AU217" s="205" t="s">
        <v>105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910</v>
      </c>
    </row>
    <row r="218" spans="1:65" s="2" customFormat="1" ht="16.5" customHeight="1">
      <c r="A218" s="35"/>
      <c r="B218" s="36"/>
      <c r="C218" s="193" t="s">
        <v>621</v>
      </c>
      <c r="D218" s="193" t="s">
        <v>284</v>
      </c>
      <c r="E218" s="194" t="s">
        <v>3570</v>
      </c>
      <c r="F218" s="195" t="s">
        <v>3555</v>
      </c>
      <c r="G218" s="196" t="s">
        <v>2216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284</v>
      </c>
      <c r="AU218" s="205" t="s">
        <v>105</v>
      </c>
      <c r="AY218" s="18" t="s">
        <v>282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926</v>
      </c>
    </row>
    <row r="219" spans="1:65" s="12" customFormat="1" ht="20.85" customHeight="1">
      <c r="B219" s="177"/>
      <c r="C219" s="178"/>
      <c r="D219" s="179" t="s">
        <v>75</v>
      </c>
      <c r="E219" s="191" t="s">
        <v>926</v>
      </c>
      <c r="F219" s="191" t="s">
        <v>3571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282</v>
      </c>
      <c r="BK219" s="190">
        <f>SUM(BK220:BK223)</f>
        <v>0</v>
      </c>
    </row>
    <row r="220" spans="1:65" s="2" customFormat="1" ht="16.5" customHeight="1">
      <c r="A220" s="35"/>
      <c r="B220" s="36"/>
      <c r="C220" s="251" t="s">
        <v>625</v>
      </c>
      <c r="D220" s="251" t="s">
        <v>990</v>
      </c>
      <c r="E220" s="252" t="s">
        <v>3572</v>
      </c>
      <c r="F220" s="253" t="s">
        <v>3573</v>
      </c>
      <c r="G220" s="254" t="s">
        <v>3535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493</v>
      </c>
      <c r="AT220" s="205" t="s">
        <v>990</v>
      </c>
      <c r="AU220" s="205" t="s">
        <v>105</v>
      </c>
      <c r="AY220" s="18" t="s">
        <v>282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938</v>
      </c>
    </row>
    <row r="221" spans="1:65" s="2" customFormat="1" ht="16.5" customHeight="1">
      <c r="A221" s="35"/>
      <c r="B221" s="36"/>
      <c r="C221" s="193" t="s">
        <v>629</v>
      </c>
      <c r="D221" s="193" t="s">
        <v>284</v>
      </c>
      <c r="E221" s="194" t="s">
        <v>3574</v>
      </c>
      <c r="F221" s="195" t="s">
        <v>3575</v>
      </c>
      <c r="G221" s="196" t="s">
        <v>3535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284</v>
      </c>
      <c r="AU221" s="205" t="s">
        <v>105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947</v>
      </c>
    </row>
    <row r="222" spans="1:65" s="2" customFormat="1" ht="16.5" customHeight="1">
      <c r="A222" s="35"/>
      <c r="B222" s="36"/>
      <c r="C222" s="251" t="s">
        <v>633</v>
      </c>
      <c r="D222" s="251" t="s">
        <v>990</v>
      </c>
      <c r="E222" s="252" t="s">
        <v>3576</v>
      </c>
      <c r="F222" s="253" t="s">
        <v>3577</v>
      </c>
      <c r="G222" s="254" t="s">
        <v>3535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493</v>
      </c>
      <c r="AT222" s="205" t="s">
        <v>990</v>
      </c>
      <c r="AU222" s="205" t="s">
        <v>105</v>
      </c>
      <c r="AY222" s="18" t="s">
        <v>282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957</v>
      </c>
    </row>
    <row r="223" spans="1:65" s="2" customFormat="1" ht="16.5" customHeight="1">
      <c r="A223" s="35"/>
      <c r="B223" s="36"/>
      <c r="C223" s="193" t="s">
        <v>637</v>
      </c>
      <c r="D223" s="193" t="s">
        <v>284</v>
      </c>
      <c r="E223" s="194" t="s">
        <v>3578</v>
      </c>
      <c r="F223" s="195" t="s">
        <v>3579</v>
      </c>
      <c r="G223" s="196" t="s">
        <v>3535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284</v>
      </c>
      <c r="AU223" s="205" t="s">
        <v>105</v>
      </c>
      <c r="AY223" s="18" t="s">
        <v>282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971</v>
      </c>
    </row>
    <row r="224" spans="1:65" s="12" customFormat="1" ht="22.9" customHeight="1">
      <c r="B224" s="177"/>
      <c r="C224" s="178"/>
      <c r="D224" s="179" t="s">
        <v>75</v>
      </c>
      <c r="E224" s="191" t="s">
        <v>185</v>
      </c>
      <c r="F224" s="191" t="s">
        <v>3580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282</v>
      </c>
      <c r="BK224" s="190">
        <f>SUM(BK225:BK230)</f>
        <v>0</v>
      </c>
    </row>
    <row r="225" spans="1:65" s="2" customFormat="1" ht="16.5" customHeight="1">
      <c r="A225" s="35"/>
      <c r="B225" s="36"/>
      <c r="C225" s="251" t="s">
        <v>641</v>
      </c>
      <c r="D225" s="251" t="s">
        <v>990</v>
      </c>
      <c r="E225" s="252" t="s">
        <v>3581</v>
      </c>
      <c r="F225" s="253" t="s">
        <v>3582</v>
      </c>
      <c r="G225" s="254" t="s">
        <v>2216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493</v>
      </c>
      <c r="AT225" s="205" t="s">
        <v>990</v>
      </c>
      <c r="AU225" s="205" t="s">
        <v>85</v>
      </c>
      <c r="AY225" s="18" t="s">
        <v>282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981</v>
      </c>
    </row>
    <row r="226" spans="1:65" s="2" customFormat="1" ht="16.5" customHeight="1">
      <c r="A226" s="35"/>
      <c r="B226" s="36"/>
      <c r="C226" s="193" t="s">
        <v>645</v>
      </c>
      <c r="D226" s="193" t="s">
        <v>284</v>
      </c>
      <c r="E226" s="194" t="s">
        <v>3583</v>
      </c>
      <c r="F226" s="195" t="s">
        <v>3584</v>
      </c>
      <c r="G226" s="196" t="s">
        <v>2216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284</v>
      </c>
      <c r="AU226" s="205" t="s">
        <v>85</v>
      </c>
      <c r="AY226" s="18" t="s">
        <v>282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989</v>
      </c>
    </row>
    <row r="227" spans="1:65" s="2" customFormat="1" ht="16.5" customHeight="1">
      <c r="A227" s="35"/>
      <c r="B227" s="36"/>
      <c r="C227" s="251" t="s">
        <v>649</v>
      </c>
      <c r="D227" s="251" t="s">
        <v>990</v>
      </c>
      <c r="E227" s="252" t="s">
        <v>3585</v>
      </c>
      <c r="F227" s="253" t="s">
        <v>3586</v>
      </c>
      <c r="G227" s="254" t="s">
        <v>2216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493</v>
      </c>
      <c r="AT227" s="205" t="s">
        <v>990</v>
      </c>
      <c r="AU227" s="205" t="s">
        <v>85</v>
      </c>
      <c r="AY227" s="18" t="s">
        <v>282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1000</v>
      </c>
    </row>
    <row r="228" spans="1:65" s="2" customFormat="1" ht="16.5" customHeight="1">
      <c r="A228" s="35"/>
      <c r="B228" s="36"/>
      <c r="C228" s="193" t="s">
        <v>653</v>
      </c>
      <c r="D228" s="193" t="s">
        <v>284</v>
      </c>
      <c r="E228" s="194" t="s">
        <v>3587</v>
      </c>
      <c r="F228" s="195" t="s">
        <v>3588</v>
      </c>
      <c r="G228" s="196" t="s">
        <v>2216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284</v>
      </c>
      <c r="AU228" s="205" t="s">
        <v>85</v>
      </c>
      <c r="AY228" s="18" t="s">
        <v>282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1012</v>
      </c>
    </row>
    <row r="229" spans="1:65" s="2" customFormat="1" ht="16.5" customHeight="1">
      <c r="A229" s="35"/>
      <c r="B229" s="36"/>
      <c r="C229" s="251" t="s">
        <v>659</v>
      </c>
      <c r="D229" s="251" t="s">
        <v>990</v>
      </c>
      <c r="E229" s="252" t="s">
        <v>3589</v>
      </c>
      <c r="F229" s="253" t="s">
        <v>3590</v>
      </c>
      <c r="G229" s="254" t="s">
        <v>2216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493</v>
      </c>
      <c r="AT229" s="205" t="s">
        <v>990</v>
      </c>
      <c r="AU229" s="205" t="s">
        <v>85</v>
      </c>
      <c r="AY229" s="18" t="s">
        <v>282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1030</v>
      </c>
    </row>
    <row r="230" spans="1:65" s="2" customFormat="1" ht="16.5" customHeight="1">
      <c r="A230" s="35"/>
      <c r="B230" s="36"/>
      <c r="C230" s="193" t="s">
        <v>664</v>
      </c>
      <c r="D230" s="193" t="s">
        <v>284</v>
      </c>
      <c r="E230" s="194" t="s">
        <v>3591</v>
      </c>
      <c r="F230" s="195" t="s">
        <v>3592</v>
      </c>
      <c r="G230" s="196" t="s">
        <v>2216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284</v>
      </c>
      <c r="AU230" s="205" t="s">
        <v>85</v>
      </c>
      <c r="AY230" s="18" t="s">
        <v>282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1058</v>
      </c>
    </row>
    <row r="231" spans="1:65" s="12" customFormat="1" ht="22.9" customHeight="1">
      <c r="B231" s="177"/>
      <c r="C231" s="178"/>
      <c r="D231" s="179" t="s">
        <v>75</v>
      </c>
      <c r="E231" s="191" t="s">
        <v>188</v>
      </c>
      <c r="F231" s="191" t="s">
        <v>3593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282</v>
      </c>
      <c r="BK231" s="190">
        <f>SUM(BK232:BK235)</f>
        <v>0</v>
      </c>
    </row>
    <row r="232" spans="1:65" s="2" customFormat="1" ht="16.5" customHeight="1">
      <c r="A232" s="35"/>
      <c r="B232" s="36"/>
      <c r="C232" s="251" t="s">
        <v>669</v>
      </c>
      <c r="D232" s="251" t="s">
        <v>990</v>
      </c>
      <c r="E232" s="252" t="s">
        <v>3594</v>
      </c>
      <c r="F232" s="253" t="s">
        <v>3595</v>
      </c>
      <c r="G232" s="254" t="s">
        <v>2216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493</v>
      </c>
      <c r="AT232" s="205" t="s">
        <v>990</v>
      </c>
      <c r="AU232" s="205" t="s">
        <v>85</v>
      </c>
      <c r="AY232" s="18" t="s">
        <v>282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1084</v>
      </c>
    </row>
    <row r="233" spans="1:65" s="2" customFormat="1" ht="16.5" customHeight="1">
      <c r="A233" s="35"/>
      <c r="B233" s="36"/>
      <c r="C233" s="193" t="s">
        <v>673</v>
      </c>
      <c r="D233" s="193" t="s">
        <v>284</v>
      </c>
      <c r="E233" s="194" t="s">
        <v>3596</v>
      </c>
      <c r="F233" s="195" t="s">
        <v>3551</v>
      </c>
      <c r="G233" s="196" t="s">
        <v>2216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284</v>
      </c>
      <c r="AU233" s="205" t="s">
        <v>85</v>
      </c>
      <c r="AY233" s="18" t="s">
        <v>282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1092</v>
      </c>
    </row>
    <row r="234" spans="1:65" s="2" customFormat="1" ht="16.5" customHeight="1">
      <c r="A234" s="35"/>
      <c r="B234" s="36"/>
      <c r="C234" s="251" t="s">
        <v>679</v>
      </c>
      <c r="D234" s="251" t="s">
        <v>990</v>
      </c>
      <c r="E234" s="252" t="s">
        <v>3597</v>
      </c>
      <c r="F234" s="253" t="s">
        <v>3564</v>
      </c>
      <c r="G234" s="254" t="s">
        <v>2216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493</v>
      </c>
      <c r="AT234" s="205" t="s">
        <v>990</v>
      </c>
      <c r="AU234" s="205" t="s">
        <v>85</v>
      </c>
      <c r="AY234" s="18" t="s">
        <v>282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1101</v>
      </c>
    </row>
    <row r="235" spans="1:65" s="2" customFormat="1" ht="16.5" customHeight="1">
      <c r="A235" s="35"/>
      <c r="B235" s="36"/>
      <c r="C235" s="193" t="s">
        <v>697</v>
      </c>
      <c r="D235" s="193" t="s">
        <v>284</v>
      </c>
      <c r="E235" s="194" t="s">
        <v>3598</v>
      </c>
      <c r="F235" s="195" t="s">
        <v>3555</v>
      </c>
      <c r="G235" s="196" t="s">
        <v>2216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284</v>
      </c>
      <c r="AU235" s="205" t="s">
        <v>85</v>
      </c>
      <c r="AY235" s="18" t="s">
        <v>282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1125</v>
      </c>
    </row>
    <row r="236" spans="1:65" s="12" customFormat="1" ht="22.9" customHeight="1">
      <c r="B236" s="177"/>
      <c r="C236" s="178"/>
      <c r="D236" s="179" t="s">
        <v>75</v>
      </c>
      <c r="E236" s="191" t="s">
        <v>191</v>
      </c>
      <c r="F236" s="191" t="s">
        <v>3599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282</v>
      </c>
      <c r="BK236" s="190">
        <f>SUM(BK237:BK247)</f>
        <v>0</v>
      </c>
    </row>
    <row r="237" spans="1:65" s="2" customFormat="1" ht="16.5" customHeight="1">
      <c r="A237" s="35"/>
      <c r="B237" s="36"/>
      <c r="C237" s="251" t="s">
        <v>706</v>
      </c>
      <c r="D237" s="251" t="s">
        <v>990</v>
      </c>
      <c r="E237" s="252" t="s">
        <v>3600</v>
      </c>
      <c r="F237" s="253" t="s">
        <v>3545</v>
      </c>
      <c r="G237" s="254" t="s">
        <v>2216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493</v>
      </c>
      <c r="AT237" s="205" t="s">
        <v>990</v>
      </c>
      <c r="AU237" s="205" t="s">
        <v>85</v>
      </c>
      <c r="AY237" s="18" t="s">
        <v>282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1135</v>
      </c>
    </row>
    <row r="238" spans="1:65" s="2" customFormat="1" ht="16.5" customHeight="1">
      <c r="A238" s="35"/>
      <c r="B238" s="36"/>
      <c r="C238" s="193" t="s">
        <v>712</v>
      </c>
      <c r="D238" s="193" t="s">
        <v>284</v>
      </c>
      <c r="E238" s="194" t="s">
        <v>3601</v>
      </c>
      <c r="F238" s="195" t="s">
        <v>3547</v>
      </c>
      <c r="G238" s="196" t="s">
        <v>2216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284</v>
      </c>
      <c r="AU238" s="205" t="s">
        <v>85</v>
      </c>
      <c r="AY238" s="18" t="s">
        <v>282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1161</v>
      </c>
    </row>
    <row r="239" spans="1:65" s="2" customFormat="1" ht="16.5" customHeight="1">
      <c r="A239" s="35"/>
      <c r="B239" s="36"/>
      <c r="C239" s="251" t="s">
        <v>719</v>
      </c>
      <c r="D239" s="251" t="s">
        <v>990</v>
      </c>
      <c r="E239" s="252" t="s">
        <v>3602</v>
      </c>
      <c r="F239" s="253" t="s">
        <v>3603</v>
      </c>
      <c r="G239" s="254" t="s">
        <v>2216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493</v>
      </c>
      <c r="AT239" s="205" t="s">
        <v>990</v>
      </c>
      <c r="AU239" s="205" t="s">
        <v>85</v>
      </c>
      <c r="AY239" s="18" t="s">
        <v>282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1169</v>
      </c>
    </row>
    <row r="240" spans="1:65" s="2" customFormat="1" ht="16.5" customHeight="1">
      <c r="A240" s="35"/>
      <c r="B240" s="36"/>
      <c r="C240" s="193" t="s">
        <v>728</v>
      </c>
      <c r="D240" s="193" t="s">
        <v>284</v>
      </c>
      <c r="E240" s="194" t="s">
        <v>3604</v>
      </c>
      <c r="F240" s="195" t="s">
        <v>3605</v>
      </c>
      <c r="G240" s="196" t="s">
        <v>2216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284</v>
      </c>
      <c r="AU240" s="205" t="s">
        <v>85</v>
      </c>
      <c r="AY240" s="18" t="s">
        <v>282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1177</v>
      </c>
    </row>
    <row r="241" spans="1:65" s="2" customFormat="1" ht="16.5" customHeight="1">
      <c r="A241" s="35"/>
      <c r="B241" s="36"/>
      <c r="C241" s="251" t="s">
        <v>735</v>
      </c>
      <c r="D241" s="251" t="s">
        <v>990</v>
      </c>
      <c r="E241" s="252" t="s">
        <v>3606</v>
      </c>
      <c r="F241" s="253" t="s">
        <v>3607</v>
      </c>
      <c r="G241" s="254" t="s">
        <v>2216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493</v>
      </c>
      <c r="AT241" s="205" t="s">
        <v>990</v>
      </c>
      <c r="AU241" s="205" t="s">
        <v>85</v>
      </c>
      <c r="AY241" s="18" t="s">
        <v>282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1196</v>
      </c>
    </row>
    <row r="242" spans="1:65" s="2" customFormat="1" ht="16.5" customHeight="1">
      <c r="A242" s="35"/>
      <c r="B242" s="36"/>
      <c r="C242" s="193" t="s">
        <v>741</v>
      </c>
      <c r="D242" s="193" t="s">
        <v>284</v>
      </c>
      <c r="E242" s="194" t="s">
        <v>3608</v>
      </c>
      <c r="F242" s="195" t="s">
        <v>3609</v>
      </c>
      <c r="G242" s="196" t="s">
        <v>2216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284</v>
      </c>
      <c r="AU242" s="205" t="s">
        <v>85</v>
      </c>
      <c r="AY242" s="18" t="s">
        <v>282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1211</v>
      </c>
    </row>
    <row r="243" spans="1:65" s="2" customFormat="1" ht="16.5" customHeight="1">
      <c r="A243" s="35"/>
      <c r="B243" s="36"/>
      <c r="C243" s="251" t="s">
        <v>745</v>
      </c>
      <c r="D243" s="251" t="s">
        <v>990</v>
      </c>
      <c r="E243" s="252" t="s">
        <v>3610</v>
      </c>
      <c r="F243" s="253" t="s">
        <v>3611</v>
      </c>
      <c r="G243" s="254" t="s">
        <v>2216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493</v>
      </c>
      <c r="AT243" s="205" t="s">
        <v>990</v>
      </c>
      <c r="AU243" s="205" t="s">
        <v>85</v>
      </c>
      <c r="AY243" s="18" t="s">
        <v>282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1220</v>
      </c>
    </row>
    <row r="244" spans="1:65" s="2" customFormat="1" ht="16.5" customHeight="1">
      <c r="A244" s="35"/>
      <c r="B244" s="36"/>
      <c r="C244" s="193" t="s">
        <v>748</v>
      </c>
      <c r="D244" s="193" t="s">
        <v>284</v>
      </c>
      <c r="E244" s="194" t="s">
        <v>3612</v>
      </c>
      <c r="F244" s="195" t="s">
        <v>3613</v>
      </c>
      <c r="G244" s="196" t="s">
        <v>2216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284</v>
      </c>
      <c r="AU244" s="205" t="s">
        <v>85</v>
      </c>
      <c r="AY244" s="18" t="s">
        <v>282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1229</v>
      </c>
    </row>
    <row r="245" spans="1:65" s="2" customFormat="1" ht="24.2" customHeight="1">
      <c r="A245" s="35"/>
      <c r="B245" s="36"/>
      <c r="C245" s="251" t="s">
        <v>754</v>
      </c>
      <c r="D245" s="251" t="s">
        <v>990</v>
      </c>
      <c r="E245" s="252" t="s">
        <v>3614</v>
      </c>
      <c r="F245" s="253" t="s">
        <v>3615</v>
      </c>
      <c r="G245" s="254" t="s">
        <v>3535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493</v>
      </c>
      <c r="AT245" s="205" t="s">
        <v>990</v>
      </c>
      <c r="AU245" s="205" t="s">
        <v>85</v>
      </c>
      <c r="AY245" s="18" t="s">
        <v>282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1241</v>
      </c>
    </row>
    <row r="246" spans="1:65" s="2" customFormat="1" ht="16.5" customHeight="1">
      <c r="A246" s="35"/>
      <c r="B246" s="36"/>
      <c r="C246" s="251" t="s">
        <v>759</v>
      </c>
      <c r="D246" s="251" t="s">
        <v>990</v>
      </c>
      <c r="E246" s="252" t="s">
        <v>3616</v>
      </c>
      <c r="F246" s="253" t="s">
        <v>3617</v>
      </c>
      <c r="G246" s="254" t="s">
        <v>3535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493</v>
      </c>
      <c r="AT246" s="205" t="s">
        <v>990</v>
      </c>
      <c r="AU246" s="205" t="s">
        <v>85</v>
      </c>
      <c r="AY246" s="18" t="s">
        <v>282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1250</v>
      </c>
    </row>
    <row r="247" spans="1:65" s="2" customFormat="1" ht="16.5" customHeight="1">
      <c r="A247" s="35"/>
      <c r="B247" s="36"/>
      <c r="C247" s="193" t="s">
        <v>765</v>
      </c>
      <c r="D247" s="193" t="s">
        <v>284</v>
      </c>
      <c r="E247" s="194" t="s">
        <v>3618</v>
      </c>
      <c r="F247" s="195" t="s">
        <v>3619</v>
      </c>
      <c r="G247" s="196" t="s">
        <v>3535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284</v>
      </c>
      <c r="AU247" s="205" t="s">
        <v>85</v>
      </c>
      <c r="AY247" s="18" t="s">
        <v>282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1259</v>
      </c>
    </row>
    <row r="248" spans="1:65" s="12" customFormat="1" ht="22.9" customHeight="1">
      <c r="B248" s="177"/>
      <c r="C248" s="178"/>
      <c r="D248" s="179" t="s">
        <v>75</v>
      </c>
      <c r="E248" s="191" t="s">
        <v>194</v>
      </c>
      <c r="F248" s="191" t="s">
        <v>3620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282</v>
      </c>
      <c r="BK248" s="190">
        <f>SUM(BK249:BK260)</f>
        <v>0</v>
      </c>
    </row>
    <row r="249" spans="1:65" s="2" customFormat="1" ht="16.5" customHeight="1">
      <c r="A249" s="35"/>
      <c r="B249" s="36"/>
      <c r="C249" s="251" t="s">
        <v>772</v>
      </c>
      <c r="D249" s="251" t="s">
        <v>990</v>
      </c>
      <c r="E249" s="252" t="s">
        <v>3621</v>
      </c>
      <c r="F249" s="253" t="s">
        <v>3622</v>
      </c>
      <c r="G249" s="254" t="s">
        <v>2216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493</v>
      </c>
      <c r="AT249" s="205" t="s">
        <v>990</v>
      </c>
      <c r="AU249" s="205" t="s">
        <v>85</v>
      </c>
      <c r="AY249" s="18" t="s">
        <v>282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1269</v>
      </c>
    </row>
    <row r="250" spans="1:65" s="2" customFormat="1" ht="16.5" customHeight="1">
      <c r="A250" s="35"/>
      <c r="B250" s="36"/>
      <c r="C250" s="193" t="s">
        <v>779</v>
      </c>
      <c r="D250" s="193" t="s">
        <v>284</v>
      </c>
      <c r="E250" s="194" t="s">
        <v>3623</v>
      </c>
      <c r="F250" s="195" t="s">
        <v>3624</v>
      </c>
      <c r="G250" s="196" t="s">
        <v>2216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284</v>
      </c>
      <c r="AU250" s="205" t="s">
        <v>85</v>
      </c>
      <c r="AY250" s="18" t="s">
        <v>282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1279</v>
      </c>
    </row>
    <row r="251" spans="1:65" s="2" customFormat="1" ht="16.5" customHeight="1">
      <c r="A251" s="35"/>
      <c r="B251" s="36"/>
      <c r="C251" s="251" t="s">
        <v>783</v>
      </c>
      <c r="D251" s="251" t="s">
        <v>990</v>
      </c>
      <c r="E251" s="252" t="s">
        <v>3625</v>
      </c>
      <c r="F251" s="253" t="s">
        <v>3626</v>
      </c>
      <c r="G251" s="254" t="s">
        <v>2216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493</v>
      </c>
      <c r="AT251" s="205" t="s">
        <v>990</v>
      </c>
      <c r="AU251" s="205" t="s">
        <v>85</v>
      </c>
      <c r="AY251" s="18" t="s">
        <v>282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1293</v>
      </c>
    </row>
    <row r="252" spans="1:65" s="2" customFormat="1" ht="16.5" customHeight="1">
      <c r="A252" s="35"/>
      <c r="B252" s="36"/>
      <c r="C252" s="193" t="s">
        <v>787</v>
      </c>
      <c r="D252" s="193" t="s">
        <v>284</v>
      </c>
      <c r="E252" s="194" t="s">
        <v>3627</v>
      </c>
      <c r="F252" s="195" t="s">
        <v>3628</v>
      </c>
      <c r="G252" s="196" t="s">
        <v>2216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1305</v>
      </c>
    </row>
    <row r="253" spans="1:65" s="2" customFormat="1" ht="16.5" customHeight="1">
      <c r="A253" s="35"/>
      <c r="B253" s="36"/>
      <c r="C253" s="251" t="s">
        <v>791</v>
      </c>
      <c r="D253" s="251" t="s">
        <v>990</v>
      </c>
      <c r="E253" s="252" t="s">
        <v>3629</v>
      </c>
      <c r="F253" s="253" t="s">
        <v>3630</v>
      </c>
      <c r="G253" s="254" t="s">
        <v>2216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493</v>
      </c>
      <c r="AT253" s="205" t="s">
        <v>990</v>
      </c>
      <c r="AU253" s="205" t="s">
        <v>85</v>
      </c>
      <c r="AY253" s="18" t="s">
        <v>282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1313</v>
      </c>
    </row>
    <row r="254" spans="1:65" s="2" customFormat="1" ht="16.5" customHeight="1">
      <c r="A254" s="35"/>
      <c r="B254" s="36"/>
      <c r="C254" s="193" t="s">
        <v>796</v>
      </c>
      <c r="D254" s="193" t="s">
        <v>284</v>
      </c>
      <c r="E254" s="194" t="s">
        <v>3631</v>
      </c>
      <c r="F254" s="195" t="s">
        <v>3632</v>
      </c>
      <c r="G254" s="196" t="s">
        <v>2216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284</v>
      </c>
      <c r="AU254" s="205" t="s">
        <v>85</v>
      </c>
      <c r="AY254" s="18" t="s">
        <v>282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1321</v>
      </c>
    </row>
    <row r="255" spans="1:65" s="2" customFormat="1" ht="16.5" customHeight="1">
      <c r="A255" s="35"/>
      <c r="B255" s="36"/>
      <c r="C255" s="251" t="s">
        <v>801</v>
      </c>
      <c r="D255" s="251" t="s">
        <v>990</v>
      </c>
      <c r="E255" s="252" t="s">
        <v>3633</v>
      </c>
      <c r="F255" s="253" t="s">
        <v>3634</v>
      </c>
      <c r="G255" s="254" t="s">
        <v>2216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493</v>
      </c>
      <c r="AT255" s="205" t="s">
        <v>990</v>
      </c>
      <c r="AU255" s="205" t="s">
        <v>85</v>
      </c>
      <c r="AY255" s="18" t="s">
        <v>282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1330</v>
      </c>
    </row>
    <row r="256" spans="1:65" s="2" customFormat="1" ht="16.5" customHeight="1">
      <c r="A256" s="35"/>
      <c r="B256" s="36"/>
      <c r="C256" s="193" t="s">
        <v>806</v>
      </c>
      <c r="D256" s="193" t="s">
        <v>284</v>
      </c>
      <c r="E256" s="194" t="s">
        <v>3635</v>
      </c>
      <c r="F256" s="195" t="s">
        <v>3636</v>
      </c>
      <c r="G256" s="196" t="s">
        <v>2216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284</v>
      </c>
      <c r="AU256" s="205" t="s">
        <v>85</v>
      </c>
      <c r="AY256" s="18" t="s">
        <v>282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1340</v>
      </c>
    </row>
    <row r="257" spans="1:65" s="2" customFormat="1" ht="24.2" customHeight="1">
      <c r="A257" s="35"/>
      <c r="B257" s="36"/>
      <c r="C257" s="251" t="s">
        <v>810</v>
      </c>
      <c r="D257" s="251" t="s">
        <v>990</v>
      </c>
      <c r="E257" s="252" t="s">
        <v>3637</v>
      </c>
      <c r="F257" s="253" t="s">
        <v>3638</v>
      </c>
      <c r="G257" s="254" t="s">
        <v>2216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493</v>
      </c>
      <c r="AT257" s="205" t="s">
        <v>990</v>
      </c>
      <c r="AU257" s="205" t="s">
        <v>85</v>
      </c>
      <c r="AY257" s="18" t="s">
        <v>282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1351</v>
      </c>
    </row>
    <row r="258" spans="1:65" s="2" customFormat="1" ht="24.2" customHeight="1">
      <c r="A258" s="35"/>
      <c r="B258" s="36"/>
      <c r="C258" s="193" t="s">
        <v>815</v>
      </c>
      <c r="D258" s="193" t="s">
        <v>284</v>
      </c>
      <c r="E258" s="194" t="s">
        <v>3639</v>
      </c>
      <c r="F258" s="195" t="s">
        <v>3640</v>
      </c>
      <c r="G258" s="196" t="s">
        <v>2216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284</v>
      </c>
      <c r="AU258" s="205" t="s">
        <v>85</v>
      </c>
      <c r="AY258" s="18" t="s">
        <v>282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1359</v>
      </c>
    </row>
    <row r="259" spans="1:65" s="2" customFormat="1" ht="24.2" customHeight="1">
      <c r="A259" s="35"/>
      <c r="B259" s="36"/>
      <c r="C259" s="251" t="s">
        <v>820</v>
      </c>
      <c r="D259" s="251" t="s">
        <v>990</v>
      </c>
      <c r="E259" s="252" t="s">
        <v>3641</v>
      </c>
      <c r="F259" s="253" t="s">
        <v>3642</v>
      </c>
      <c r="G259" s="254" t="s">
        <v>2216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493</v>
      </c>
      <c r="AT259" s="205" t="s">
        <v>990</v>
      </c>
      <c r="AU259" s="205" t="s">
        <v>85</v>
      </c>
      <c r="AY259" s="18" t="s">
        <v>282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1371</v>
      </c>
    </row>
    <row r="260" spans="1:65" s="2" customFormat="1" ht="24.2" customHeight="1">
      <c r="A260" s="35"/>
      <c r="B260" s="36"/>
      <c r="C260" s="193" t="s">
        <v>825</v>
      </c>
      <c r="D260" s="193" t="s">
        <v>284</v>
      </c>
      <c r="E260" s="194" t="s">
        <v>3643</v>
      </c>
      <c r="F260" s="195" t="s">
        <v>3644</v>
      </c>
      <c r="G260" s="196" t="s">
        <v>2216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284</v>
      </c>
      <c r="AU260" s="205" t="s">
        <v>85</v>
      </c>
      <c r="AY260" s="18" t="s">
        <v>282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1379</v>
      </c>
    </row>
    <row r="261" spans="1:65" s="12" customFormat="1" ht="22.9" customHeight="1">
      <c r="B261" s="177"/>
      <c r="C261" s="178"/>
      <c r="D261" s="179" t="s">
        <v>75</v>
      </c>
      <c r="E261" s="191" t="s">
        <v>8</v>
      </c>
      <c r="F261" s="191" t="s">
        <v>3645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282</v>
      </c>
      <c r="BK261" s="190">
        <f>BK262</f>
        <v>0</v>
      </c>
    </row>
    <row r="262" spans="1:65" s="12" customFormat="1" ht="20.85" customHeight="1">
      <c r="B262" s="177"/>
      <c r="C262" s="178"/>
      <c r="D262" s="179" t="s">
        <v>75</v>
      </c>
      <c r="E262" s="191" t="s">
        <v>3646</v>
      </c>
      <c r="F262" s="191" t="s">
        <v>3647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282</v>
      </c>
      <c r="BK262" s="190">
        <f>SUM(BK263:BK266)</f>
        <v>0</v>
      </c>
    </row>
    <row r="263" spans="1:65" s="2" customFormat="1" ht="16.5" customHeight="1">
      <c r="A263" s="35"/>
      <c r="B263" s="36"/>
      <c r="C263" s="251" t="s">
        <v>834</v>
      </c>
      <c r="D263" s="251" t="s">
        <v>990</v>
      </c>
      <c r="E263" s="252" t="s">
        <v>3648</v>
      </c>
      <c r="F263" s="253" t="s">
        <v>3649</v>
      </c>
      <c r="G263" s="254" t="s">
        <v>2216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493</v>
      </c>
      <c r="AT263" s="205" t="s">
        <v>990</v>
      </c>
      <c r="AU263" s="205" t="s">
        <v>105</v>
      </c>
      <c r="AY263" s="18" t="s">
        <v>282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1387</v>
      </c>
    </row>
    <row r="264" spans="1:65" s="2" customFormat="1" ht="16.5" customHeight="1">
      <c r="A264" s="35"/>
      <c r="B264" s="36"/>
      <c r="C264" s="193" t="s">
        <v>838</v>
      </c>
      <c r="D264" s="193" t="s">
        <v>284</v>
      </c>
      <c r="E264" s="194" t="s">
        <v>3650</v>
      </c>
      <c r="F264" s="195" t="s">
        <v>3651</v>
      </c>
      <c r="G264" s="196" t="s">
        <v>2216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284</v>
      </c>
      <c r="AU264" s="205" t="s">
        <v>105</v>
      </c>
      <c r="AY264" s="18" t="s">
        <v>282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1397</v>
      </c>
    </row>
    <row r="265" spans="1:65" s="2" customFormat="1" ht="16.5" customHeight="1">
      <c r="A265" s="35"/>
      <c r="B265" s="36"/>
      <c r="C265" s="251" t="s">
        <v>844</v>
      </c>
      <c r="D265" s="251" t="s">
        <v>990</v>
      </c>
      <c r="E265" s="252" t="s">
        <v>3652</v>
      </c>
      <c r="F265" s="253" t="s">
        <v>3653</v>
      </c>
      <c r="G265" s="254" t="s">
        <v>2216</v>
      </c>
      <c r="H265" s="255">
        <v>6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493</v>
      </c>
      <c r="AT265" s="205" t="s">
        <v>990</v>
      </c>
      <c r="AU265" s="205" t="s">
        <v>105</v>
      </c>
      <c r="AY265" s="18" t="s">
        <v>282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1411</v>
      </c>
    </row>
    <row r="266" spans="1:65" s="2" customFormat="1" ht="16.5" customHeight="1">
      <c r="A266" s="35"/>
      <c r="B266" s="36"/>
      <c r="C266" s="193" t="s">
        <v>851</v>
      </c>
      <c r="D266" s="193" t="s">
        <v>284</v>
      </c>
      <c r="E266" s="194" t="s">
        <v>3654</v>
      </c>
      <c r="F266" s="195" t="s">
        <v>3655</v>
      </c>
      <c r="G266" s="196" t="s">
        <v>2216</v>
      </c>
      <c r="H266" s="197">
        <v>6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284</v>
      </c>
      <c r="AU266" s="205" t="s">
        <v>105</v>
      </c>
      <c r="AY266" s="18" t="s">
        <v>282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22.9" customHeight="1">
      <c r="B267" s="177"/>
      <c r="C267" s="178"/>
      <c r="D267" s="179" t="s">
        <v>75</v>
      </c>
      <c r="E267" s="191" t="s">
        <v>199</v>
      </c>
      <c r="F267" s="191" t="s">
        <v>3656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282</v>
      </c>
      <c r="BK267" s="190">
        <f>BK268</f>
        <v>0</v>
      </c>
    </row>
    <row r="268" spans="1:65" s="12" customFormat="1" ht="20.85" customHeight="1">
      <c r="B268" s="177"/>
      <c r="C268" s="178"/>
      <c r="D268" s="179" t="s">
        <v>75</v>
      </c>
      <c r="E268" s="191" t="s">
        <v>3657</v>
      </c>
      <c r="F268" s="191" t="s">
        <v>3658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282</v>
      </c>
      <c r="BK268" s="190">
        <f>SUM(BK269:BK272)</f>
        <v>0</v>
      </c>
    </row>
    <row r="269" spans="1:65" s="2" customFormat="1" ht="16.5" customHeight="1">
      <c r="A269" s="35"/>
      <c r="B269" s="36"/>
      <c r="C269" s="251" t="s">
        <v>859</v>
      </c>
      <c r="D269" s="251" t="s">
        <v>990</v>
      </c>
      <c r="E269" s="252" t="s">
        <v>3659</v>
      </c>
      <c r="F269" s="253" t="s">
        <v>3660</v>
      </c>
      <c r="G269" s="254" t="s">
        <v>2216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493</v>
      </c>
      <c r="AT269" s="205" t="s">
        <v>990</v>
      </c>
      <c r="AU269" s="205" t="s">
        <v>105</v>
      </c>
      <c r="AY269" s="18" t="s">
        <v>282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1431</v>
      </c>
    </row>
    <row r="270" spans="1:65" s="2" customFormat="1" ht="16.5" customHeight="1">
      <c r="A270" s="35"/>
      <c r="B270" s="36"/>
      <c r="C270" s="193" t="s">
        <v>863</v>
      </c>
      <c r="D270" s="193" t="s">
        <v>284</v>
      </c>
      <c r="E270" s="194" t="s">
        <v>3661</v>
      </c>
      <c r="F270" s="195" t="s">
        <v>3662</v>
      </c>
      <c r="G270" s="196" t="s">
        <v>2216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284</v>
      </c>
      <c r="AU270" s="205" t="s">
        <v>105</v>
      </c>
      <c r="AY270" s="18" t="s">
        <v>282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1440</v>
      </c>
    </row>
    <row r="271" spans="1:65" s="2" customFormat="1" ht="16.5" customHeight="1">
      <c r="A271" s="35"/>
      <c r="B271" s="36"/>
      <c r="C271" s="251" t="s">
        <v>867</v>
      </c>
      <c r="D271" s="251" t="s">
        <v>990</v>
      </c>
      <c r="E271" s="252" t="s">
        <v>3663</v>
      </c>
      <c r="F271" s="253" t="s">
        <v>3664</v>
      </c>
      <c r="G271" s="254" t="s">
        <v>2216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493</v>
      </c>
      <c r="AT271" s="205" t="s">
        <v>990</v>
      </c>
      <c r="AU271" s="205" t="s">
        <v>105</v>
      </c>
      <c r="AY271" s="18" t="s">
        <v>282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1449</v>
      </c>
    </row>
    <row r="272" spans="1:65" s="2" customFormat="1" ht="16.5" customHeight="1">
      <c r="A272" s="35"/>
      <c r="B272" s="36"/>
      <c r="C272" s="193" t="s">
        <v>871</v>
      </c>
      <c r="D272" s="193" t="s">
        <v>284</v>
      </c>
      <c r="E272" s="194" t="s">
        <v>3665</v>
      </c>
      <c r="F272" s="195" t="s">
        <v>3666</v>
      </c>
      <c r="G272" s="196" t="s">
        <v>2216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284</v>
      </c>
      <c r="AU272" s="205" t="s">
        <v>105</v>
      </c>
      <c r="AY272" s="18" t="s">
        <v>282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1458</v>
      </c>
    </row>
    <row r="273" spans="1:65" s="12" customFormat="1" ht="22.9" customHeight="1">
      <c r="B273" s="177"/>
      <c r="C273" s="178"/>
      <c r="D273" s="179" t="s">
        <v>75</v>
      </c>
      <c r="E273" s="191" t="s">
        <v>202</v>
      </c>
      <c r="F273" s="191" t="s">
        <v>3656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282</v>
      </c>
      <c r="BK273" s="190">
        <f>BK274</f>
        <v>0</v>
      </c>
    </row>
    <row r="274" spans="1:65" s="12" customFormat="1" ht="20.85" customHeight="1">
      <c r="B274" s="177"/>
      <c r="C274" s="178"/>
      <c r="D274" s="179" t="s">
        <v>75</v>
      </c>
      <c r="E274" s="191" t="s">
        <v>1344</v>
      </c>
      <c r="F274" s="191" t="s">
        <v>3667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282</v>
      </c>
      <c r="BK274" s="190">
        <f>SUM(BK275:BK282)</f>
        <v>0</v>
      </c>
    </row>
    <row r="275" spans="1:65" s="2" customFormat="1" ht="16.5" customHeight="1">
      <c r="A275" s="35"/>
      <c r="B275" s="36"/>
      <c r="C275" s="251" t="s">
        <v>878</v>
      </c>
      <c r="D275" s="251" t="s">
        <v>990</v>
      </c>
      <c r="E275" s="252" t="s">
        <v>3668</v>
      </c>
      <c r="F275" s="253" t="s">
        <v>3669</v>
      </c>
      <c r="G275" s="254" t="s">
        <v>2216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493</v>
      </c>
      <c r="AT275" s="205" t="s">
        <v>990</v>
      </c>
      <c r="AU275" s="205" t="s">
        <v>105</v>
      </c>
      <c r="AY275" s="18" t="s">
        <v>282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1468</v>
      </c>
    </row>
    <row r="276" spans="1:65" s="2" customFormat="1" ht="16.5" customHeight="1">
      <c r="A276" s="35"/>
      <c r="B276" s="36"/>
      <c r="C276" s="193" t="s">
        <v>892</v>
      </c>
      <c r="D276" s="193" t="s">
        <v>284</v>
      </c>
      <c r="E276" s="194" t="s">
        <v>3670</v>
      </c>
      <c r="F276" s="195" t="s">
        <v>3671</v>
      </c>
      <c r="G276" s="196" t="s">
        <v>2216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284</v>
      </c>
      <c r="AU276" s="205" t="s">
        <v>105</v>
      </c>
      <c r="AY276" s="18" t="s">
        <v>282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251" t="s">
        <v>901</v>
      </c>
      <c r="D277" s="251" t="s">
        <v>990</v>
      </c>
      <c r="E277" s="252" t="s">
        <v>3672</v>
      </c>
      <c r="F277" s="253" t="s">
        <v>3673</v>
      </c>
      <c r="G277" s="254" t="s">
        <v>2216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493</v>
      </c>
      <c r="AT277" s="205" t="s">
        <v>990</v>
      </c>
      <c r="AU277" s="205" t="s">
        <v>105</v>
      </c>
      <c r="AY277" s="18" t="s">
        <v>282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1496</v>
      </c>
    </row>
    <row r="278" spans="1:65" s="2" customFormat="1" ht="16.5" customHeight="1">
      <c r="A278" s="35"/>
      <c r="B278" s="36"/>
      <c r="C278" s="193" t="s">
        <v>905</v>
      </c>
      <c r="D278" s="193" t="s">
        <v>284</v>
      </c>
      <c r="E278" s="194" t="s">
        <v>3674</v>
      </c>
      <c r="F278" s="195" t="s">
        <v>3675</v>
      </c>
      <c r="G278" s="196" t="s">
        <v>2216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284</v>
      </c>
      <c r="AU278" s="205" t="s">
        <v>105</v>
      </c>
      <c r="AY278" s="18" t="s">
        <v>282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>
      <c r="A279" s="35"/>
      <c r="B279" s="36"/>
      <c r="C279" s="251" t="s">
        <v>910</v>
      </c>
      <c r="D279" s="251" t="s">
        <v>990</v>
      </c>
      <c r="E279" s="252" t="s">
        <v>3676</v>
      </c>
      <c r="F279" s="253" t="s">
        <v>3677</v>
      </c>
      <c r="G279" s="254" t="s">
        <v>2216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493</v>
      </c>
      <c r="AT279" s="205" t="s">
        <v>990</v>
      </c>
      <c r="AU279" s="205" t="s">
        <v>105</v>
      </c>
      <c r="AY279" s="18" t="s">
        <v>282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1514</v>
      </c>
    </row>
    <row r="280" spans="1:65" s="2" customFormat="1" ht="16.5" customHeight="1">
      <c r="A280" s="35"/>
      <c r="B280" s="36"/>
      <c r="C280" s="193" t="s">
        <v>921</v>
      </c>
      <c r="D280" s="193" t="s">
        <v>284</v>
      </c>
      <c r="E280" s="194" t="s">
        <v>3678</v>
      </c>
      <c r="F280" s="195" t="s">
        <v>3679</v>
      </c>
      <c r="G280" s="196" t="s">
        <v>2216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284</v>
      </c>
      <c r="AU280" s="205" t="s">
        <v>105</v>
      </c>
      <c r="AY280" s="18" t="s">
        <v>282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1524</v>
      </c>
    </row>
    <row r="281" spans="1:65" s="2" customFormat="1" ht="16.5" customHeight="1">
      <c r="A281" s="35"/>
      <c r="B281" s="36"/>
      <c r="C281" s="251" t="s">
        <v>926</v>
      </c>
      <c r="D281" s="251" t="s">
        <v>990</v>
      </c>
      <c r="E281" s="252" t="s">
        <v>3680</v>
      </c>
      <c r="F281" s="253" t="s">
        <v>3681</v>
      </c>
      <c r="G281" s="254" t="s">
        <v>2216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493</v>
      </c>
      <c r="AT281" s="205" t="s">
        <v>990</v>
      </c>
      <c r="AU281" s="205" t="s">
        <v>105</v>
      </c>
      <c r="AY281" s="18" t="s">
        <v>282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3682</v>
      </c>
    </row>
    <row r="282" spans="1:65" s="2" customFormat="1" ht="16.5" customHeight="1">
      <c r="A282" s="35"/>
      <c r="B282" s="36"/>
      <c r="C282" s="193" t="s">
        <v>934</v>
      </c>
      <c r="D282" s="193" t="s">
        <v>284</v>
      </c>
      <c r="E282" s="194" t="s">
        <v>3683</v>
      </c>
      <c r="F282" s="195" t="s">
        <v>3684</v>
      </c>
      <c r="G282" s="196" t="s">
        <v>2216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284</v>
      </c>
      <c r="AU282" s="205" t="s">
        <v>105</v>
      </c>
      <c r="AY282" s="18" t="s">
        <v>282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1533</v>
      </c>
    </row>
    <row r="283" spans="1:65" s="12" customFormat="1" ht="22.9" customHeight="1">
      <c r="B283" s="177"/>
      <c r="C283" s="178"/>
      <c r="D283" s="179" t="s">
        <v>75</v>
      </c>
      <c r="E283" s="191" t="s">
        <v>205</v>
      </c>
      <c r="F283" s="191" t="s">
        <v>3685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282</v>
      </c>
      <c r="BK283" s="190">
        <f>BK284</f>
        <v>0</v>
      </c>
    </row>
    <row r="284" spans="1:65" s="12" customFormat="1" ht="20.85" customHeight="1">
      <c r="B284" s="177"/>
      <c r="C284" s="178"/>
      <c r="D284" s="179" t="s">
        <v>75</v>
      </c>
      <c r="E284" s="191" t="s">
        <v>1391</v>
      </c>
      <c r="F284" s="191" t="s">
        <v>3686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282</v>
      </c>
      <c r="BK284" s="190">
        <f>SUM(BK285:BK288)</f>
        <v>0</v>
      </c>
    </row>
    <row r="285" spans="1:65" s="2" customFormat="1" ht="16.5" customHeight="1">
      <c r="A285" s="35"/>
      <c r="B285" s="36"/>
      <c r="C285" s="251" t="s">
        <v>938</v>
      </c>
      <c r="D285" s="251" t="s">
        <v>990</v>
      </c>
      <c r="E285" s="252" t="s">
        <v>3687</v>
      </c>
      <c r="F285" s="253" t="s">
        <v>3669</v>
      </c>
      <c r="G285" s="254" t="s">
        <v>2216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493</v>
      </c>
      <c r="AT285" s="205" t="s">
        <v>990</v>
      </c>
      <c r="AU285" s="205" t="s">
        <v>105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1543</v>
      </c>
    </row>
    <row r="286" spans="1:65" s="2" customFormat="1" ht="16.5" customHeight="1">
      <c r="A286" s="35"/>
      <c r="B286" s="36"/>
      <c r="C286" s="193" t="s">
        <v>943</v>
      </c>
      <c r="D286" s="193" t="s">
        <v>284</v>
      </c>
      <c r="E286" s="194" t="s">
        <v>3688</v>
      </c>
      <c r="F286" s="195" t="s">
        <v>3671</v>
      </c>
      <c r="G286" s="196" t="s">
        <v>2216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284</v>
      </c>
      <c r="AU286" s="205" t="s">
        <v>105</v>
      </c>
      <c r="AY286" s="18" t="s">
        <v>282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1553</v>
      </c>
    </row>
    <row r="287" spans="1:65" s="2" customFormat="1" ht="16.5" customHeight="1">
      <c r="A287" s="35"/>
      <c r="B287" s="36"/>
      <c r="C287" s="251" t="s">
        <v>947</v>
      </c>
      <c r="D287" s="251" t="s">
        <v>990</v>
      </c>
      <c r="E287" s="252" t="s">
        <v>3689</v>
      </c>
      <c r="F287" s="253" t="s">
        <v>3690</v>
      </c>
      <c r="G287" s="254" t="s">
        <v>2216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493</v>
      </c>
      <c r="AT287" s="205" t="s">
        <v>990</v>
      </c>
      <c r="AU287" s="205" t="s">
        <v>105</v>
      </c>
      <c r="AY287" s="18" t="s">
        <v>282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1563</v>
      </c>
    </row>
    <row r="288" spans="1:65" s="2" customFormat="1" ht="16.5" customHeight="1">
      <c r="A288" s="35"/>
      <c r="B288" s="36"/>
      <c r="C288" s="193" t="s">
        <v>951</v>
      </c>
      <c r="D288" s="193" t="s">
        <v>284</v>
      </c>
      <c r="E288" s="194" t="s">
        <v>3691</v>
      </c>
      <c r="F288" s="195" t="s">
        <v>3692</v>
      </c>
      <c r="G288" s="196" t="s">
        <v>2216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284</v>
      </c>
      <c r="AU288" s="205" t="s">
        <v>105</v>
      </c>
      <c r="AY288" s="18" t="s">
        <v>282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1577</v>
      </c>
    </row>
    <row r="289" spans="1:65" s="12" customFormat="1" ht="22.9" customHeight="1">
      <c r="B289" s="177"/>
      <c r="C289" s="178"/>
      <c r="D289" s="179" t="s">
        <v>75</v>
      </c>
      <c r="E289" s="191" t="s">
        <v>426</v>
      </c>
      <c r="F289" s="191" t="s">
        <v>3685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282</v>
      </c>
      <c r="BK289" s="190">
        <f>BK290</f>
        <v>0</v>
      </c>
    </row>
    <row r="290" spans="1:65" s="12" customFormat="1" ht="20.85" customHeight="1">
      <c r="B290" s="177"/>
      <c r="C290" s="178"/>
      <c r="D290" s="179" t="s">
        <v>75</v>
      </c>
      <c r="E290" s="191" t="s">
        <v>1445</v>
      </c>
      <c r="F290" s="191" t="s">
        <v>3693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282</v>
      </c>
      <c r="BK290" s="190">
        <f>SUM(BK291:BK292)</f>
        <v>0</v>
      </c>
    </row>
    <row r="291" spans="1:65" s="2" customFormat="1" ht="16.5" customHeight="1">
      <c r="A291" s="35"/>
      <c r="B291" s="36"/>
      <c r="C291" s="251" t="s">
        <v>957</v>
      </c>
      <c r="D291" s="251" t="s">
        <v>990</v>
      </c>
      <c r="E291" s="252" t="s">
        <v>3694</v>
      </c>
      <c r="F291" s="253" t="s">
        <v>3673</v>
      </c>
      <c r="G291" s="254" t="s">
        <v>2216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493</v>
      </c>
      <c r="AT291" s="205" t="s">
        <v>990</v>
      </c>
      <c r="AU291" s="205" t="s">
        <v>105</v>
      </c>
      <c r="AY291" s="18" t="s">
        <v>282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>
      <c r="A292" s="35"/>
      <c r="B292" s="36"/>
      <c r="C292" s="193" t="s">
        <v>962</v>
      </c>
      <c r="D292" s="193" t="s">
        <v>284</v>
      </c>
      <c r="E292" s="194" t="s">
        <v>3695</v>
      </c>
      <c r="F292" s="195" t="s">
        <v>3675</v>
      </c>
      <c r="G292" s="196" t="s">
        <v>2216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284</v>
      </c>
      <c r="AU292" s="205" t="s">
        <v>105</v>
      </c>
      <c r="AY292" s="18" t="s">
        <v>282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1602</v>
      </c>
    </row>
    <row r="293" spans="1:65" s="12" customFormat="1" ht="22.9" customHeight="1">
      <c r="B293" s="177"/>
      <c r="C293" s="178"/>
      <c r="D293" s="179" t="s">
        <v>75</v>
      </c>
      <c r="E293" s="191" t="s">
        <v>208</v>
      </c>
      <c r="F293" s="191" t="s">
        <v>3696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282</v>
      </c>
      <c r="BK293" s="190">
        <f>SUM(BK294:BK306)</f>
        <v>0</v>
      </c>
    </row>
    <row r="294" spans="1:65" s="2" customFormat="1" ht="16.5" customHeight="1">
      <c r="A294" s="35"/>
      <c r="B294" s="36"/>
      <c r="C294" s="251" t="s">
        <v>971</v>
      </c>
      <c r="D294" s="251" t="s">
        <v>990</v>
      </c>
      <c r="E294" s="252" t="s">
        <v>3697</v>
      </c>
      <c r="F294" s="253" t="s">
        <v>3698</v>
      </c>
      <c r="G294" s="254" t="s">
        <v>3462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493</v>
      </c>
      <c r="AT294" s="205" t="s">
        <v>990</v>
      </c>
      <c r="AU294" s="205" t="s">
        <v>85</v>
      </c>
      <c r="AY294" s="18" t="s">
        <v>282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1612</v>
      </c>
    </row>
    <row r="295" spans="1:65" s="2" customFormat="1" ht="16.5" customHeight="1">
      <c r="A295" s="35"/>
      <c r="B295" s="36"/>
      <c r="C295" s="193" t="s">
        <v>977</v>
      </c>
      <c r="D295" s="193" t="s">
        <v>284</v>
      </c>
      <c r="E295" s="194" t="s">
        <v>3699</v>
      </c>
      <c r="F295" s="195" t="s">
        <v>3700</v>
      </c>
      <c r="G295" s="196" t="s">
        <v>3462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284</v>
      </c>
      <c r="AU295" s="205" t="s">
        <v>85</v>
      </c>
      <c r="AY295" s="18" t="s">
        <v>282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1623</v>
      </c>
    </row>
    <row r="296" spans="1:65" s="2" customFormat="1" ht="16.5" customHeight="1">
      <c r="A296" s="35"/>
      <c r="B296" s="36"/>
      <c r="C296" s="251" t="s">
        <v>981</v>
      </c>
      <c r="D296" s="251" t="s">
        <v>990</v>
      </c>
      <c r="E296" s="252" t="s">
        <v>3701</v>
      </c>
      <c r="F296" s="253" t="s">
        <v>3702</v>
      </c>
      <c r="G296" s="254" t="s">
        <v>3462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493</v>
      </c>
      <c r="AT296" s="205" t="s">
        <v>990</v>
      </c>
      <c r="AU296" s="205" t="s">
        <v>85</v>
      </c>
      <c r="AY296" s="18" t="s">
        <v>282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1634</v>
      </c>
    </row>
    <row r="297" spans="1:65" s="2" customFormat="1" ht="16.5" customHeight="1">
      <c r="A297" s="35"/>
      <c r="B297" s="36"/>
      <c r="C297" s="193" t="s">
        <v>985</v>
      </c>
      <c r="D297" s="193" t="s">
        <v>284</v>
      </c>
      <c r="E297" s="194" t="s">
        <v>3703</v>
      </c>
      <c r="F297" s="195" t="s">
        <v>3704</v>
      </c>
      <c r="G297" s="196" t="s">
        <v>3462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284</v>
      </c>
      <c r="AU297" s="205" t="s">
        <v>85</v>
      </c>
      <c r="AY297" s="18" t="s">
        <v>282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1643</v>
      </c>
    </row>
    <row r="298" spans="1:65" s="2" customFormat="1" ht="16.5" customHeight="1">
      <c r="A298" s="35"/>
      <c r="B298" s="36"/>
      <c r="C298" s="251" t="s">
        <v>989</v>
      </c>
      <c r="D298" s="251" t="s">
        <v>990</v>
      </c>
      <c r="E298" s="252" t="s">
        <v>3705</v>
      </c>
      <c r="F298" s="253" t="s">
        <v>3706</v>
      </c>
      <c r="G298" s="254" t="s">
        <v>3462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493</v>
      </c>
      <c r="AT298" s="205" t="s">
        <v>990</v>
      </c>
      <c r="AU298" s="205" t="s">
        <v>85</v>
      </c>
      <c r="AY298" s="18" t="s">
        <v>282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1664</v>
      </c>
    </row>
    <row r="299" spans="1:65" s="2" customFormat="1" ht="16.5" customHeight="1">
      <c r="A299" s="35"/>
      <c r="B299" s="36"/>
      <c r="C299" s="193" t="s">
        <v>996</v>
      </c>
      <c r="D299" s="193" t="s">
        <v>284</v>
      </c>
      <c r="E299" s="194" t="s">
        <v>3707</v>
      </c>
      <c r="F299" s="195" t="s">
        <v>3708</v>
      </c>
      <c r="G299" s="196" t="s">
        <v>3462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284</v>
      </c>
      <c r="AU299" s="205" t="s">
        <v>85</v>
      </c>
      <c r="AY299" s="18" t="s">
        <v>282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1673</v>
      </c>
    </row>
    <row r="300" spans="1:65" s="2" customFormat="1" ht="21.75" customHeight="1">
      <c r="A300" s="35"/>
      <c r="B300" s="36"/>
      <c r="C300" s="251" t="s">
        <v>1000</v>
      </c>
      <c r="D300" s="251" t="s">
        <v>990</v>
      </c>
      <c r="E300" s="252" t="s">
        <v>3709</v>
      </c>
      <c r="F300" s="253" t="s">
        <v>3710</v>
      </c>
      <c r="G300" s="254" t="s">
        <v>287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493</v>
      </c>
      <c r="AT300" s="205" t="s">
        <v>990</v>
      </c>
      <c r="AU300" s="205" t="s">
        <v>85</v>
      </c>
      <c r="AY300" s="18" t="s">
        <v>282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1685</v>
      </c>
    </row>
    <row r="301" spans="1:65" s="2" customFormat="1" ht="21.75" customHeight="1">
      <c r="A301" s="35"/>
      <c r="B301" s="36"/>
      <c r="C301" s="193" t="s">
        <v>1007</v>
      </c>
      <c r="D301" s="193" t="s">
        <v>284</v>
      </c>
      <c r="E301" s="194" t="s">
        <v>3711</v>
      </c>
      <c r="F301" s="195" t="s">
        <v>3712</v>
      </c>
      <c r="G301" s="196" t="s">
        <v>287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284</v>
      </c>
      <c r="AU301" s="205" t="s">
        <v>85</v>
      </c>
      <c r="AY301" s="18" t="s">
        <v>282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1696</v>
      </c>
    </row>
    <row r="302" spans="1:65" s="2" customFormat="1" ht="16.5" customHeight="1">
      <c r="A302" s="35"/>
      <c r="B302" s="36"/>
      <c r="C302" s="251" t="s">
        <v>1012</v>
      </c>
      <c r="D302" s="251" t="s">
        <v>990</v>
      </c>
      <c r="E302" s="252" t="s">
        <v>3713</v>
      </c>
      <c r="F302" s="253" t="s">
        <v>3714</v>
      </c>
      <c r="G302" s="254" t="s">
        <v>2957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493</v>
      </c>
      <c r="AT302" s="205" t="s">
        <v>990</v>
      </c>
      <c r="AU302" s="205" t="s">
        <v>85</v>
      </c>
      <c r="AY302" s="18" t="s">
        <v>282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1708</v>
      </c>
    </row>
    <row r="303" spans="1:65" s="2" customFormat="1" ht="16.5" customHeight="1">
      <c r="A303" s="35"/>
      <c r="B303" s="36"/>
      <c r="C303" s="193" t="s">
        <v>1021</v>
      </c>
      <c r="D303" s="193" t="s">
        <v>284</v>
      </c>
      <c r="E303" s="194" t="s">
        <v>3715</v>
      </c>
      <c r="F303" s="195" t="s">
        <v>3716</v>
      </c>
      <c r="G303" s="196" t="s">
        <v>2957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284</v>
      </c>
      <c r="AU303" s="205" t="s">
        <v>85</v>
      </c>
      <c r="AY303" s="18" t="s">
        <v>282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1719</v>
      </c>
    </row>
    <row r="304" spans="1:65" s="2" customFormat="1" ht="16.5" customHeight="1">
      <c r="A304" s="35"/>
      <c r="B304" s="36"/>
      <c r="C304" s="251" t="s">
        <v>1030</v>
      </c>
      <c r="D304" s="251" t="s">
        <v>990</v>
      </c>
      <c r="E304" s="252" t="s">
        <v>3717</v>
      </c>
      <c r="F304" s="253" t="s">
        <v>3718</v>
      </c>
      <c r="G304" s="254" t="s">
        <v>2216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493</v>
      </c>
      <c r="AT304" s="205" t="s">
        <v>990</v>
      </c>
      <c r="AU304" s="205" t="s">
        <v>85</v>
      </c>
      <c r="AY304" s="18" t="s">
        <v>282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1728</v>
      </c>
    </row>
    <row r="305" spans="1:65" s="2" customFormat="1" ht="16.5" customHeight="1">
      <c r="A305" s="35"/>
      <c r="B305" s="36"/>
      <c r="C305" s="193" t="s">
        <v>1054</v>
      </c>
      <c r="D305" s="193" t="s">
        <v>284</v>
      </c>
      <c r="E305" s="194" t="s">
        <v>3719</v>
      </c>
      <c r="F305" s="195" t="s">
        <v>3720</v>
      </c>
      <c r="G305" s="196" t="s">
        <v>2216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284</v>
      </c>
      <c r="AU305" s="205" t="s">
        <v>85</v>
      </c>
      <c r="AY305" s="18" t="s">
        <v>282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1738</v>
      </c>
    </row>
    <row r="306" spans="1:65" s="2" customFormat="1" ht="24.2" customHeight="1">
      <c r="A306" s="35"/>
      <c r="B306" s="36"/>
      <c r="C306" s="251" t="s">
        <v>1058</v>
      </c>
      <c r="D306" s="251" t="s">
        <v>990</v>
      </c>
      <c r="E306" s="252" t="s">
        <v>3721</v>
      </c>
      <c r="F306" s="253" t="s">
        <v>3722</v>
      </c>
      <c r="G306" s="254" t="s">
        <v>2216</v>
      </c>
      <c r="H306" s="255">
        <v>24</v>
      </c>
      <c r="I306" s="256"/>
      <c r="J306" s="257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493</v>
      </c>
      <c r="AT306" s="205" t="s">
        <v>990</v>
      </c>
      <c r="AU306" s="205" t="s">
        <v>85</v>
      </c>
      <c r="AY306" s="18" t="s">
        <v>282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1747</v>
      </c>
    </row>
    <row r="307" spans="1:65" s="12" customFormat="1" ht="22.9" customHeight="1">
      <c r="B307" s="177"/>
      <c r="C307" s="178"/>
      <c r="D307" s="179" t="s">
        <v>75</v>
      </c>
      <c r="E307" s="191" t="s">
        <v>7</v>
      </c>
      <c r="F307" s="191" t="s">
        <v>3723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282</v>
      </c>
      <c r="BK307" s="190">
        <f>SUM(BK308:BK315)</f>
        <v>0</v>
      </c>
    </row>
    <row r="308" spans="1:65" s="2" customFormat="1" ht="16.5" customHeight="1">
      <c r="A308" s="35"/>
      <c r="B308" s="36"/>
      <c r="C308" s="251" t="s">
        <v>1073</v>
      </c>
      <c r="D308" s="251" t="s">
        <v>990</v>
      </c>
      <c r="E308" s="252" t="s">
        <v>3724</v>
      </c>
      <c r="F308" s="253" t="s">
        <v>3725</v>
      </c>
      <c r="G308" s="254" t="s">
        <v>3535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493</v>
      </c>
      <c r="AT308" s="205" t="s">
        <v>990</v>
      </c>
      <c r="AU308" s="205" t="s">
        <v>85</v>
      </c>
      <c r="AY308" s="18" t="s">
        <v>282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1756</v>
      </c>
    </row>
    <row r="309" spans="1:65" s="2" customFormat="1" ht="16.5" customHeight="1">
      <c r="A309" s="35"/>
      <c r="B309" s="36"/>
      <c r="C309" s="193" t="s">
        <v>1084</v>
      </c>
      <c r="D309" s="193" t="s">
        <v>284</v>
      </c>
      <c r="E309" s="194" t="s">
        <v>3726</v>
      </c>
      <c r="F309" s="195" t="s">
        <v>3727</v>
      </c>
      <c r="G309" s="196" t="s">
        <v>3535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284</v>
      </c>
      <c r="AU309" s="205" t="s">
        <v>85</v>
      </c>
      <c r="AY309" s="18" t="s">
        <v>282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1767</v>
      </c>
    </row>
    <row r="310" spans="1:65" s="2" customFormat="1" ht="16.5" customHeight="1">
      <c r="A310" s="35"/>
      <c r="B310" s="36"/>
      <c r="C310" s="251" t="s">
        <v>1088</v>
      </c>
      <c r="D310" s="251" t="s">
        <v>990</v>
      </c>
      <c r="E310" s="252" t="s">
        <v>3728</v>
      </c>
      <c r="F310" s="253" t="s">
        <v>3729</v>
      </c>
      <c r="G310" s="254" t="s">
        <v>3535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493</v>
      </c>
      <c r="AT310" s="205" t="s">
        <v>990</v>
      </c>
      <c r="AU310" s="205" t="s">
        <v>85</v>
      </c>
      <c r="AY310" s="18" t="s">
        <v>282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1778</v>
      </c>
    </row>
    <row r="311" spans="1:65" s="2" customFormat="1" ht="16.5" customHeight="1">
      <c r="A311" s="35"/>
      <c r="B311" s="36"/>
      <c r="C311" s="193" t="s">
        <v>1092</v>
      </c>
      <c r="D311" s="193" t="s">
        <v>284</v>
      </c>
      <c r="E311" s="194" t="s">
        <v>3730</v>
      </c>
      <c r="F311" s="195" t="s">
        <v>3731</v>
      </c>
      <c r="G311" s="196" t="s">
        <v>3535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284</v>
      </c>
      <c r="AU311" s="205" t="s">
        <v>85</v>
      </c>
      <c r="AY311" s="18" t="s">
        <v>282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1787</v>
      </c>
    </row>
    <row r="312" spans="1:65" s="2" customFormat="1" ht="16.5" customHeight="1">
      <c r="A312" s="35"/>
      <c r="B312" s="36"/>
      <c r="C312" s="251" t="s">
        <v>1097</v>
      </c>
      <c r="D312" s="251" t="s">
        <v>990</v>
      </c>
      <c r="E312" s="252" t="s">
        <v>3732</v>
      </c>
      <c r="F312" s="253" t="s">
        <v>3733</v>
      </c>
      <c r="G312" s="254" t="s">
        <v>3535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493</v>
      </c>
      <c r="AT312" s="205" t="s">
        <v>990</v>
      </c>
      <c r="AU312" s="205" t="s">
        <v>85</v>
      </c>
      <c r="AY312" s="18" t="s">
        <v>282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1797</v>
      </c>
    </row>
    <row r="313" spans="1:65" s="2" customFormat="1" ht="16.5" customHeight="1">
      <c r="A313" s="35"/>
      <c r="B313" s="36"/>
      <c r="C313" s="193" t="s">
        <v>1101</v>
      </c>
      <c r="D313" s="193" t="s">
        <v>284</v>
      </c>
      <c r="E313" s="194" t="s">
        <v>3734</v>
      </c>
      <c r="F313" s="195" t="s">
        <v>3735</v>
      </c>
      <c r="G313" s="196" t="s">
        <v>3535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284</v>
      </c>
      <c r="AU313" s="205" t="s">
        <v>85</v>
      </c>
      <c r="AY313" s="18" t="s">
        <v>282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1807</v>
      </c>
    </row>
    <row r="314" spans="1:65" s="2" customFormat="1" ht="16.5" customHeight="1">
      <c r="A314" s="35"/>
      <c r="B314" s="36"/>
      <c r="C314" s="193" t="s">
        <v>1106</v>
      </c>
      <c r="D314" s="193" t="s">
        <v>284</v>
      </c>
      <c r="E314" s="194" t="s">
        <v>3736</v>
      </c>
      <c r="F314" s="195" t="s">
        <v>3737</v>
      </c>
      <c r="G314" s="196" t="s">
        <v>3535</v>
      </c>
      <c r="H314" s="197">
        <v>3</v>
      </c>
      <c r="I314" s="198"/>
      <c r="J314" s="199">
        <f t="shared" si="7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284</v>
      </c>
      <c r="AU314" s="205" t="s">
        <v>85</v>
      </c>
      <c r="AY314" s="18" t="s">
        <v>282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1815</v>
      </c>
    </row>
    <row r="315" spans="1:65" s="2" customFormat="1" ht="16.5" customHeight="1">
      <c r="A315" s="35"/>
      <c r="B315" s="36"/>
      <c r="C315" s="193" t="s">
        <v>1125</v>
      </c>
      <c r="D315" s="193" t="s">
        <v>284</v>
      </c>
      <c r="E315" s="194" t="s">
        <v>3738</v>
      </c>
      <c r="F315" s="195" t="s">
        <v>3739</v>
      </c>
      <c r="G315" s="196" t="s">
        <v>3535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284</v>
      </c>
      <c r="AU315" s="205" t="s">
        <v>85</v>
      </c>
      <c r="AY315" s="18" t="s">
        <v>282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1827</v>
      </c>
    </row>
    <row r="316" spans="1:65" s="12" customFormat="1" ht="22.9" customHeight="1">
      <c r="B316" s="177"/>
      <c r="C316" s="178"/>
      <c r="D316" s="179" t="s">
        <v>75</v>
      </c>
      <c r="E316" s="191" t="s">
        <v>222</v>
      </c>
      <c r="F316" s="191" t="s">
        <v>3740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SUM(P317:P319)</f>
        <v>0</v>
      </c>
      <c r="Q316" s="185"/>
      <c r="R316" s="186">
        <f>SUM(R317:R319)</f>
        <v>0</v>
      </c>
      <c r="S316" s="185"/>
      <c r="T316" s="187">
        <f>SUM(T317:T319)</f>
        <v>0</v>
      </c>
      <c r="AR316" s="188" t="s">
        <v>83</v>
      </c>
      <c r="AT316" s="189" t="s">
        <v>75</v>
      </c>
      <c r="AU316" s="189" t="s">
        <v>83</v>
      </c>
      <c r="AY316" s="188" t="s">
        <v>282</v>
      </c>
      <c r="BK316" s="190">
        <f>SUM(BK317:BK319)</f>
        <v>0</v>
      </c>
    </row>
    <row r="317" spans="1:65" s="2" customFormat="1" ht="16.5" customHeight="1">
      <c r="A317" s="35"/>
      <c r="B317" s="36"/>
      <c r="C317" s="193" t="s">
        <v>1130</v>
      </c>
      <c r="D317" s="193" t="s">
        <v>284</v>
      </c>
      <c r="E317" s="194" t="s">
        <v>3741</v>
      </c>
      <c r="F317" s="195" t="s">
        <v>3742</v>
      </c>
      <c r="G317" s="196" t="s">
        <v>3535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284</v>
      </c>
      <c r="AU317" s="205" t="s">
        <v>85</v>
      </c>
      <c r="AY317" s="18" t="s">
        <v>282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1843</v>
      </c>
    </row>
    <row r="318" spans="1:65" s="2" customFormat="1" ht="24.2" customHeight="1">
      <c r="A318" s="35"/>
      <c r="B318" s="36"/>
      <c r="C318" s="193" t="s">
        <v>1135</v>
      </c>
      <c r="D318" s="193" t="s">
        <v>284</v>
      </c>
      <c r="E318" s="194" t="s">
        <v>3743</v>
      </c>
      <c r="F318" s="195" t="s">
        <v>3744</v>
      </c>
      <c r="G318" s="196" t="s">
        <v>3535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284</v>
      </c>
      <c r="AU318" s="205" t="s">
        <v>85</v>
      </c>
      <c r="AY318" s="18" t="s">
        <v>282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1859</v>
      </c>
    </row>
    <row r="319" spans="1:65" s="2" customFormat="1" ht="16.5" customHeight="1">
      <c r="A319" s="35"/>
      <c r="B319" s="36"/>
      <c r="C319" s="193" t="s">
        <v>1149</v>
      </c>
      <c r="D319" s="193" t="s">
        <v>284</v>
      </c>
      <c r="E319" s="194" t="s">
        <v>3745</v>
      </c>
      <c r="F319" s="195" t="s">
        <v>3746</v>
      </c>
      <c r="G319" s="196" t="s">
        <v>3535</v>
      </c>
      <c r="H319" s="197">
        <v>1</v>
      </c>
      <c r="I319" s="198"/>
      <c r="J319" s="199">
        <f>ROUND(I319*H319,2)</f>
        <v>0</v>
      </c>
      <c r="K319" s="200"/>
      <c r="L319" s="40"/>
      <c r="M319" s="265" t="s">
        <v>1</v>
      </c>
      <c r="N319" s="266" t="s">
        <v>41</v>
      </c>
      <c r="O319" s="267"/>
      <c r="P319" s="268">
        <f>O319*H319</f>
        <v>0</v>
      </c>
      <c r="Q319" s="268">
        <v>0</v>
      </c>
      <c r="R319" s="268">
        <f>Q319*H319</f>
        <v>0</v>
      </c>
      <c r="S319" s="268">
        <v>0</v>
      </c>
      <c r="T319" s="26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284</v>
      </c>
      <c r="AU319" s="205" t="s">
        <v>85</v>
      </c>
      <c r="AY319" s="18" t="s">
        <v>282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1869</v>
      </c>
    </row>
    <row r="320" spans="1:65" s="2" customFormat="1" ht="6.95" customHeight="1">
      <c r="A320" s="35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Typ4KXe1eJc9lXx5IxAPivm+wMQDipWpam8AD0rWNFTA/3qpnppvKiNngZvPyr+RiauwIm/9NaCJZ8auBE5QWQ==" saltValue="C6VtC1RTp6XaT70QjdcT+w/vGE1I2IKfxDQtZnRkHAubo1NpSm9bQiOUN4A3nRD/+SxH8lvbKnl4Gjb1k41KMA==" spinCount="100000" sheet="1" objects="1" scenarios="1" formatColumns="0" formatRows="0" autoFilter="0"/>
  <autoFilter ref="C151:K319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227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3747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ROUND((SUM(BE153:BE340)),  2)</f>
        <v>0</v>
      </c>
      <c r="G35" s="35"/>
      <c r="H35" s="35"/>
      <c r="I35" s="131">
        <v>0.21</v>
      </c>
      <c r="J35" s="130">
        <f>ROUND(((SUM(BE153:BE340))*I35),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ROUND((SUM(BF153:BF340)),  2)</f>
        <v>0</v>
      </c>
      <c r="G36" s="35"/>
      <c r="H36" s="35"/>
      <c r="I36" s="131">
        <v>0.15</v>
      </c>
      <c r="J36" s="130">
        <f>ROUND(((SUM(BF153:BF340))*I36),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ROUND((SUM(BG153:BG340)),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ROUND((SUM(BH153:BH340)),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ROUND((SUM(BI153:BI340)),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227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04b - Chlazení a vzduchotechnika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3748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3749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>
      <c r="B101" s="160"/>
      <c r="C101" s="105"/>
      <c r="D101" s="161" t="s">
        <v>3750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>
      <c r="B102" s="160"/>
      <c r="C102" s="105"/>
      <c r="D102" s="161" t="s">
        <v>3751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3752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3751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3753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3750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3754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3751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3755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3751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3756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3751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3757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>
      <c r="B114" s="160"/>
      <c r="C114" s="105"/>
      <c r="D114" s="161" t="s">
        <v>3751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3758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>
      <c r="B116" s="160"/>
      <c r="C116" s="105"/>
      <c r="D116" s="161" t="s">
        <v>3751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3759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>
      <c r="B118" s="160"/>
      <c r="C118" s="105"/>
      <c r="D118" s="161" t="s">
        <v>3751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3760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>
      <c r="B120" s="160"/>
      <c r="C120" s="105"/>
      <c r="D120" s="161" t="s">
        <v>3751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3761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>
      <c r="B122" s="160"/>
      <c r="C122" s="105"/>
      <c r="D122" s="161" t="s">
        <v>3751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3762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>
      <c r="B124" s="160"/>
      <c r="C124" s="105"/>
      <c r="D124" s="161" t="s">
        <v>3751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>
      <c r="B125" s="154"/>
      <c r="C125" s="155"/>
      <c r="D125" s="156" t="s">
        <v>3763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>
      <c r="B126" s="160"/>
      <c r="C126" s="105"/>
      <c r="D126" s="161" t="s">
        <v>3764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3765</v>
      </c>
      <c r="E127" s="162"/>
      <c r="F127" s="162"/>
      <c r="G127" s="162"/>
      <c r="H127" s="162"/>
      <c r="I127" s="162"/>
      <c r="J127" s="163">
        <f>J321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3766</v>
      </c>
      <c r="E128" s="162"/>
      <c r="F128" s="162"/>
      <c r="G128" s="162"/>
      <c r="H128" s="162"/>
      <c r="I128" s="162"/>
      <c r="J128" s="163">
        <f>J325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3767</v>
      </c>
      <c r="E129" s="162"/>
      <c r="F129" s="162"/>
      <c r="G129" s="162"/>
      <c r="H129" s="162"/>
      <c r="I129" s="162"/>
      <c r="J129" s="163">
        <f>J329</f>
        <v>0</v>
      </c>
      <c r="K129" s="105"/>
      <c r="L129" s="164"/>
    </row>
    <row r="130" spans="1:31" s="10" customFormat="1" ht="14.85" customHeight="1">
      <c r="B130" s="160"/>
      <c r="C130" s="105"/>
      <c r="D130" s="161" t="s">
        <v>3768</v>
      </c>
      <c r="E130" s="162"/>
      <c r="F130" s="162"/>
      <c r="G130" s="162"/>
      <c r="H130" s="162"/>
      <c r="I130" s="162"/>
      <c r="J130" s="163">
        <f>J330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3769</v>
      </c>
      <c r="E131" s="157"/>
      <c r="F131" s="157"/>
      <c r="G131" s="157"/>
      <c r="H131" s="157"/>
      <c r="I131" s="157"/>
      <c r="J131" s="158">
        <f>J335</f>
        <v>0</v>
      </c>
      <c r="K131" s="155"/>
      <c r="L131" s="159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267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35" t="str">
        <f>E7</f>
        <v>MŠ Vokovická</v>
      </c>
      <c r="F141" s="336"/>
      <c r="G141" s="336"/>
      <c r="H141" s="336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35" t="s">
        <v>227</v>
      </c>
      <c r="F143" s="337"/>
      <c r="G143" s="337"/>
      <c r="H143" s="3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8" t="str">
        <f>E11</f>
        <v>04b - Chlazení a vzduchotechnika</v>
      </c>
      <c r="F145" s="337"/>
      <c r="G145" s="337"/>
      <c r="H145" s="3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268</v>
      </c>
      <c r="D152" s="168" t="s">
        <v>61</v>
      </c>
      <c r="E152" s="168" t="s">
        <v>57</v>
      </c>
      <c r="F152" s="168" t="s">
        <v>58</v>
      </c>
      <c r="G152" s="168" t="s">
        <v>269</v>
      </c>
      <c r="H152" s="168" t="s">
        <v>270</v>
      </c>
      <c r="I152" s="168" t="s">
        <v>271</v>
      </c>
      <c r="J152" s="169" t="s">
        <v>232</v>
      </c>
      <c r="K152" s="170" t="s">
        <v>272</v>
      </c>
      <c r="L152" s="171"/>
      <c r="M152" s="76" t="s">
        <v>1</v>
      </c>
      <c r="N152" s="77" t="s">
        <v>40</v>
      </c>
      <c r="O152" s="77" t="s">
        <v>273</v>
      </c>
      <c r="P152" s="77" t="s">
        <v>274</v>
      </c>
      <c r="Q152" s="77" t="s">
        <v>275</v>
      </c>
      <c r="R152" s="77" t="s">
        <v>276</v>
      </c>
      <c r="S152" s="77" t="s">
        <v>277</v>
      </c>
      <c r="T152" s="78" t="s">
        <v>278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279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P154+P310+P335</f>
        <v>0</v>
      </c>
      <c r="Q153" s="80"/>
      <c r="R153" s="174">
        <f>R154+R310+R335</f>
        <v>0</v>
      </c>
      <c r="S153" s="80"/>
      <c r="T153" s="175">
        <f>T154+T310+T335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BK154+BK310+BK335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3646</v>
      </c>
      <c r="F154" s="180" t="s">
        <v>3770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282</v>
      </c>
      <c r="BK154" s="190">
        <f>BK155+BK178+BK198+BK213+BK228+BK243+BK258+BK273+BK281+BK289+BK296+BK303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3657</v>
      </c>
      <c r="F155" s="191" t="s">
        <v>3771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282</v>
      </c>
      <c r="BK155" s="190">
        <f>BK156+SUM(BK157:BK170)+BK174</f>
        <v>0</v>
      </c>
    </row>
    <row r="156" spans="1:65" s="2" customFormat="1" ht="21.75" customHeight="1">
      <c r="A156" s="35"/>
      <c r="B156" s="36"/>
      <c r="C156" s="193" t="s">
        <v>83</v>
      </c>
      <c r="D156" s="193" t="s">
        <v>284</v>
      </c>
      <c r="E156" s="194" t="s">
        <v>3772</v>
      </c>
      <c r="F156" s="195" t="s">
        <v>3773</v>
      </c>
      <c r="G156" s="196" t="s">
        <v>2216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>
      <c r="A157" s="35"/>
      <c r="B157" s="36"/>
      <c r="C157" s="37"/>
      <c r="D157" s="209" t="s">
        <v>3774</v>
      </c>
      <c r="E157" s="37"/>
      <c r="F157" s="270" t="s">
        <v>3775</v>
      </c>
      <c r="G157" s="37"/>
      <c r="H157" s="37"/>
      <c r="I157" s="271"/>
      <c r="J157" s="37"/>
      <c r="K157" s="37"/>
      <c r="L157" s="40"/>
      <c r="M157" s="272"/>
      <c r="N157" s="273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3774</v>
      </c>
      <c r="AU157" s="18" t="s">
        <v>85</v>
      </c>
    </row>
    <row r="158" spans="1:65" s="2" customFormat="1" ht="16.5" customHeight="1">
      <c r="A158" s="35"/>
      <c r="B158" s="36"/>
      <c r="C158" s="193" t="s">
        <v>85</v>
      </c>
      <c r="D158" s="193" t="s">
        <v>284</v>
      </c>
      <c r="E158" s="194" t="s">
        <v>3776</v>
      </c>
      <c r="F158" s="195" t="s">
        <v>3777</v>
      </c>
      <c r="G158" s="196" t="s">
        <v>2216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288</v>
      </c>
    </row>
    <row r="159" spans="1:65" s="2" customFormat="1" ht="16.5" customHeight="1">
      <c r="A159" s="35"/>
      <c r="B159" s="36"/>
      <c r="C159" s="193" t="s">
        <v>105</v>
      </c>
      <c r="D159" s="193" t="s">
        <v>284</v>
      </c>
      <c r="E159" s="194" t="s">
        <v>3778</v>
      </c>
      <c r="F159" s="195" t="s">
        <v>3779</v>
      </c>
      <c r="G159" s="196" t="s">
        <v>2216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336</v>
      </c>
    </row>
    <row r="160" spans="1:65" s="2" customFormat="1" ht="16.5" customHeight="1">
      <c r="A160" s="35"/>
      <c r="B160" s="36"/>
      <c r="C160" s="193" t="s">
        <v>288</v>
      </c>
      <c r="D160" s="193" t="s">
        <v>284</v>
      </c>
      <c r="E160" s="194" t="s">
        <v>3780</v>
      </c>
      <c r="F160" s="195" t="s">
        <v>3781</v>
      </c>
      <c r="G160" s="196" t="s">
        <v>2216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347</v>
      </c>
    </row>
    <row r="161" spans="1:65" s="2" customFormat="1" ht="24.2" customHeight="1">
      <c r="A161" s="35"/>
      <c r="B161" s="36"/>
      <c r="C161" s="193" t="s">
        <v>330</v>
      </c>
      <c r="D161" s="193" t="s">
        <v>284</v>
      </c>
      <c r="E161" s="194" t="s">
        <v>3782</v>
      </c>
      <c r="F161" s="195" t="s">
        <v>3783</v>
      </c>
      <c r="G161" s="196" t="s">
        <v>2216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284</v>
      </c>
      <c r="AU161" s="205" t="s">
        <v>85</v>
      </c>
      <c r="AY161" s="18" t="s">
        <v>282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357</v>
      </c>
    </row>
    <row r="162" spans="1:65" s="2" customFormat="1" ht="16.5" customHeight="1">
      <c r="A162" s="35"/>
      <c r="B162" s="36"/>
      <c r="C162" s="193" t="s">
        <v>336</v>
      </c>
      <c r="D162" s="193" t="s">
        <v>284</v>
      </c>
      <c r="E162" s="194" t="s">
        <v>3784</v>
      </c>
      <c r="F162" s="195" t="s">
        <v>3785</v>
      </c>
      <c r="G162" s="196" t="s">
        <v>2216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284</v>
      </c>
      <c r="AU162" s="205" t="s">
        <v>85</v>
      </c>
      <c r="AY162" s="18" t="s">
        <v>282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>
      <c r="A163" s="35"/>
      <c r="B163" s="36"/>
      <c r="C163" s="193" t="s">
        <v>342</v>
      </c>
      <c r="D163" s="193" t="s">
        <v>284</v>
      </c>
      <c r="E163" s="194" t="s">
        <v>3786</v>
      </c>
      <c r="F163" s="195" t="s">
        <v>3787</v>
      </c>
      <c r="G163" s="196" t="s">
        <v>2216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>
      <c r="A164" s="35"/>
      <c r="B164" s="36"/>
      <c r="C164" s="193" t="s">
        <v>347</v>
      </c>
      <c r="D164" s="193" t="s">
        <v>284</v>
      </c>
      <c r="E164" s="194" t="s">
        <v>3788</v>
      </c>
      <c r="F164" s="195" t="s">
        <v>3789</v>
      </c>
      <c r="G164" s="196" t="s">
        <v>2216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>
      <c r="A165" s="35"/>
      <c r="B165" s="36"/>
      <c r="C165" s="193" t="s">
        <v>352</v>
      </c>
      <c r="D165" s="193" t="s">
        <v>284</v>
      </c>
      <c r="E165" s="194" t="s">
        <v>3790</v>
      </c>
      <c r="F165" s="195" t="s">
        <v>3791</v>
      </c>
      <c r="G165" s="196" t="s">
        <v>2216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284</v>
      </c>
      <c r="AU165" s="205" t="s">
        <v>85</v>
      </c>
      <c r="AY165" s="18" t="s">
        <v>282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>
      <c r="A166" s="35"/>
      <c r="B166" s="36"/>
      <c r="C166" s="193" t="s">
        <v>357</v>
      </c>
      <c r="D166" s="193" t="s">
        <v>284</v>
      </c>
      <c r="E166" s="194" t="s">
        <v>3792</v>
      </c>
      <c r="F166" s="195" t="s">
        <v>3793</v>
      </c>
      <c r="G166" s="196" t="s">
        <v>2216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284</v>
      </c>
      <c r="AU166" s="205" t="s">
        <v>85</v>
      </c>
      <c r="AY166" s="18" t="s">
        <v>282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185</v>
      </c>
      <c r="D167" s="193" t="s">
        <v>284</v>
      </c>
      <c r="E167" s="194" t="s">
        <v>3794</v>
      </c>
      <c r="F167" s="195" t="s">
        <v>3795</v>
      </c>
      <c r="G167" s="196" t="s">
        <v>2216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284</v>
      </c>
      <c r="AU167" s="205" t="s">
        <v>85</v>
      </c>
      <c r="AY167" s="18" t="s">
        <v>282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>
      <c r="A168" s="35"/>
      <c r="B168" s="36"/>
      <c r="C168" s="193" t="s">
        <v>188</v>
      </c>
      <c r="D168" s="193" t="s">
        <v>284</v>
      </c>
      <c r="E168" s="194" t="s">
        <v>3796</v>
      </c>
      <c r="F168" s="195" t="s">
        <v>3797</v>
      </c>
      <c r="G168" s="196" t="s">
        <v>2216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284</v>
      </c>
      <c r="AU168" s="205" t="s">
        <v>85</v>
      </c>
      <c r="AY168" s="18" t="s">
        <v>282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452</v>
      </c>
    </row>
    <row r="169" spans="1:65" s="2" customFormat="1" ht="24.2" customHeight="1">
      <c r="A169" s="35"/>
      <c r="B169" s="36"/>
      <c r="C169" s="193" t="s">
        <v>191</v>
      </c>
      <c r="D169" s="193" t="s">
        <v>284</v>
      </c>
      <c r="E169" s="194" t="s">
        <v>3798</v>
      </c>
      <c r="F169" s="195" t="s">
        <v>3799</v>
      </c>
      <c r="G169" s="196" t="s">
        <v>2216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463</v>
      </c>
    </row>
    <row r="170" spans="1:65" s="12" customFormat="1" ht="20.85" customHeight="1">
      <c r="B170" s="177"/>
      <c r="C170" s="178"/>
      <c r="D170" s="179" t="s">
        <v>75</v>
      </c>
      <c r="E170" s="191" t="s">
        <v>3800</v>
      </c>
      <c r="F170" s="191" t="s">
        <v>3801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282</v>
      </c>
      <c r="BK170" s="190">
        <f>SUM(BK171:BK173)</f>
        <v>0</v>
      </c>
    </row>
    <row r="171" spans="1:65" s="2" customFormat="1" ht="16.5" customHeight="1">
      <c r="A171" s="35"/>
      <c r="B171" s="36"/>
      <c r="C171" s="193" t="s">
        <v>194</v>
      </c>
      <c r="D171" s="193" t="s">
        <v>284</v>
      </c>
      <c r="E171" s="194" t="s">
        <v>3802</v>
      </c>
      <c r="F171" s="195" t="s">
        <v>3803</v>
      </c>
      <c r="G171" s="196" t="s">
        <v>3462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105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473</v>
      </c>
    </row>
    <row r="172" spans="1:65" s="2" customFormat="1" ht="16.5" customHeight="1">
      <c r="A172" s="35"/>
      <c r="B172" s="36"/>
      <c r="C172" s="193" t="s">
        <v>8</v>
      </c>
      <c r="D172" s="193" t="s">
        <v>284</v>
      </c>
      <c r="E172" s="194" t="s">
        <v>3804</v>
      </c>
      <c r="F172" s="195" t="s">
        <v>3805</v>
      </c>
      <c r="G172" s="196" t="s">
        <v>3462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284</v>
      </c>
      <c r="AU172" s="205" t="s">
        <v>105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483</v>
      </c>
    </row>
    <row r="173" spans="1:65" s="2" customFormat="1" ht="16.5" customHeight="1">
      <c r="A173" s="35"/>
      <c r="B173" s="36"/>
      <c r="C173" s="193" t="s">
        <v>199</v>
      </c>
      <c r="D173" s="193" t="s">
        <v>284</v>
      </c>
      <c r="E173" s="194" t="s">
        <v>3806</v>
      </c>
      <c r="F173" s="195" t="s">
        <v>3807</v>
      </c>
      <c r="G173" s="196" t="s">
        <v>3462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284</v>
      </c>
      <c r="AU173" s="205" t="s">
        <v>105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493</v>
      </c>
    </row>
    <row r="174" spans="1:65" s="12" customFormat="1" ht="20.85" customHeight="1">
      <c r="B174" s="177"/>
      <c r="C174" s="178"/>
      <c r="D174" s="179" t="s">
        <v>75</v>
      </c>
      <c r="E174" s="191" t="s">
        <v>3808</v>
      </c>
      <c r="F174" s="191" t="s">
        <v>3809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282</v>
      </c>
      <c r="BK174" s="190">
        <f>SUM(BK175:BK177)</f>
        <v>0</v>
      </c>
    </row>
    <row r="175" spans="1:65" s="2" customFormat="1" ht="16.5" customHeight="1">
      <c r="A175" s="35"/>
      <c r="B175" s="36"/>
      <c r="C175" s="193" t="s">
        <v>202</v>
      </c>
      <c r="D175" s="193" t="s">
        <v>284</v>
      </c>
      <c r="E175" s="194" t="s">
        <v>3810</v>
      </c>
      <c r="F175" s="195" t="s">
        <v>3811</v>
      </c>
      <c r="G175" s="196" t="s">
        <v>3462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284</v>
      </c>
      <c r="AU175" s="205" t="s">
        <v>105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205</v>
      </c>
      <c r="D176" s="193" t="s">
        <v>284</v>
      </c>
      <c r="E176" s="194" t="s">
        <v>3812</v>
      </c>
      <c r="F176" s="195" t="s">
        <v>3813</v>
      </c>
      <c r="G176" s="196" t="s">
        <v>3462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284</v>
      </c>
      <c r="AU176" s="205" t="s">
        <v>105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520</v>
      </c>
    </row>
    <row r="177" spans="1:65" s="2" customFormat="1" ht="24.2" customHeight="1">
      <c r="A177" s="35"/>
      <c r="B177" s="36"/>
      <c r="C177" s="193" t="s">
        <v>426</v>
      </c>
      <c r="D177" s="193" t="s">
        <v>284</v>
      </c>
      <c r="E177" s="194" t="s">
        <v>3814</v>
      </c>
      <c r="F177" s="195" t="s">
        <v>3815</v>
      </c>
      <c r="G177" s="196" t="s">
        <v>287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105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530</v>
      </c>
    </row>
    <row r="178" spans="1:65" s="12" customFormat="1" ht="22.9" customHeight="1">
      <c r="B178" s="177"/>
      <c r="C178" s="178"/>
      <c r="D178" s="179" t="s">
        <v>75</v>
      </c>
      <c r="E178" s="191" t="s">
        <v>3816</v>
      </c>
      <c r="F178" s="191" t="s">
        <v>3817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282</v>
      </c>
      <c r="BK178" s="190">
        <f>BK179+SUM(BK180:BK192)</f>
        <v>0</v>
      </c>
    </row>
    <row r="179" spans="1:65" s="2" customFormat="1" ht="21.75" customHeight="1">
      <c r="A179" s="35"/>
      <c r="B179" s="36"/>
      <c r="C179" s="193" t="s">
        <v>208</v>
      </c>
      <c r="D179" s="193" t="s">
        <v>284</v>
      </c>
      <c r="E179" s="194" t="s">
        <v>3818</v>
      </c>
      <c r="F179" s="195" t="s">
        <v>3819</v>
      </c>
      <c r="G179" s="196" t="s">
        <v>2216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544</v>
      </c>
    </row>
    <row r="180" spans="1:65" s="2" customFormat="1" ht="78">
      <c r="A180" s="35"/>
      <c r="B180" s="36"/>
      <c r="C180" s="37"/>
      <c r="D180" s="209" t="s">
        <v>3774</v>
      </c>
      <c r="E180" s="37"/>
      <c r="F180" s="270" t="s">
        <v>3820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85</v>
      </c>
    </row>
    <row r="181" spans="1:65" s="2" customFormat="1" ht="16.5" customHeight="1">
      <c r="A181" s="35"/>
      <c r="B181" s="36"/>
      <c r="C181" s="193" t="s">
        <v>7</v>
      </c>
      <c r="D181" s="193" t="s">
        <v>284</v>
      </c>
      <c r="E181" s="194" t="s">
        <v>3821</v>
      </c>
      <c r="F181" s="195" t="s">
        <v>3822</v>
      </c>
      <c r="G181" s="196" t="s">
        <v>2216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284</v>
      </c>
      <c r="AU181" s="205" t="s">
        <v>85</v>
      </c>
      <c r="AY181" s="18" t="s">
        <v>282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580</v>
      </c>
    </row>
    <row r="182" spans="1:65" s="2" customFormat="1" ht="24.2" customHeight="1">
      <c r="A182" s="35"/>
      <c r="B182" s="36"/>
      <c r="C182" s="193" t="s">
        <v>222</v>
      </c>
      <c r="D182" s="193" t="s">
        <v>284</v>
      </c>
      <c r="E182" s="194" t="s">
        <v>3823</v>
      </c>
      <c r="F182" s="195" t="s">
        <v>3824</v>
      </c>
      <c r="G182" s="196" t="s">
        <v>2216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284</v>
      </c>
      <c r="AU182" s="205" t="s">
        <v>85</v>
      </c>
      <c r="AY182" s="18" t="s">
        <v>282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589</v>
      </c>
    </row>
    <row r="183" spans="1:65" s="2" customFormat="1" ht="16.5" customHeight="1">
      <c r="A183" s="35"/>
      <c r="B183" s="36"/>
      <c r="C183" s="193" t="s">
        <v>446</v>
      </c>
      <c r="D183" s="193" t="s">
        <v>284</v>
      </c>
      <c r="E183" s="194" t="s">
        <v>3825</v>
      </c>
      <c r="F183" s="195" t="s">
        <v>3826</v>
      </c>
      <c r="G183" s="196" t="s">
        <v>2216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284</v>
      </c>
      <c r="AU183" s="205" t="s">
        <v>85</v>
      </c>
      <c r="AY183" s="18" t="s">
        <v>282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597</v>
      </c>
    </row>
    <row r="184" spans="1:65" s="2" customFormat="1" ht="24.2" customHeight="1">
      <c r="A184" s="35"/>
      <c r="B184" s="36"/>
      <c r="C184" s="193" t="s">
        <v>452</v>
      </c>
      <c r="D184" s="193" t="s">
        <v>284</v>
      </c>
      <c r="E184" s="194" t="s">
        <v>3827</v>
      </c>
      <c r="F184" s="195" t="s">
        <v>3828</v>
      </c>
      <c r="G184" s="196" t="s">
        <v>2216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284</v>
      </c>
      <c r="AU184" s="205" t="s">
        <v>85</v>
      </c>
      <c r="AY184" s="18" t="s">
        <v>282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605</v>
      </c>
    </row>
    <row r="185" spans="1:65" s="2" customFormat="1" ht="24.2" customHeight="1">
      <c r="A185" s="35"/>
      <c r="B185" s="36"/>
      <c r="C185" s="193" t="s">
        <v>457</v>
      </c>
      <c r="D185" s="193" t="s">
        <v>284</v>
      </c>
      <c r="E185" s="194" t="s">
        <v>3829</v>
      </c>
      <c r="F185" s="195" t="s">
        <v>3830</v>
      </c>
      <c r="G185" s="196" t="s">
        <v>2216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284</v>
      </c>
      <c r="AU185" s="205" t="s">
        <v>85</v>
      </c>
      <c r="AY185" s="18" t="s">
        <v>282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613</v>
      </c>
    </row>
    <row r="186" spans="1:65" s="2" customFormat="1" ht="24.2" customHeight="1">
      <c r="A186" s="35"/>
      <c r="B186" s="36"/>
      <c r="C186" s="193" t="s">
        <v>463</v>
      </c>
      <c r="D186" s="193" t="s">
        <v>284</v>
      </c>
      <c r="E186" s="194" t="s">
        <v>3831</v>
      </c>
      <c r="F186" s="195" t="s">
        <v>3828</v>
      </c>
      <c r="G186" s="196" t="s">
        <v>2216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284</v>
      </c>
      <c r="AU186" s="205" t="s">
        <v>85</v>
      </c>
      <c r="AY186" s="18" t="s">
        <v>282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621</v>
      </c>
    </row>
    <row r="187" spans="1:65" s="2" customFormat="1" ht="24.2" customHeight="1">
      <c r="A187" s="35"/>
      <c r="B187" s="36"/>
      <c r="C187" s="193" t="s">
        <v>468</v>
      </c>
      <c r="D187" s="193" t="s">
        <v>284</v>
      </c>
      <c r="E187" s="194" t="s">
        <v>3832</v>
      </c>
      <c r="F187" s="195" t="s">
        <v>3828</v>
      </c>
      <c r="G187" s="196" t="s">
        <v>2216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284</v>
      </c>
      <c r="AU187" s="205" t="s">
        <v>85</v>
      </c>
      <c r="AY187" s="18" t="s">
        <v>282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629</v>
      </c>
    </row>
    <row r="188" spans="1:65" s="2" customFormat="1" ht="24.2" customHeight="1">
      <c r="A188" s="35"/>
      <c r="B188" s="36"/>
      <c r="C188" s="193" t="s">
        <v>473</v>
      </c>
      <c r="D188" s="193" t="s">
        <v>284</v>
      </c>
      <c r="E188" s="194" t="s">
        <v>3833</v>
      </c>
      <c r="F188" s="195" t="s">
        <v>3828</v>
      </c>
      <c r="G188" s="196" t="s">
        <v>2216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284</v>
      </c>
      <c r="AU188" s="205" t="s">
        <v>85</v>
      </c>
      <c r="AY188" s="18" t="s">
        <v>282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637</v>
      </c>
    </row>
    <row r="189" spans="1:65" s="2" customFormat="1" ht="24.2" customHeight="1">
      <c r="A189" s="35"/>
      <c r="B189" s="36"/>
      <c r="C189" s="193" t="s">
        <v>478</v>
      </c>
      <c r="D189" s="193" t="s">
        <v>284</v>
      </c>
      <c r="E189" s="194" t="s">
        <v>3834</v>
      </c>
      <c r="F189" s="195" t="s">
        <v>3835</v>
      </c>
      <c r="G189" s="196" t="s">
        <v>2216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284</v>
      </c>
      <c r="AU189" s="205" t="s">
        <v>85</v>
      </c>
      <c r="AY189" s="18" t="s">
        <v>282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645</v>
      </c>
    </row>
    <row r="190" spans="1:65" s="2" customFormat="1" ht="21.75" customHeight="1">
      <c r="A190" s="35"/>
      <c r="B190" s="36"/>
      <c r="C190" s="193" t="s">
        <v>483</v>
      </c>
      <c r="D190" s="193" t="s">
        <v>284</v>
      </c>
      <c r="E190" s="194" t="s">
        <v>3836</v>
      </c>
      <c r="F190" s="195" t="s">
        <v>3837</v>
      </c>
      <c r="G190" s="196" t="s">
        <v>2216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284</v>
      </c>
      <c r="AU190" s="205" t="s">
        <v>85</v>
      </c>
      <c r="AY190" s="18" t="s">
        <v>282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653</v>
      </c>
    </row>
    <row r="191" spans="1:65" s="2" customFormat="1" ht="16.5" customHeight="1">
      <c r="A191" s="35"/>
      <c r="B191" s="36"/>
      <c r="C191" s="193" t="s">
        <v>488</v>
      </c>
      <c r="D191" s="193" t="s">
        <v>284</v>
      </c>
      <c r="E191" s="194" t="s">
        <v>3838</v>
      </c>
      <c r="F191" s="195" t="s">
        <v>3839</v>
      </c>
      <c r="G191" s="196" t="s">
        <v>2216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284</v>
      </c>
      <c r="AU191" s="205" t="s">
        <v>85</v>
      </c>
      <c r="AY191" s="18" t="s">
        <v>282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664</v>
      </c>
    </row>
    <row r="192" spans="1:65" s="12" customFormat="1" ht="20.85" customHeight="1">
      <c r="B192" s="177"/>
      <c r="C192" s="178"/>
      <c r="D192" s="179" t="s">
        <v>75</v>
      </c>
      <c r="E192" s="191" t="s">
        <v>3808</v>
      </c>
      <c r="F192" s="191" t="s">
        <v>3809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282</v>
      </c>
      <c r="BK192" s="190">
        <f>SUM(BK193:BK197)</f>
        <v>0</v>
      </c>
    </row>
    <row r="193" spans="1:65" s="2" customFormat="1" ht="16.5" customHeight="1">
      <c r="A193" s="35"/>
      <c r="B193" s="36"/>
      <c r="C193" s="193" t="s">
        <v>493</v>
      </c>
      <c r="D193" s="193" t="s">
        <v>284</v>
      </c>
      <c r="E193" s="194" t="s">
        <v>3840</v>
      </c>
      <c r="F193" s="195" t="s">
        <v>3841</v>
      </c>
      <c r="G193" s="196" t="s">
        <v>3462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284</v>
      </c>
      <c r="AU193" s="205" t="s">
        <v>105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673</v>
      </c>
    </row>
    <row r="194" spans="1:65" s="2" customFormat="1" ht="16.5" customHeight="1">
      <c r="A194" s="35"/>
      <c r="B194" s="36"/>
      <c r="C194" s="193" t="s">
        <v>498</v>
      </c>
      <c r="D194" s="193" t="s">
        <v>284</v>
      </c>
      <c r="E194" s="194" t="s">
        <v>3842</v>
      </c>
      <c r="F194" s="195" t="s">
        <v>3843</v>
      </c>
      <c r="G194" s="196" t="s">
        <v>3462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284</v>
      </c>
      <c r="AU194" s="205" t="s">
        <v>105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697</v>
      </c>
    </row>
    <row r="195" spans="1:65" s="2" customFormat="1" ht="16.5" customHeight="1">
      <c r="A195" s="35"/>
      <c r="B195" s="36"/>
      <c r="C195" s="193" t="s">
        <v>509</v>
      </c>
      <c r="D195" s="193" t="s">
        <v>284</v>
      </c>
      <c r="E195" s="194" t="s">
        <v>3844</v>
      </c>
      <c r="F195" s="195" t="s">
        <v>3845</v>
      </c>
      <c r="G195" s="196" t="s">
        <v>3462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284</v>
      </c>
      <c r="AU195" s="205" t="s">
        <v>105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712</v>
      </c>
    </row>
    <row r="196" spans="1:65" s="2" customFormat="1" ht="24.2" customHeight="1">
      <c r="A196" s="35"/>
      <c r="B196" s="36"/>
      <c r="C196" s="193" t="s">
        <v>515</v>
      </c>
      <c r="D196" s="193" t="s">
        <v>284</v>
      </c>
      <c r="E196" s="194" t="s">
        <v>3846</v>
      </c>
      <c r="F196" s="195" t="s">
        <v>3847</v>
      </c>
      <c r="G196" s="196" t="s">
        <v>287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284</v>
      </c>
      <c r="AU196" s="205" t="s">
        <v>105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728</v>
      </c>
    </row>
    <row r="197" spans="1:65" s="2" customFormat="1" ht="24.2" customHeight="1">
      <c r="A197" s="35"/>
      <c r="B197" s="36"/>
      <c r="C197" s="193" t="s">
        <v>520</v>
      </c>
      <c r="D197" s="193" t="s">
        <v>284</v>
      </c>
      <c r="E197" s="194" t="s">
        <v>3848</v>
      </c>
      <c r="F197" s="195" t="s">
        <v>3849</v>
      </c>
      <c r="G197" s="196" t="s">
        <v>287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284</v>
      </c>
      <c r="AU197" s="205" t="s">
        <v>105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741</v>
      </c>
    </row>
    <row r="198" spans="1:65" s="12" customFormat="1" ht="22.9" customHeight="1">
      <c r="B198" s="177"/>
      <c r="C198" s="178"/>
      <c r="D198" s="179" t="s">
        <v>75</v>
      </c>
      <c r="E198" s="191" t="s">
        <v>3850</v>
      </c>
      <c r="F198" s="191" t="s">
        <v>3851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282</v>
      </c>
      <c r="BK198" s="190">
        <f>BK199+SUM(BK200:BK211)</f>
        <v>0</v>
      </c>
    </row>
    <row r="199" spans="1:65" s="2" customFormat="1" ht="24.2" customHeight="1">
      <c r="A199" s="35"/>
      <c r="B199" s="36"/>
      <c r="C199" s="193" t="s">
        <v>525</v>
      </c>
      <c r="D199" s="193" t="s">
        <v>284</v>
      </c>
      <c r="E199" s="194" t="s">
        <v>3852</v>
      </c>
      <c r="F199" s="195" t="s">
        <v>3853</v>
      </c>
      <c r="G199" s="196" t="s">
        <v>2216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284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748</v>
      </c>
    </row>
    <row r="200" spans="1:65" s="2" customFormat="1" ht="87.75">
      <c r="A200" s="35"/>
      <c r="B200" s="36"/>
      <c r="C200" s="37"/>
      <c r="D200" s="209" t="s">
        <v>3774</v>
      </c>
      <c r="E200" s="37"/>
      <c r="F200" s="270" t="s">
        <v>3854</v>
      </c>
      <c r="G200" s="37"/>
      <c r="H200" s="37"/>
      <c r="I200" s="271"/>
      <c r="J200" s="37"/>
      <c r="K200" s="37"/>
      <c r="L200" s="40"/>
      <c r="M200" s="272"/>
      <c r="N200" s="273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3774</v>
      </c>
      <c r="AU200" s="18" t="s">
        <v>85</v>
      </c>
    </row>
    <row r="201" spans="1:65" s="2" customFormat="1" ht="24.2" customHeight="1">
      <c r="A201" s="35"/>
      <c r="B201" s="36"/>
      <c r="C201" s="193" t="s">
        <v>530</v>
      </c>
      <c r="D201" s="193" t="s">
        <v>284</v>
      </c>
      <c r="E201" s="194" t="s">
        <v>3855</v>
      </c>
      <c r="F201" s="195" t="s">
        <v>3853</v>
      </c>
      <c r="G201" s="196" t="s">
        <v>2216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284</v>
      </c>
      <c r="AU201" s="205" t="s">
        <v>85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759</v>
      </c>
    </row>
    <row r="202" spans="1:65" s="2" customFormat="1" ht="87.75">
      <c r="A202" s="35"/>
      <c r="B202" s="36"/>
      <c r="C202" s="37"/>
      <c r="D202" s="209" t="s">
        <v>3774</v>
      </c>
      <c r="E202" s="37"/>
      <c r="F202" s="270" t="s">
        <v>3854</v>
      </c>
      <c r="G202" s="37"/>
      <c r="H202" s="37"/>
      <c r="I202" s="271"/>
      <c r="J202" s="37"/>
      <c r="K202" s="37"/>
      <c r="L202" s="40"/>
      <c r="M202" s="272"/>
      <c r="N202" s="273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3774</v>
      </c>
      <c r="AU202" s="18" t="s">
        <v>85</v>
      </c>
    </row>
    <row r="203" spans="1:65" s="2" customFormat="1" ht="24.2" customHeight="1">
      <c r="A203" s="35"/>
      <c r="B203" s="36"/>
      <c r="C203" s="193" t="s">
        <v>536</v>
      </c>
      <c r="D203" s="193" t="s">
        <v>284</v>
      </c>
      <c r="E203" s="194" t="s">
        <v>3856</v>
      </c>
      <c r="F203" s="195" t="s">
        <v>3853</v>
      </c>
      <c r="G203" s="196" t="s">
        <v>2216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284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772</v>
      </c>
    </row>
    <row r="204" spans="1:65" s="2" customFormat="1" ht="87.75">
      <c r="A204" s="35"/>
      <c r="B204" s="36"/>
      <c r="C204" s="37"/>
      <c r="D204" s="209" t="s">
        <v>3774</v>
      </c>
      <c r="E204" s="37"/>
      <c r="F204" s="270" t="s">
        <v>3854</v>
      </c>
      <c r="G204" s="37"/>
      <c r="H204" s="37"/>
      <c r="I204" s="271"/>
      <c r="J204" s="37"/>
      <c r="K204" s="37"/>
      <c r="L204" s="40"/>
      <c r="M204" s="272"/>
      <c r="N204" s="273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3774</v>
      </c>
      <c r="AU204" s="18" t="s">
        <v>85</v>
      </c>
    </row>
    <row r="205" spans="1:65" s="2" customFormat="1" ht="24.2" customHeight="1">
      <c r="A205" s="35"/>
      <c r="B205" s="36"/>
      <c r="C205" s="193" t="s">
        <v>544</v>
      </c>
      <c r="D205" s="193" t="s">
        <v>284</v>
      </c>
      <c r="E205" s="194" t="s">
        <v>3857</v>
      </c>
      <c r="F205" s="195" t="s">
        <v>3853</v>
      </c>
      <c r="G205" s="196" t="s">
        <v>2216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284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783</v>
      </c>
    </row>
    <row r="206" spans="1:65" s="2" customFormat="1" ht="87.75">
      <c r="A206" s="35"/>
      <c r="B206" s="36"/>
      <c r="C206" s="37"/>
      <c r="D206" s="209" t="s">
        <v>3774</v>
      </c>
      <c r="E206" s="37"/>
      <c r="F206" s="270" t="s">
        <v>3858</v>
      </c>
      <c r="G206" s="37"/>
      <c r="H206" s="37"/>
      <c r="I206" s="271"/>
      <c r="J206" s="37"/>
      <c r="K206" s="37"/>
      <c r="L206" s="40"/>
      <c r="M206" s="272"/>
      <c r="N206" s="273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3774</v>
      </c>
      <c r="AU206" s="18" t="s">
        <v>85</v>
      </c>
    </row>
    <row r="207" spans="1:65" s="2" customFormat="1" ht="24.2" customHeight="1">
      <c r="A207" s="35"/>
      <c r="B207" s="36"/>
      <c r="C207" s="193" t="s">
        <v>550</v>
      </c>
      <c r="D207" s="193" t="s">
        <v>284</v>
      </c>
      <c r="E207" s="194" t="s">
        <v>3859</v>
      </c>
      <c r="F207" s="195" t="s">
        <v>3860</v>
      </c>
      <c r="G207" s="196" t="s">
        <v>2216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284</v>
      </c>
      <c r="AU207" s="205" t="s">
        <v>85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791</v>
      </c>
    </row>
    <row r="208" spans="1:65" s="2" customFormat="1" ht="78">
      <c r="A208" s="35"/>
      <c r="B208" s="36"/>
      <c r="C208" s="37"/>
      <c r="D208" s="209" t="s">
        <v>3774</v>
      </c>
      <c r="E208" s="37"/>
      <c r="F208" s="270" t="s">
        <v>3861</v>
      </c>
      <c r="G208" s="37"/>
      <c r="H208" s="37"/>
      <c r="I208" s="271"/>
      <c r="J208" s="37"/>
      <c r="K208" s="37"/>
      <c r="L208" s="40"/>
      <c r="M208" s="272"/>
      <c r="N208" s="273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3774</v>
      </c>
      <c r="AU208" s="18" t="s">
        <v>85</v>
      </c>
    </row>
    <row r="209" spans="1:65" s="2" customFormat="1" ht="21.75" customHeight="1">
      <c r="A209" s="35"/>
      <c r="B209" s="36"/>
      <c r="C209" s="193" t="s">
        <v>580</v>
      </c>
      <c r="D209" s="193" t="s">
        <v>284</v>
      </c>
      <c r="E209" s="194" t="s">
        <v>3862</v>
      </c>
      <c r="F209" s="195" t="s">
        <v>3863</v>
      </c>
      <c r="G209" s="196" t="s">
        <v>2216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284</v>
      </c>
      <c r="AU209" s="205" t="s">
        <v>85</v>
      </c>
      <c r="AY209" s="18" t="s">
        <v>282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801</v>
      </c>
    </row>
    <row r="210" spans="1:65" s="2" customFormat="1" ht="21.75" customHeight="1">
      <c r="A210" s="35"/>
      <c r="B210" s="36"/>
      <c r="C210" s="193" t="s">
        <v>585</v>
      </c>
      <c r="D210" s="193" t="s">
        <v>284</v>
      </c>
      <c r="E210" s="194" t="s">
        <v>3864</v>
      </c>
      <c r="F210" s="195" t="s">
        <v>3865</v>
      </c>
      <c r="G210" s="196" t="s">
        <v>2216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810</v>
      </c>
    </row>
    <row r="211" spans="1:65" s="12" customFormat="1" ht="20.85" customHeight="1">
      <c r="B211" s="177"/>
      <c r="C211" s="178"/>
      <c r="D211" s="179" t="s">
        <v>75</v>
      </c>
      <c r="E211" s="191" t="s">
        <v>3800</v>
      </c>
      <c r="F211" s="191" t="s">
        <v>3801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282</v>
      </c>
      <c r="BK211" s="190">
        <f>BK212</f>
        <v>0</v>
      </c>
    </row>
    <row r="212" spans="1:65" s="2" customFormat="1" ht="16.5" customHeight="1">
      <c r="A212" s="35"/>
      <c r="B212" s="36"/>
      <c r="C212" s="193" t="s">
        <v>589</v>
      </c>
      <c r="D212" s="193" t="s">
        <v>284</v>
      </c>
      <c r="E212" s="194" t="s">
        <v>3866</v>
      </c>
      <c r="F212" s="195" t="s">
        <v>3867</v>
      </c>
      <c r="G212" s="196" t="s">
        <v>3462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284</v>
      </c>
      <c r="AU212" s="205" t="s">
        <v>105</v>
      </c>
      <c r="AY212" s="18" t="s">
        <v>282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820</v>
      </c>
    </row>
    <row r="213" spans="1:65" s="12" customFormat="1" ht="22.9" customHeight="1">
      <c r="B213" s="177"/>
      <c r="C213" s="178"/>
      <c r="D213" s="179" t="s">
        <v>75</v>
      </c>
      <c r="E213" s="191" t="s">
        <v>3868</v>
      </c>
      <c r="F213" s="191" t="s">
        <v>3869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282</v>
      </c>
      <c r="BK213" s="190">
        <f>BK214+SUM(BK215:BK223)</f>
        <v>0</v>
      </c>
    </row>
    <row r="214" spans="1:65" s="2" customFormat="1" ht="24.2" customHeight="1">
      <c r="A214" s="35"/>
      <c r="B214" s="36"/>
      <c r="C214" s="193" t="s">
        <v>593</v>
      </c>
      <c r="D214" s="193" t="s">
        <v>284</v>
      </c>
      <c r="E214" s="194" t="s">
        <v>3870</v>
      </c>
      <c r="F214" s="195" t="s">
        <v>3871</v>
      </c>
      <c r="G214" s="196" t="s">
        <v>2216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284</v>
      </c>
      <c r="AU214" s="205" t="s">
        <v>85</v>
      </c>
      <c r="AY214" s="18" t="s">
        <v>282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834</v>
      </c>
    </row>
    <row r="215" spans="1:65" s="2" customFormat="1" ht="24.2" customHeight="1">
      <c r="A215" s="35"/>
      <c r="B215" s="36"/>
      <c r="C215" s="193" t="s">
        <v>597</v>
      </c>
      <c r="D215" s="193" t="s">
        <v>284</v>
      </c>
      <c r="E215" s="194" t="s">
        <v>3872</v>
      </c>
      <c r="F215" s="195" t="s">
        <v>3871</v>
      </c>
      <c r="G215" s="196" t="s">
        <v>2216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284</v>
      </c>
      <c r="AU215" s="205" t="s">
        <v>85</v>
      </c>
      <c r="AY215" s="18" t="s">
        <v>282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844</v>
      </c>
    </row>
    <row r="216" spans="1:65" s="2" customFormat="1" ht="16.5" customHeight="1">
      <c r="A216" s="35"/>
      <c r="B216" s="36"/>
      <c r="C216" s="193" t="s">
        <v>601</v>
      </c>
      <c r="D216" s="193" t="s">
        <v>284</v>
      </c>
      <c r="E216" s="194" t="s">
        <v>3873</v>
      </c>
      <c r="F216" s="195" t="s">
        <v>3874</v>
      </c>
      <c r="G216" s="196" t="s">
        <v>2216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284</v>
      </c>
      <c r="AU216" s="205" t="s">
        <v>85</v>
      </c>
      <c r="AY216" s="18" t="s">
        <v>282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859</v>
      </c>
    </row>
    <row r="217" spans="1:65" s="2" customFormat="1" ht="16.5" customHeight="1">
      <c r="A217" s="35"/>
      <c r="B217" s="36"/>
      <c r="C217" s="193" t="s">
        <v>605</v>
      </c>
      <c r="D217" s="193" t="s">
        <v>284</v>
      </c>
      <c r="E217" s="194" t="s">
        <v>3875</v>
      </c>
      <c r="F217" s="195" t="s">
        <v>3876</v>
      </c>
      <c r="G217" s="196" t="s">
        <v>2216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284</v>
      </c>
      <c r="AU217" s="205" t="s">
        <v>85</v>
      </c>
      <c r="AY217" s="18" t="s">
        <v>282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867</v>
      </c>
    </row>
    <row r="218" spans="1:65" s="2" customFormat="1" ht="16.5" customHeight="1">
      <c r="A218" s="35"/>
      <c r="B218" s="36"/>
      <c r="C218" s="193" t="s">
        <v>609</v>
      </c>
      <c r="D218" s="193" t="s">
        <v>284</v>
      </c>
      <c r="E218" s="194" t="s">
        <v>3877</v>
      </c>
      <c r="F218" s="195" t="s">
        <v>3878</v>
      </c>
      <c r="G218" s="196" t="s">
        <v>2216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284</v>
      </c>
      <c r="AU218" s="205" t="s">
        <v>85</v>
      </c>
      <c r="AY218" s="18" t="s">
        <v>282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878</v>
      </c>
    </row>
    <row r="219" spans="1:65" s="2" customFormat="1" ht="16.5" customHeight="1">
      <c r="A219" s="35"/>
      <c r="B219" s="36"/>
      <c r="C219" s="193" t="s">
        <v>613</v>
      </c>
      <c r="D219" s="193" t="s">
        <v>284</v>
      </c>
      <c r="E219" s="194" t="s">
        <v>3879</v>
      </c>
      <c r="F219" s="195" t="s">
        <v>3880</v>
      </c>
      <c r="G219" s="196" t="s">
        <v>2216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284</v>
      </c>
      <c r="AU219" s="205" t="s">
        <v>85</v>
      </c>
      <c r="AY219" s="18" t="s">
        <v>282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901</v>
      </c>
    </row>
    <row r="220" spans="1:65" s="2" customFormat="1" ht="16.5" customHeight="1">
      <c r="A220" s="35"/>
      <c r="B220" s="36"/>
      <c r="C220" s="193" t="s">
        <v>617</v>
      </c>
      <c r="D220" s="193" t="s">
        <v>284</v>
      </c>
      <c r="E220" s="194" t="s">
        <v>3881</v>
      </c>
      <c r="F220" s="195" t="s">
        <v>3882</v>
      </c>
      <c r="G220" s="196" t="s">
        <v>2216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284</v>
      </c>
      <c r="AU220" s="205" t="s">
        <v>85</v>
      </c>
      <c r="AY220" s="18" t="s">
        <v>282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910</v>
      </c>
    </row>
    <row r="221" spans="1:65" s="2" customFormat="1" ht="24.2" customHeight="1">
      <c r="A221" s="35"/>
      <c r="B221" s="36"/>
      <c r="C221" s="193" t="s">
        <v>621</v>
      </c>
      <c r="D221" s="193" t="s">
        <v>284</v>
      </c>
      <c r="E221" s="194" t="s">
        <v>3883</v>
      </c>
      <c r="F221" s="195" t="s">
        <v>3884</v>
      </c>
      <c r="G221" s="196" t="s">
        <v>2216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284</v>
      </c>
      <c r="AU221" s="205" t="s">
        <v>85</v>
      </c>
      <c r="AY221" s="18" t="s">
        <v>282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926</v>
      </c>
    </row>
    <row r="222" spans="1:65" s="2" customFormat="1" ht="16.5" customHeight="1">
      <c r="A222" s="35"/>
      <c r="B222" s="36"/>
      <c r="C222" s="193" t="s">
        <v>625</v>
      </c>
      <c r="D222" s="193" t="s">
        <v>284</v>
      </c>
      <c r="E222" s="194" t="s">
        <v>3885</v>
      </c>
      <c r="F222" s="195" t="s">
        <v>3886</v>
      </c>
      <c r="G222" s="196" t="s">
        <v>2216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284</v>
      </c>
      <c r="AU222" s="205" t="s">
        <v>85</v>
      </c>
      <c r="AY222" s="18" t="s">
        <v>282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938</v>
      </c>
    </row>
    <row r="223" spans="1:65" s="12" customFormat="1" ht="20.85" customHeight="1">
      <c r="B223" s="177"/>
      <c r="C223" s="178"/>
      <c r="D223" s="179" t="s">
        <v>75</v>
      </c>
      <c r="E223" s="191" t="s">
        <v>3808</v>
      </c>
      <c r="F223" s="191" t="s">
        <v>3809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282</v>
      </c>
      <c r="BK223" s="190">
        <f>SUM(BK224:BK227)</f>
        <v>0</v>
      </c>
    </row>
    <row r="224" spans="1:65" s="2" customFormat="1" ht="16.5" customHeight="1">
      <c r="A224" s="35"/>
      <c r="B224" s="36"/>
      <c r="C224" s="193" t="s">
        <v>629</v>
      </c>
      <c r="D224" s="193" t="s">
        <v>284</v>
      </c>
      <c r="E224" s="194" t="s">
        <v>3812</v>
      </c>
      <c r="F224" s="195" t="s">
        <v>3813</v>
      </c>
      <c r="G224" s="196" t="s">
        <v>3462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284</v>
      </c>
      <c r="AU224" s="205" t="s">
        <v>105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947</v>
      </c>
    </row>
    <row r="225" spans="1:65" s="2" customFormat="1" ht="16.5" customHeight="1">
      <c r="A225" s="35"/>
      <c r="B225" s="36"/>
      <c r="C225" s="193" t="s">
        <v>633</v>
      </c>
      <c r="D225" s="193" t="s">
        <v>284</v>
      </c>
      <c r="E225" s="194" t="s">
        <v>3887</v>
      </c>
      <c r="F225" s="195" t="s">
        <v>3888</v>
      </c>
      <c r="G225" s="196" t="s">
        <v>3462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284</v>
      </c>
      <c r="AU225" s="205" t="s">
        <v>105</v>
      </c>
      <c r="AY225" s="18" t="s">
        <v>282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957</v>
      </c>
    </row>
    <row r="226" spans="1:65" s="2" customFormat="1" ht="16.5" customHeight="1">
      <c r="A226" s="35"/>
      <c r="B226" s="36"/>
      <c r="C226" s="193" t="s">
        <v>637</v>
      </c>
      <c r="D226" s="193" t="s">
        <v>284</v>
      </c>
      <c r="E226" s="194" t="s">
        <v>3889</v>
      </c>
      <c r="F226" s="195" t="s">
        <v>3890</v>
      </c>
      <c r="G226" s="196" t="s">
        <v>3462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284</v>
      </c>
      <c r="AU226" s="205" t="s">
        <v>105</v>
      </c>
      <c r="AY226" s="18" t="s">
        <v>282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971</v>
      </c>
    </row>
    <row r="227" spans="1:65" s="2" customFormat="1" ht="24.2" customHeight="1">
      <c r="A227" s="35"/>
      <c r="B227" s="36"/>
      <c r="C227" s="193" t="s">
        <v>641</v>
      </c>
      <c r="D227" s="193" t="s">
        <v>284</v>
      </c>
      <c r="E227" s="194" t="s">
        <v>3846</v>
      </c>
      <c r="F227" s="195" t="s">
        <v>3847</v>
      </c>
      <c r="G227" s="196" t="s">
        <v>287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284</v>
      </c>
      <c r="AU227" s="205" t="s">
        <v>105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981</v>
      </c>
    </row>
    <row r="228" spans="1:65" s="12" customFormat="1" ht="22.9" customHeight="1">
      <c r="B228" s="177"/>
      <c r="C228" s="178"/>
      <c r="D228" s="179" t="s">
        <v>75</v>
      </c>
      <c r="E228" s="191" t="s">
        <v>3891</v>
      </c>
      <c r="F228" s="191" t="s">
        <v>3892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282</v>
      </c>
      <c r="BK228" s="190">
        <f>BK229+SUM(BK230:BK238)</f>
        <v>0</v>
      </c>
    </row>
    <row r="229" spans="1:65" s="2" customFormat="1" ht="24.2" customHeight="1">
      <c r="A229" s="35"/>
      <c r="B229" s="36"/>
      <c r="C229" s="193" t="s">
        <v>645</v>
      </c>
      <c r="D229" s="193" t="s">
        <v>284</v>
      </c>
      <c r="E229" s="194" t="s">
        <v>3893</v>
      </c>
      <c r="F229" s="195" t="s">
        <v>3871</v>
      </c>
      <c r="G229" s="196" t="s">
        <v>2216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284</v>
      </c>
      <c r="AU229" s="205" t="s">
        <v>85</v>
      </c>
      <c r="AY229" s="18" t="s">
        <v>282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989</v>
      </c>
    </row>
    <row r="230" spans="1:65" s="2" customFormat="1" ht="24.2" customHeight="1">
      <c r="A230" s="35"/>
      <c r="B230" s="36"/>
      <c r="C230" s="193" t="s">
        <v>649</v>
      </c>
      <c r="D230" s="193" t="s">
        <v>284</v>
      </c>
      <c r="E230" s="194" t="s">
        <v>3894</v>
      </c>
      <c r="F230" s="195" t="s">
        <v>3871</v>
      </c>
      <c r="G230" s="196" t="s">
        <v>2216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284</v>
      </c>
      <c r="AU230" s="205" t="s">
        <v>85</v>
      </c>
      <c r="AY230" s="18" t="s">
        <v>282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1000</v>
      </c>
    </row>
    <row r="231" spans="1:65" s="2" customFormat="1" ht="16.5" customHeight="1">
      <c r="A231" s="35"/>
      <c r="B231" s="36"/>
      <c r="C231" s="193" t="s">
        <v>653</v>
      </c>
      <c r="D231" s="193" t="s">
        <v>284</v>
      </c>
      <c r="E231" s="194" t="s">
        <v>3873</v>
      </c>
      <c r="F231" s="195" t="s">
        <v>3874</v>
      </c>
      <c r="G231" s="196" t="s">
        <v>2216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284</v>
      </c>
      <c r="AU231" s="205" t="s">
        <v>85</v>
      </c>
      <c r="AY231" s="18" t="s">
        <v>282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1012</v>
      </c>
    </row>
    <row r="232" spans="1:65" s="2" customFormat="1" ht="16.5" customHeight="1">
      <c r="A232" s="35"/>
      <c r="B232" s="36"/>
      <c r="C232" s="193" t="s">
        <v>659</v>
      </c>
      <c r="D232" s="193" t="s">
        <v>284</v>
      </c>
      <c r="E232" s="194" t="s">
        <v>3875</v>
      </c>
      <c r="F232" s="195" t="s">
        <v>3876</v>
      </c>
      <c r="G232" s="196" t="s">
        <v>2216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284</v>
      </c>
      <c r="AU232" s="205" t="s">
        <v>85</v>
      </c>
      <c r="AY232" s="18" t="s">
        <v>282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1030</v>
      </c>
    </row>
    <row r="233" spans="1:65" s="2" customFormat="1" ht="16.5" customHeight="1">
      <c r="A233" s="35"/>
      <c r="B233" s="36"/>
      <c r="C233" s="193" t="s">
        <v>664</v>
      </c>
      <c r="D233" s="193" t="s">
        <v>284</v>
      </c>
      <c r="E233" s="194" t="s">
        <v>3877</v>
      </c>
      <c r="F233" s="195" t="s">
        <v>3878</v>
      </c>
      <c r="G233" s="196" t="s">
        <v>2216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284</v>
      </c>
      <c r="AU233" s="205" t="s">
        <v>85</v>
      </c>
      <c r="AY233" s="18" t="s">
        <v>282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1058</v>
      </c>
    </row>
    <row r="234" spans="1:65" s="2" customFormat="1" ht="16.5" customHeight="1">
      <c r="A234" s="35"/>
      <c r="B234" s="36"/>
      <c r="C234" s="193" t="s">
        <v>669</v>
      </c>
      <c r="D234" s="193" t="s">
        <v>284</v>
      </c>
      <c r="E234" s="194" t="s">
        <v>3879</v>
      </c>
      <c r="F234" s="195" t="s">
        <v>3880</v>
      </c>
      <c r="G234" s="196" t="s">
        <v>2216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284</v>
      </c>
      <c r="AU234" s="205" t="s">
        <v>85</v>
      </c>
      <c r="AY234" s="18" t="s">
        <v>282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1084</v>
      </c>
    </row>
    <row r="235" spans="1:65" s="2" customFormat="1" ht="16.5" customHeight="1">
      <c r="A235" s="35"/>
      <c r="B235" s="36"/>
      <c r="C235" s="193" t="s">
        <v>673</v>
      </c>
      <c r="D235" s="193" t="s">
        <v>284</v>
      </c>
      <c r="E235" s="194" t="s">
        <v>3881</v>
      </c>
      <c r="F235" s="195" t="s">
        <v>3882</v>
      </c>
      <c r="G235" s="196" t="s">
        <v>2216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284</v>
      </c>
      <c r="AU235" s="205" t="s">
        <v>85</v>
      </c>
      <c r="AY235" s="18" t="s">
        <v>282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1092</v>
      </c>
    </row>
    <row r="236" spans="1:65" s="2" customFormat="1" ht="24.2" customHeight="1">
      <c r="A236" s="35"/>
      <c r="B236" s="36"/>
      <c r="C236" s="193" t="s">
        <v>679</v>
      </c>
      <c r="D236" s="193" t="s">
        <v>284</v>
      </c>
      <c r="E236" s="194" t="s">
        <v>3883</v>
      </c>
      <c r="F236" s="195" t="s">
        <v>3884</v>
      </c>
      <c r="G236" s="196" t="s">
        <v>2216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284</v>
      </c>
      <c r="AU236" s="205" t="s">
        <v>85</v>
      </c>
      <c r="AY236" s="18" t="s">
        <v>282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1101</v>
      </c>
    </row>
    <row r="237" spans="1:65" s="2" customFormat="1" ht="16.5" customHeight="1">
      <c r="A237" s="35"/>
      <c r="B237" s="36"/>
      <c r="C237" s="193" t="s">
        <v>697</v>
      </c>
      <c r="D237" s="193" t="s">
        <v>284</v>
      </c>
      <c r="E237" s="194" t="s">
        <v>3885</v>
      </c>
      <c r="F237" s="195" t="s">
        <v>3886</v>
      </c>
      <c r="G237" s="196" t="s">
        <v>2216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284</v>
      </c>
      <c r="AU237" s="205" t="s">
        <v>85</v>
      </c>
      <c r="AY237" s="18" t="s">
        <v>282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1125</v>
      </c>
    </row>
    <row r="238" spans="1:65" s="12" customFormat="1" ht="20.85" customHeight="1">
      <c r="B238" s="177"/>
      <c r="C238" s="178"/>
      <c r="D238" s="179" t="s">
        <v>75</v>
      </c>
      <c r="E238" s="191" t="s">
        <v>3808</v>
      </c>
      <c r="F238" s="191" t="s">
        <v>3809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282</v>
      </c>
      <c r="BK238" s="190">
        <f>SUM(BK239:BK242)</f>
        <v>0</v>
      </c>
    </row>
    <row r="239" spans="1:65" s="2" customFormat="1" ht="16.5" customHeight="1">
      <c r="A239" s="35"/>
      <c r="B239" s="36"/>
      <c r="C239" s="193" t="s">
        <v>706</v>
      </c>
      <c r="D239" s="193" t="s">
        <v>284</v>
      </c>
      <c r="E239" s="194" t="s">
        <v>3812</v>
      </c>
      <c r="F239" s="195" t="s">
        <v>3813</v>
      </c>
      <c r="G239" s="196" t="s">
        <v>3462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284</v>
      </c>
      <c r="AU239" s="205" t="s">
        <v>105</v>
      </c>
      <c r="AY239" s="18" t="s">
        <v>282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1135</v>
      </c>
    </row>
    <row r="240" spans="1:65" s="2" customFormat="1" ht="16.5" customHeight="1">
      <c r="A240" s="35"/>
      <c r="B240" s="36"/>
      <c r="C240" s="193" t="s">
        <v>712</v>
      </c>
      <c r="D240" s="193" t="s">
        <v>284</v>
      </c>
      <c r="E240" s="194" t="s">
        <v>3887</v>
      </c>
      <c r="F240" s="195" t="s">
        <v>3888</v>
      </c>
      <c r="G240" s="196" t="s">
        <v>3462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284</v>
      </c>
      <c r="AU240" s="205" t="s">
        <v>105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1161</v>
      </c>
    </row>
    <row r="241" spans="1:65" s="2" customFormat="1" ht="16.5" customHeight="1">
      <c r="A241" s="35"/>
      <c r="B241" s="36"/>
      <c r="C241" s="193" t="s">
        <v>719</v>
      </c>
      <c r="D241" s="193" t="s">
        <v>284</v>
      </c>
      <c r="E241" s="194" t="s">
        <v>3889</v>
      </c>
      <c r="F241" s="195" t="s">
        <v>3890</v>
      </c>
      <c r="G241" s="196" t="s">
        <v>3462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284</v>
      </c>
      <c r="AU241" s="205" t="s">
        <v>105</v>
      </c>
      <c r="AY241" s="18" t="s">
        <v>282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1169</v>
      </c>
    </row>
    <row r="242" spans="1:65" s="2" customFormat="1" ht="24.2" customHeight="1">
      <c r="A242" s="35"/>
      <c r="B242" s="36"/>
      <c r="C242" s="193" t="s">
        <v>728</v>
      </c>
      <c r="D242" s="193" t="s">
        <v>284</v>
      </c>
      <c r="E242" s="194" t="s">
        <v>3846</v>
      </c>
      <c r="F242" s="195" t="s">
        <v>3847</v>
      </c>
      <c r="G242" s="196" t="s">
        <v>287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284</v>
      </c>
      <c r="AU242" s="205" t="s">
        <v>105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1177</v>
      </c>
    </row>
    <row r="243" spans="1:65" s="12" customFormat="1" ht="22.9" customHeight="1">
      <c r="B243" s="177"/>
      <c r="C243" s="178"/>
      <c r="D243" s="179" t="s">
        <v>75</v>
      </c>
      <c r="E243" s="191" t="s">
        <v>3895</v>
      </c>
      <c r="F243" s="191" t="s">
        <v>3896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282</v>
      </c>
      <c r="BK243" s="190">
        <f>BK244+SUM(BK245:BK253)</f>
        <v>0</v>
      </c>
    </row>
    <row r="244" spans="1:65" s="2" customFormat="1" ht="24.2" customHeight="1">
      <c r="A244" s="35"/>
      <c r="B244" s="36"/>
      <c r="C244" s="193" t="s">
        <v>735</v>
      </c>
      <c r="D244" s="193" t="s">
        <v>284</v>
      </c>
      <c r="E244" s="194" t="s">
        <v>3897</v>
      </c>
      <c r="F244" s="195" t="s">
        <v>3871</v>
      </c>
      <c r="G244" s="196" t="s">
        <v>2216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284</v>
      </c>
      <c r="AU244" s="205" t="s">
        <v>85</v>
      </c>
      <c r="AY244" s="18" t="s">
        <v>282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1196</v>
      </c>
    </row>
    <row r="245" spans="1:65" s="2" customFormat="1" ht="24.2" customHeight="1">
      <c r="A245" s="35"/>
      <c r="B245" s="36"/>
      <c r="C245" s="193" t="s">
        <v>741</v>
      </c>
      <c r="D245" s="193" t="s">
        <v>284</v>
      </c>
      <c r="E245" s="194" t="s">
        <v>3898</v>
      </c>
      <c r="F245" s="195" t="s">
        <v>3871</v>
      </c>
      <c r="G245" s="196" t="s">
        <v>2216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284</v>
      </c>
      <c r="AU245" s="205" t="s">
        <v>85</v>
      </c>
      <c r="AY245" s="18" t="s">
        <v>282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1211</v>
      </c>
    </row>
    <row r="246" spans="1:65" s="2" customFormat="1" ht="16.5" customHeight="1">
      <c r="A246" s="35"/>
      <c r="B246" s="36"/>
      <c r="C246" s="193" t="s">
        <v>745</v>
      </c>
      <c r="D246" s="193" t="s">
        <v>284</v>
      </c>
      <c r="E246" s="194" t="s">
        <v>3873</v>
      </c>
      <c r="F246" s="195" t="s">
        <v>3874</v>
      </c>
      <c r="G246" s="196" t="s">
        <v>2216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284</v>
      </c>
      <c r="AU246" s="205" t="s">
        <v>85</v>
      </c>
      <c r="AY246" s="18" t="s">
        <v>282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1220</v>
      </c>
    </row>
    <row r="247" spans="1:65" s="2" customFormat="1" ht="16.5" customHeight="1">
      <c r="A247" s="35"/>
      <c r="B247" s="36"/>
      <c r="C247" s="193" t="s">
        <v>748</v>
      </c>
      <c r="D247" s="193" t="s">
        <v>284</v>
      </c>
      <c r="E247" s="194" t="s">
        <v>3875</v>
      </c>
      <c r="F247" s="195" t="s">
        <v>3876</v>
      </c>
      <c r="G247" s="196" t="s">
        <v>2216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284</v>
      </c>
      <c r="AU247" s="205" t="s">
        <v>85</v>
      </c>
      <c r="AY247" s="18" t="s">
        <v>282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1229</v>
      </c>
    </row>
    <row r="248" spans="1:65" s="2" customFormat="1" ht="16.5" customHeight="1">
      <c r="A248" s="35"/>
      <c r="B248" s="36"/>
      <c r="C248" s="193" t="s">
        <v>754</v>
      </c>
      <c r="D248" s="193" t="s">
        <v>284</v>
      </c>
      <c r="E248" s="194" t="s">
        <v>3877</v>
      </c>
      <c r="F248" s="195" t="s">
        <v>3878</v>
      </c>
      <c r="G248" s="196" t="s">
        <v>2216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284</v>
      </c>
      <c r="AU248" s="205" t="s">
        <v>85</v>
      </c>
      <c r="AY248" s="18" t="s">
        <v>282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1241</v>
      </c>
    </row>
    <row r="249" spans="1:65" s="2" customFormat="1" ht="16.5" customHeight="1">
      <c r="A249" s="35"/>
      <c r="B249" s="36"/>
      <c r="C249" s="193" t="s">
        <v>759</v>
      </c>
      <c r="D249" s="193" t="s">
        <v>284</v>
      </c>
      <c r="E249" s="194" t="s">
        <v>3879</v>
      </c>
      <c r="F249" s="195" t="s">
        <v>3880</v>
      </c>
      <c r="G249" s="196" t="s">
        <v>2216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284</v>
      </c>
      <c r="AU249" s="205" t="s">
        <v>85</v>
      </c>
      <c r="AY249" s="18" t="s">
        <v>282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1250</v>
      </c>
    </row>
    <row r="250" spans="1:65" s="2" customFormat="1" ht="16.5" customHeight="1">
      <c r="A250" s="35"/>
      <c r="B250" s="36"/>
      <c r="C250" s="193" t="s">
        <v>765</v>
      </c>
      <c r="D250" s="193" t="s">
        <v>284</v>
      </c>
      <c r="E250" s="194" t="s">
        <v>3881</v>
      </c>
      <c r="F250" s="195" t="s">
        <v>3882</v>
      </c>
      <c r="G250" s="196" t="s">
        <v>2216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284</v>
      </c>
      <c r="AU250" s="205" t="s">
        <v>85</v>
      </c>
      <c r="AY250" s="18" t="s">
        <v>282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1259</v>
      </c>
    </row>
    <row r="251" spans="1:65" s="2" customFormat="1" ht="24.2" customHeight="1">
      <c r="A251" s="35"/>
      <c r="B251" s="36"/>
      <c r="C251" s="193" t="s">
        <v>772</v>
      </c>
      <c r="D251" s="193" t="s">
        <v>284</v>
      </c>
      <c r="E251" s="194" t="s">
        <v>3883</v>
      </c>
      <c r="F251" s="195" t="s">
        <v>3884</v>
      </c>
      <c r="G251" s="196" t="s">
        <v>2216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284</v>
      </c>
      <c r="AU251" s="205" t="s">
        <v>85</v>
      </c>
      <c r="AY251" s="18" t="s">
        <v>282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1269</v>
      </c>
    </row>
    <row r="252" spans="1:65" s="2" customFormat="1" ht="16.5" customHeight="1">
      <c r="A252" s="35"/>
      <c r="B252" s="36"/>
      <c r="C252" s="193" t="s">
        <v>779</v>
      </c>
      <c r="D252" s="193" t="s">
        <v>284</v>
      </c>
      <c r="E252" s="194" t="s">
        <v>3885</v>
      </c>
      <c r="F252" s="195" t="s">
        <v>3886</v>
      </c>
      <c r="G252" s="196" t="s">
        <v>2216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1279</v>
      </c>
    </row>
    <row r="253" spans="1:65" s="12" customFormat="1" ht="20.85" customHeight="1">
      <c r="B253" s="177"/>
      <c r="C253" s="178"/>
      <c r="D253" s="179" t="s">
        <v>75</v>
      </c>
      <c r="E253" s="191" t="s">
        <v>3808</v>
      </c>
      <c r="F253" s="191" t="s">
        <v>3809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282</v>
      </c>
      <c r="BK253" s="190">
        <f>SUM(BK254:BK257)</f>
        <v>0</v>
      </c>
    </row>
    <row r="254" spans="1:65" s="2" customFormat="1" ht="16.5" customHeight="1">
      <c r="A254" s="35"/>
      <c r="B254" s="36"/>
      <c r="C254" s="193" t="s">
        <v>783</v>
      </c>
      <c r="D254" s="193" t="s">
        <v>284</v>
      </c>
      <c r="E254" s="194" t="s">
        <v>3812</v>
      </c>
      <c r="F254" s="195" t="s">
        <v>3813</v>
      </c>
      <c r="G254" s="196" t="s">
        <v>3462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284</v>
      </c>
      <c r="AU254" s="205" t="s">
        <v>105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1293</v>
      </c>
    </row>
    <row r="255" spans="1:65" s="2" customFormat="1" ht="16.5" customHeight="1">
      <c r="A255" s="35"/>
      <c r="B255" s="36"/>
      <c r="C255" s="193" t="s">
        <v>787</v>
      </c>
      <c r="D255" s="193" t="s">
        <v>284</v>
      </c>
      <c r="E255" s="194" t="s">
        <v>3887</v>
      </c>
      <c r="F255" s="195" t="s">
        <v>3888</v>
      </c>
      <c r="G255" s="196" t="s">
        <v>3462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284</v>
      </c>
      <c r="AU255" s="205" t="s">
        <v>105</v>
      </c>
      <c r="AY255" s="18" t="s">
        <v>282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1305</v>
      </c>
    </row>
    <row r="256" spans="1:65" s="2" customFormat="1" ht="16.5" customHeight="1">
      <c r="A256" s="35"/>
      <c r="B256" s="36"/>
      <c r="C256" s="193" t="s">
        <v>791</v>
      </c>
      <c r="D256" s="193" t="s">
        <v>284</v>
      </c>
      <c r="E256" s="194" t="s">
        <v>3889</v>
      </c>
      <c r="F256" s="195" t="s">
        <v>3890</v>
      </c>
      <c r="G256" s="196" t="s">
        <v>3462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284</v>
      </c>
      <c r="AU256" s="205" t="s">
        <v>105</v>
      </c>
      <c r="AY256" s="18" t="s">
        <v>282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1313</v>
      </c>
    </row>
    <row r="257" spans="1:65" s="2" customFormat="1" ht="24.2" customHeight="1">
      <c r="A257" s="35"/>
      <c r="B257" s="36"/>
      <c r="C257" s="193" t="s">
        <v>796</v>
      </c>
      <c r="D257" s="193" t="s">
        <v>284</v>
      </c>
      <c r="E257" s="194" t="s">
        <v>3846</v>
      </c>
      <c r="F257" s="195" t="s">
        <v>3847</v>
      </c>
      <c r="G257" s="196" t="s">
        <v>287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284</v>
      </c>
      <c r="AU257" s="205" t="s">
        <v>105</v>
      </c>
      <c r="AY257" s="18" t="s">
        <v>282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1321</v>
      </c>
    </row>
    <row r="258" spans="1:65" s="12" customFormat="1" ht="22.9" customHeight="1">
      <c r="B258" s="177"/>
      <c r="C258" s="178"/>
      <c r="D258" s="179" t="s">
        <v>75</v>
      </c>
      <c r="E258" s="191" t="s">
        <v>3899</v>
      </c>
      <c r="F258" s="191" t="s">
        <v>3900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282</v>
      </c>
      <c r="BK258" s="190">
        <f>BK259+SUM(BK260:BK268)</f>
        <v>0</v>
      </c>
    </row>
    <row r="259" spans="1:65" s="2" customFormat="1" ht="24.2" customHeight="1">
      <c r="A259" s="35"/>
      <c r="B259" s="36"/>
      <c r="C259" s="193" t="s">
        <v>801</v>
      </c>
      <c r="D259" s="193" t="s">
        <v>284</v>
      </c>
      <c r="E259" s="194" t="s">
        <v>3901</v>
      </c>
      <c r="F259" s="195" t="s">
        <v>3871</v>
      </c>
      <c r="G259" s="196" t="s">
        <v>2216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284</v>
      </c>
      <c r="AU259" s="205" t="s">
        <v>85</v>
      </c>
      <c r="AY259" s="18" t="s">
        <v>282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1330</v>
      </c>
    </row>
    <row r="260" spans="1:65" s="2" customFormat="1" ht="24.2" customHeight="1">
      <c r="A260" s="35"/>
      <c r="B260" s="36"/>
      <c r="C260" s="193" t="s">
        <v>806</v>
      </c>
      <c r="D260" s="193" t="s">
        <v>284</v>
      </c>
      <c r="E260" s="194" t="s">
        <v>3902</v>
      </c>
      <c r="F260" s="195" t="s">
        <v>3871</v>
      </c>
      <c r="G260" s="196" t="s">
        <v>2216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284</v>
      </c>
      <c r="AU260" s="205" t="s">
        <v>85</v>
      </c>
      <c r="AY260" s="18" t="s">
        <v>282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1340</v>
      </c>
    </row>
    <row r="261" spans="1:65" s="2" customFormat="1" ht="16.5" customHeight="1">
      <c r="A261" s="35"/>
      <c r="B261" s="36"/>
      <c r="C261" s="193" t="s">
        <v>810</v>
      </c>
      <c r="D261" s="193" t="s">
        <v>284</v>
      </c>
      <c r="E261" s="194" t="s">
        <v>3873</v>
      </c>
      <c r="F261" s="195" t="s">
        <v>3874</v>
      </c>
      <c r="G261" s="196" t="s">
        <v>2216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284</v>
      </c>
      <c r="AU261" s="205" t="s">
        <v>85</v>
      </c>
      <c r="AY261" s="18" t="s">
        <v>282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1351</v>
      </c>
    </row>
    <row r="262" spans="1:65" s="2" customFormat="1" ht="16.5" customHeight="1">
      <c r="A262" s="35"/>
      <c r="B262" s="36"/>
      <c r="C262" s="193" t="s">
        <v>815</v>
      </c>
      <c r="D262" s="193" t="s">
        <v>284</v>
      </c>
      <c r="E262" s="194" t="s">
        <v>3875</v>
      </c>
      <c r="F262" s="195" t="s">
        <v>3876</v>
      </c>
      <c r="G262" s="196" t="s">
        <v>2216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284</v>
      </c>
      <c r="AU262" s="205" t="s">
        <v>85</v>
      </c>
      <c r="AY262" s="18" t="s">
        <v>282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1359</v>
      </c>
    </row>
    <row r="263" spans="1:65" s="2" customFormat="1" ht="16.5" customHeight="1">
      <c r="A263" s="35"/>
      <c r="B263" s="36"/>
      <c r="C263" s="193" t="s">
        <v>820</v>
      </c>
      <c r="D263" s="193" t="s">
        <v>284</v>
      </c>
      <c r="E263" s="194" t="s">
        <v>3877</v>
      </c>
      <c r="F263" s="195" t="s">
        <v>3878</v>
      </c>
      <c r="G263" s="196" t="s">
        <v>2216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284</v>
      </c>
      <c r="AU263" s="205" t="s">
        <v>85</v>
      </c>
      <c r="AY263" s="18" t="s">
        <v>282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1371</v>
      </c>
    </row>
    <row r="264" spans="1:65" s="2" customFormat="1" ht="16.5" customHeight="1">
      <c r="A264" s="35"/>
      <c r="B264" s="36"/>
      <c r="C264" s="193" t="s">
        <v>825</v>
      </c>
      <c r="D264" s="193" t="s">
        <v>284</v>
      </c>
      <c r="E264" s="194" t="s">
        <v>3879</v>
      </c>
      <c r="F264" s="195" t="s">
        <v>3880</v>
      </c>
      <c r="G264" s="196" t="s">
        <v>2216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284</v>
      </c>
      <c r="AU264" s="205" t="s">
        <v>85</v>
      </c>
      <c r="AY264" s="18" t="s">
        <v>282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1379</v>
      </c>
    </row>
    <row r="265" spans="1:65" s="2" customFormat="1" ht="16.5" customHeight="1">
      <c r="A265" s="35"/>
      <c r="B265" s="36"/>
      <c r="C265" s="193" t="s">
        <v>834</v>
      </c>
      <c r="D265" s="193" t="s">
        <v>284</v>
      </c>
      <c r="E265" s="194" t="s">
        <v>3881</v>
      </c>
      <c r="F265" s="195" t="s">
        <v>3882</v>
      </c>
      <c r="G265" s="196" t="s">
        <v>2216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284</v>
      </c>
      <c r="AU265" s="205" t="s">
        <v>85</v>
      </c>
      <c r="AY265" s="18" t="s">
        <v>282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1387</v>
      </c>
    </row>
    <row r="266" spans="1:65" s="2" customFormat="1" ht="24.2" customHeight="1">
      <c r="A266" s="35"/>
      <c r="B266" s="36"/>
      <c r="C266" s="193" t="s">
        <v>838</v>
      </c>
      <c r="D266" s="193" t="s">
        <v>284</v>
      </c>
      <c r="E266" s="194" t="s">
        <v>3883</v>
      </c>
      <c r="F266" s="195" t="s">
        <v>3884</v>
      </c>
      <c r="G266" s="196" t="s">
        <v>2216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284</v>
      </c>
      <c r="AU266" s="205" t="s">
        <v>85</v>
      </c>
      <c r="AY266" s="18" t="s">
        <v>282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1397</v>
      </c>
    </row>
    <row r="267" spans="1:65" s="2" customFormat="1" ht="16.5" customHeight="1">
      <c r="A267" s="35"/>
      <c r="B267" s="36"/>
      <c r="C267" s="193" t="s">
        <v>844</v>
      </c>
      <c r="D267" s="193" t="s">
        <v>284</v>
      </c>
      <c r="E267" s="194" t="s">
        <v>3885</v>
      </c>
      <c r="F267" s="195" t="s">
        <v>3886</v>
      </c>
      <c r="G267" s="196" t="s">
        <v>2216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284</v>
      </c>
      <c r="AU267" s="205" t="s">
        <v>85</v>
      </c>
      <c r="AY267" s="18" t="s">
        <v>282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1411</v>
      </c>
    </row>
    <row r="268" spans="1:65" s="12" customFormat="1" ht="20.85" customHeight="1">
      <c r="B268" s="177"/>
      <c r="C268" s="178"/>
      <c r="D268" s="179" t="s">
        <v>75</v>
      </c>
      <c r="E268" s="191" t="s">
        <v>3808</v>
      </c>
      <c r="F268" s="191" t="s">
        <v>3809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282</v>
      </c>
      <c r="BK268" s="190">
        <f>SUM(BK269:BK272)</f>
        <v>0</v>
      </c>
    </row>
    <row r="269" spans="1:65" s="2" customFormat="1" ht="16.5" customHeight="1">
      <c r="A269" s="35"/>
      <c r="B269" s="36"/>
      <c r="C269" s="193" t="s">
        <v>851</v>
      </c>
      <c r="D269" s="193" t="s">
        <v>284</v>
      </c>
      <c r="E269" s="194" t="s">
        <v>3812</v>
      </c>
      <c r="F269" s="195" t="s">
        <v>3813</v>
      </c>
      <c r="G269" s="196" t="s">
        <v>3462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284</v>
      </c>
      <c r="AU269" s="205" t="s">
        <v>105</v>
      </c>
      <c r="AY269" s="18" t="s">
        <v>282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>
      <c r="A270" s="35"/>
      <c r="B270" s="36"/>
      <c r="C270" s="193" t="s">
        <v>859</v>
      </c>
      <c r="D270" s="193" t="s">
        <v>284</v>
      </c>
      <c r="E270" s="194" t="s">
        <v>3887</v>
      </c>
      <c r="F270" s="195" t="s">
        <v>3888</v>
      </c>
      <c r="G270" s="196" t="s">
        <v>3462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284</v>
      </c>
      <c r="AU270" s="205" t="s">
        <v>105</v>
      </c>
      <c r="AY270" s="18" t="s">
        <v>282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1431</v>
      </c>
    </row>
    <row r="271" spans="1:65" s="2" customFormat="1" ht="16.5" customHeight="1">
      <c r="A271" s="35"/>
      <c r="B271" s="36"/>
      <c r="C271" s="193" t="s">
        <v>863</v>
      </c>
      <c r="D271" s="193" t="s">
        <v>284</v>
      </c>
      <c r="E271" s="194" t="s">
        <v>3889</v>
      </c>
      <c r="F271" s="195" t="s">
        <v>3890</v>
      </c>
      <c r="G271" s="196" t="s">
        <v>3462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284</v>
      </c>
      <c r="AU271" s="205" t="s">
        <v>105</v>
      </c>
      <c r="AY271" s="18" t="s">
        <v>282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1440</v>
      </c>
    </row>
    <row r="272" spans="1:65" s="2" customFormat="1" ht="24.2" customHeight="1">
      <c r="A272" s="35"/>
      <c r="B272" s="36"/>
      <c r="C272" s="193" t="s">
        <v>867</v>
      </c>
      <c r="D272" s="193" t="s">
        <v>284</v>
      </c>
      <c r="E272" s="194" t="s">
        <v>3846</v>
      </c>
      <c r="F272" s="195" t="s">
        <v>3847</v>
      </c>
      <c r="G272" s="196" t="s">
        <v>287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284</v>
      </c>
      <c r="AU272" s="205" t="s">
        <v>105</v>
      </c>
      <c r="AY272" s="18" t="s">
        <v>282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1449</v>
      </c>
    </row>
    <row r="273" spans="1:65" s="12" customFormat="1" ht="22.9" customHeight="1">
      <c r="B273" s="177"/>
      <c r="C273" s="178"/>
      <c r="D273" s="179" t="s">
        <v>75</v>
      </c>
      <c r="E273" s="191" t="s">
        <v>3903</v>
      </c>
      <c r="F273" s="191" t="s">
        <v>3904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282</v>
      </c>
      <c r="BK273" s="190">
        <f>BK274+SUM(BK275:BK278)</f>
        <v>0</v>
      </c>
    </row>
    <row r="274" spans="1:65" s="2" customFormat="1" ht="24.2" customHeight="1">
      <c r="A274" s="35"/>
      <c r="B274" s="36"/>
      <c r="C274" s="193" t="s">
        <v>871</v>
      </c>
      <c r="D274" s="193" t="s">
        <v>284</v>
      </c>
      <c r="E274" s="194" t="s">
        <v>3905</v>
      </c>
      <c r="F274" s="195" t="s">
        <v>3906</v>
      </c>
      <c r="G274" s="196" t="s">
        <v>2216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284</v>
      </c>
      <c r="AU274" s="205" t="s">
        <v>85</v>
      </c>
      <c r="AY274" s="18" t="s">
        <v>282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1458</v>
      </c>
    </row>
    <row r="275" spans="1:65" s="2" customFormat="1" ht="16.5" customHeight="1">
      <c r="A275" s="35"/>
      <c r="B275" s="36"/>
      <c r="C275" s="193" t="s">
        <v>878</v>
      </c>
      <c r="D275" s="193" t="s">
        <v>284</v>
      </c>
      <c r="E275" s="194" t="s">
        <v>3907</v>
      </c>
      <c r="F275" s="195" t="s">
        <v>3908</v>
      </c>
      <c r="G275" s="196" t="s">
        <v>2216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284</v>
      </c>
      <c r="AU275" s="205" t="s">
        <v>85</v>
      </c>
      <c r="AY275" s="18" t="s">
        <v>282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1468</v>
      </c>
    </row>
    <row r="276" spans="1:65" s="2" customFormat="1" ht="16.5" customHeight="1">
      <c r="A276" s="35"/>
      <c r="B276" s="36"/>
      <c r="C276" s="193" t="s">
        <v>892</v>
      </c>
      <c r="D276" s="193" t="s">
        <v>284</v>
      </c>
      <c r="E276" s="194" t="s">
        <v>3909</v>
      </c>
      <c r="F276" s="195" t="s">
        <v>3910</v>
      </c>
      <c r="G276" s="196" t="s">
        <v>2216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284</v>
      </c>
      <c r="AU276" s="205" t="s">
        <v>85</v>
      </c>
      <c r="AY276" s="18" t="s">
        <v>282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193" t="s">
        <v>901</v>
      </c>
      <c r="D277" s="193" t="s">
        <v>284</v>
      </c>
      <c r="E277" s="194" t="s">
        <v>3838</v>
      </c>
      <c r="F277" s="195" t="s">
        <v>3839</v>
      </c>
      <c r="G277" s="196" t="s">
        <v>2216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284</v>
      </c>
      <c r="AU277" s="205" t="s">
        <v>85</v>
      </c>
      <c r="AY277" s="18" t="s">
        <v>282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1496</v>
      </c>
    </row>
    <row r="278" spans="1:65" s="12" customFormat="1" ht="20.85" customHeight="1">
      <c r="B278" s="177"/>
      <c r="C278" s="178"/>
      <c r="D278" s="179" t="s">
        <v>75</v>
      </c>
      <c r="E278" s="191" t="s">
        <v>3808</v>
      </c>
      <c r="F278" s="191" t="s">
        <v>3809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282</v>
      </c>
      <c r="BK278" s="190">
        <f>SUM(BK279:BK280)</f>
        <v>0</v>
      </c>
    </row>
    <row r="279" spans="1:65" s="2" customFormat="1" ht="16.5" customHeight="1">
      <c r="A279" s="35"/>
      <c r="B279" s="36"/>
      <c r="C279" s="193" t="s">
        <v>905</v>
      </c>
      <c r="D279" s="193" t="s">
        <v>284</v>
      </c>
      <c r="E279" s="194" t="s">
        <v>3810</v>
      </c>
      <c r="F279" s="195" t="s">
        <v>3811</v>
      </c>
      <c r="G279" s="196" t="s">
        <v>3462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284</v>
      </c>
      <c r="AU279" s="205" t="s">
        <v>105</v>
      </c>
      <c r="AY279" s="18" t="s">
        <v>282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>
      <c r="A280" s="35"/>
      <c r="B280" s="36"/>
      <c r="C280" s="193" t="s">
        <v>910</v>
      </c>
      <c r="D280" s="193" t="s">
        <v>284</v>
      </c>
      <c r="E280" s="194" t="s">
        <v>3911</v>
      </c>
      <c r="F280" s="195" t="s">
        <v>3912</v>
      </c>
      <c r="G280" s="196" t="s">
        <v>3462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284</v>
      </c>
      <c r="AU280" s="205" t="s">
        <v>105</v>
      </c>
      <c r="AY280" s="18" t="s">
        <v>282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1514</v>
      </c>
    </row>
    <row r="281" spans="1:65" s="12" customFormat="1" ht="22.9" customHeight="1">
      <c r="B281" s="177"/>
      <c r="C281" s="178"/>
      <c r="D281" s="179" t="s">
        <v>75</v>
      </c>
      <c r="E281" s="191" t="s">
        <v>3913</v>
      </c>
      <c r="F281" s="191" t="s">
        <v>3914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282</v>
      </c>
      <c r="BK281" s="190">
        <f>BK282+SUM(BK283:BK286)</f>
        <v>0</v>
      </c>
    </row>
    <row r="282" spans="1:65" s="2" customFormat="1" ht="24.2" customHeight="1">
      <c r="A282" s="35"/>
      <c r="B282" s="36"/>
      <c r="C282" s="193" t="s">
        <v>921</v>
      </c>
      <c r="D282" s="193" t="s">
        <v>284</v>
      </c>
      <c r="E282" s="194" t="s">
        <v>3915</v>
      </c>
      <c r="F282" s="195" t="s">
        <v>3906</v>
      </c>
      <c r="G282" s="196" t="s">
        <v>2216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284</v>
      </c>
      <c r="AU282" s="205" t="s">
        <v>85</v>
      </c>
      <c r="AY282" s="18" t="s">
        <v>282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1524</v>
      </c>
    </row>
    <row r="283" spans="1:65" s="2" customFormat="1" ht="16.5" customHeight="1">
      <c r="A283" s="35"/>
      <c r="B283" s="36"/>
      <c r="C283" s="193" t="s">
        <v>926</v>
      </c>
      <c r="D283" s="193" t="s">
        <v>284</v>
      </c>
      <c r="E283" s="194" t="s">
        <v>3907</v>
      </c>
      <c r="F283" s="195" t="s">
        <v>3908</v>
      </c>
      <c r="G283" s="196" t="s">
        <v>2216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284</v>
      </c>
      <c r="AU283" s="205" t="s">
        <v>85</v>
      </c>
      <c r="AY283" s="18" t="s">
        <v>282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1533</v>
      </c>
    </row>
    <row r="284" spans="1:65" s="2" customFormat="1" ht="16.5" customHeight="1">
      <c r="A284" s="35"/>
      <c r="B284" s="36"/>
      <c r="C284" s="193" t="s">
        <v>934</v>
      </c>
      <c r="D284" s="193" t="s">
        <v>284</v>
      </c>
      <c r="E284" s="194" t="s">
        <v>3909</v>
      </c>
      <c r="F284" s="195" t="s">
        <v>3910</v>
      </c>
      <c r="G284" s="196" t="s">
        <v>2216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284</v>
      </c>
      <c r="AU284" s="205" t="s">
        <v>85</v>
      </c>
      <c r="AY284" s="18" t="s">
        <v>282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1543</v>
      </c>
    </row>
    <row r="285" spans="1:65" s="2" customFormat="1" ht="16.5" customHeight="1">
      <c r="A285" s="35"/>
      <c r="B285" s="36"/>
      <c r="C285" s="193" t="s">
        <v>938</v>
      </c>
      <c r="D285" s="193" t="s">
        <v>284</v>
      </c>
      <c r="E285" s="194" t="s">
        <v>3838</v>
      </c>
      <c r="F285" s="195" t="s">
        <v>3839</v>
      </c>
      <c r="G285" s="196" t="s">
        <v>2216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284</v>
      </c>
      <c r="AU285" s="205" t="s">
        <v>85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1553</v>
      </c>
    </row>
    <row r="286" spans="1:65" s="12" customFormat="1" ht="20.85" customHeight="1">
      <c r="B286" s="177"/>
      <c r="C286" s="178"/>
      <c r="D286" s="179" t="s">
        <v>75</v>
      </c>
      <c r="E286" s="191" t="s">
        <v>3808</v>
      </c>
      <c r="F286" s="191" t="s">
        <v>3809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282</v>
      </c>
      <c r="BK286" s="190">
        <f>SUM(BK287:BK288)</f>
        <v>0</v>
      </c>
    </row>
    <row r="287" spans="1:65" s="2" customFormat="1" ht="16.5" customHeight="1">
      <c r="A287" s="35"/>
      <c r="B287" s="36"/>
      <c r="C287" s="193" t="s">
        <v>943</v>
      </c>
      <c r="D287" s="193" t="s">
        <v>284</v>
      </c>
      <c r="E287" s="194" t="s">
        <v>3810</v>
      </c>
      <c r="F287" s="195" t="s">
        <v>3811</v>
      </c>
      <c r="G287" s="196" t="s">
        <v>3462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284</v>
      </c>
      <c r="AU287" s="205" t="s">
        <v>105</v>
      </c>
      <c r="AY287" s="18" t="s">
        <v>282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1563</v>
      </c>
    </row>
    <row r="288" spans="1:65" s="2" customFormat="1" ht="16.5" customHeight="1">
      <c r="A288" s="35"/>
      <c r="B288" s="36"/>
      <c r="C288" s="193" t="s">
        <v>947</v>
      </c>
      <c r="D288" s="193" t="s">
        <v>284</v>
      </c>
      <c r="E288" s="194" t="s">
        <v>3840</v>
      </c>
      <c r="F288" s="195" t="s">
        <v>3841</v>
      </c>
      <c r="G288" s="196" t="s">
        <v>3462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284</v>
      </c>
      <c r="AU288" s="205" t="s">
        <v>105</v>
      </c>
      <c r="AY288" s="18" t="s">
        <v>282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1577</v>
      </c>
    </row>
    <row r="289" spans="1:65" s="12" customFormat="1" ht="22.9" customHeight="1">
      <c r="B289" s="177"/>
      <c r="C289" s="178"/>
      <c r="D289" s="179" t="s">
        <v>75</v>
      </c>
      <c r="E289" s="191" t="s">
        <v>3916</v>
      </c>
      <c r="F289" s="191" t="s">
        <v>3917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282</v>
      </c>
      <c r="BK289" s="190">
        <f>BK290+SUM(BK291:BK294)</f>
        <v>0</v>
      </c>
    </row>
    <row r="290" spans="1:65" s="2" customFormat="1" ht="24.2" customHeight="1">
      <c r="A290" s="35"/>
      <c r="B290" s="36"/>
      <c r="C290" s="193" t="s">
        <v>951</v>
      </c>
      <c r="D290" s="193" t="s">
        <v>284</v>
      </c>
      <c r="E290" s="194" t="s">
        <v>3918</v>
      </c>
      <c r="F290" s="195" t="s">
        <v>3919</v>
      </c>
      <c r="G290" s="196" t="s">
        <v>2216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284</v>
      </c>
      <c r="AU290" s="205" t="s">
        <v>85</v>
      </c>
      <c r="AY290" s="18" t="s">
        <v>282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>
      <c r="A291" s="35"/>
      <c r="B291" s="36"/>
      <c r="C291" s="193" t="s">
        <v>957</v>
      </c>
      <c r="D291" s="193" t="s">
        <v>284</v>
      </c>
      <c r="E291" s="194" t="s">
        <v>3920</v>
      </c>
      <c r="F291" s="195" t="s">
        <v>3921</v>
      </c>
      <c r="G291" s="196" t="s">
        <v>2216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284</v>
      </c>
      <c r="AU291" s="205" t="s">
        <v>85</v>
      </c>
      <c r="AY291" s="18" t="s">
        <v>282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1602</v>
      </c>
    </row>
    <row r="292" spans="1:65" s="2" customFormat="1" ht="16.5" customHeight="1">
      <c r="A292" s="35"/>
      <c r="B292" s="36"/>
      <c r="C292" s="193" t="s">
        <v>962</v>
      </c>
      <c r="D292" s="193" t="s">
        <v>284</v>
      </c>
      <c r="E292" s="194" t="s">
        <v>3922</v>
      </c>
      <c r="F292" s="195" t="s">
        <v>3923</v>
      </c>
      <c r="G292" s="196" t="s">
        <v>2216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284</v>
      </c>
      <c r="AU292" s="205" t="s">
        <v>85</v>
      </c>
      <c r="AY292" s="18" t="s">
        <v>282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1612</v>
      </c>
    </row>
    <row r="293" spans="1:65" s="2" customFormat="1" ht="16.5" customHeight="1">
      <c r="A293" s="35"/>
      <c r="B293" s="36"/>
      <c r="C293" s="193" t="s">
        <v>971</v>
      </c>
      <c r="D293" s="193" t="s">
        <v>284</v>
      </c>
      <c r="E293" s="194" t="s">
        <v>3924</v>
      </c>
      <c r="F293" s="195" t="s">
        <v>3925</v>
      </c>
      <c r="G293" s="196" t="s">
        <v>2216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284</v>
      </c>
      <c r="AU293" s="205" t="s">
        <v>85</v>
      </c>
      <c r="AY293" s="18" t="s">
        <v>282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1623</v>
      </c>
    </row>
    <row r="294" spans="1:65" s="12" customFormat="1" ht="20.85" customHeight="1">
      <c r="B294" s="177"/>
      <c r="C294" s="178"/>
      <c r="D294" s="179" t="s">
        <v>75</v>
      </c>
      <c r="E294" s="191" t="s">
        <v>3808</v>
      </c>
      <c r="F294" s="191" t="s">
        <v>3809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282</v>
      </c>
      <c r="BK294" s="190">
        <f>BK295</f>
        <v>0</v>
      </c>
    </row>
    <row r="295" spans="1:65" s="2" customFormat="1" ht="16.5" customHeight="1">
      <c r="A295" s="35"/>
      <c r="B295" s="36"/>
      <c r="C295" s="193" t="s">
        <v>977</v>
      </c>
      <c r="D295" s="193" t="s">
        <v>284</v>
      </c>
      <c r="E295" s="194" t="s">
        <v>3840</v>
      </c>
      <c r="F295" s="195" t="s">
        <v>3841</v>
      </c>
      <c r="G295" s="196" t="s">
        <v>3462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284</v>
      </c>
      <c r="AU295" s="205" t="s">
        <v>105</v>
      </c>
      <c r="AY295" s="18" t="s">
        <v>282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1634</v>
      </c>
    </row>
    <row r="296" spans="1:65" s="12" customFormat="1" ht="22.9" customHeight="1">
      <c r="B296" s="177"/>
      <c r="C296" s="178"/>
      <c r="D296" s="179" t="s">
        <v>75</v>
      </c>
      <c r="E296" s="191" t="s">
        <v>3926</v>
      </c>
      <c r="F296" s="191" t="s">
        <v>3927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282</v>
      </c>
      <c r="BK296" s="190">
        <f>BK297+SUM(BK298:BK301)</f>
        <v>0</v>
      </c>
    </row>
    <row r="297" spans="1:65" s="2" customFormat="1" ht="24.2" customHeight="1">
      <c r="A297" s="35"/>
      <c r="B297" s="36"/>
      <c r="C297" s="193" t="s">
        <v>981</v>
      </c>
      <c r="D297" s="193" t="s">
        <v>284</v>
      </c>
      <c r="E297" s="194" t="s">
        <v>3928</v>
      </c>
      <c r="F297" s="195" t="s">
        <v>3919</v>
      </c>
      <c r="G297" s="196" t="s">
        <v>2216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284</v>
      </c>
      <c r="AU297" s="205" t="s">
        <v>85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1643</v>
      </c>
    </row>
    <row r="298" spans="1:65" s="2" customFormat="1" ht="16.5" customHeight="1">
      <c r="A298" s="35"/>
      <c r="B298" s="36"/>
      <c r="C298" s="193" t="s">
        <v>985</v>
      </c>
      <c r="D298" s="193" t="s">
        <v>284</v>
      </c>
      <c r="E298" s="194" t="s">
        <v>3920</v>
      </c>
      <c r="F298" s="195" t="s">
        <v>3921</v>
      </c>
      <c r="G298" s="196" t="s">
        <v>2216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284</v>
      </c>
      <c r="AU298" s="205" t="s">
        <v>85</v>
      </c>
      <c r="AY298" s="18" t="s">
        <v>282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1664</v>
      </c>
    </row>
    <row r="299" spans="1:65" s="2" customFormat="1" ht="16.5" customHeight="1">
      <c r="A299" s="35"/>
      <c r="B299" s="36"/>
      <c r="C299" s="193" t="s">
        <v>989</v>
      </c>
      <c r="D299" s="193" t="s">
        <v>284</v>
      </c>
      <c r="E299" s="194" t="s">
        <v>3922</v>
      </c>
      <c r="F299" s="195" t="s">
        <v>3923</v>
      </c>
      <c r="G299" s="196" t="s">
        <v>2216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284</v>
      </c>
      <c r="AU299" s="205" t="s">
        <v>85</v>
      </c>
      <c r="AY299" s="18" t="s">
        <v>282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1673</v>
      </c>
    </row>
    <row r="300" spans="1:65" s="2" customFormat="1" ht="16.5" customHeight="1">
      <c r="A300" s="35"/>
      <c r="B300" s="36"/>
      <c r="C300" s="193" t="s">
        <v>996</v>
      </c>
      <c r="D300" s="193" t="s">
        <v>284</v>
      </c>
      <c r="E300" s="194" t="s">
        <v>3838</v>
      </c>
      <c r="F300" s="195" t="s">
        <v>3839</v>
      </c>
      <c r="G300" s="196" t="s">
        <v>2216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284</v>
      </c>
      <c r="AU300" s="205" t="s">
        <v>85</v>
      </c>
      <c r="AY300" s="18" t="s">
        <v>282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1685</v>
      </c>
    </row>
    <row r="301" spans="1:65" s="12" customFormat="1" ht="20.85" customHeight="1">
      <c r="B301" s="177"/>
      <c r="C301" s="178"/>
      <c r="D301" s="179" t="s">
        <v>75</v>
      </c>
      <c r="E301" s="191" t="s">
        <v>3808</v>
      </c>
      <c r="F301" s="191" t="s">
        <v>3809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282</v>
      </c>
      <c r="BK301" s="190">
        <f>BK302</f>
        <v>0</v>
      </c>
    </row>
    <row r="302" spans="1:65" s="2" customFormat="1" ht="16.5" customHeight="1">
      <c r="A302" s="35"/>
      <c r="B302" s="36"/>
      <c r="C302" s="193" t="s">
        <v>1000</v>
      </c>
      <c r="D302" s="193" t="s">
        <v>284</v>
      </c>
      <c r="E302" s="194" t="s">
        <v>3840</v>
      </c>
      <c r="F302" s="195" t="s">
        <v>3841</v>
      </c>
      <c r="G302" s="196" t="s">
        <v>3462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284</v>
      </c>
      <c r="AU302" s="205" t="s">
        <v>105</v>
      </c>
      <c r="AY302" s="18" t="s">
        <v>282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1696</v>
      </c>
    </row>
    <row r="303" spans="1:65" s="12" customFormat="1" ht="22.9" customHeight="1">
      <c r="B303" s="177"/>
      <c r="C303" s="178"/>
      <c r="D303" s="179" t="s">
        <v>75</v>
      </c>
      <c r="E303" s="191" t="s">
        <v>3929</v>
      </c>
      <c r="F303" s="191" t="s">
        <v>3930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282</v>
      </c>
      <c r="BK303" s="190">
        <f>BK304+SUM(BK305:BK308)</f>
        <v>0</v>
      </c>
    </row>
    <row r="304" spans="1:65" s="2" customFormat="1" ht="24.2" customHeight="1">
      <c r="A304" s="35"/>
      <c r="B304" s="36"/>
      <c r="C304" s="193" t="s">
        <v>1007</v>
      </c>
      <c r="D304" s="193" t="s">
        <v>284</v>
      </c>
      <c r="E304" s="194" t="s">
        <v>3931</v>
      </c>
      <c r="F304" s="195" t="s">
        <v>3919</v>
      </c>
      <c r="G304" s="196" t="s">
        <v>2216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284</v>
      </c>
      <c r="AU304" s="205" t="s">
        <v>85</v>
      </c>
      <c r="AY304" s="18" t="s">
        <v>282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1708</v>
      </c>
    </row>
    <row r="305" spans="1:65" s="2" customFormat="1" ht="16.5" customHeight="1">
      <c r="A305" s="35"/>
      <c r="B305" s="36"/>
      <c r="C305" s="193" t="s">
        <v>1012</v>
      </c>
      <c r="D305" s="193" t="s">
        <v>284</v>
      </c>
      <c r="E305" s="194" t="s">
        <v>3920</v>
      </c>
      <c r="F305" s="195" t="s">
        <v>3921</v>
      </c>
      <c r="G305" s="196" t="s">
        <v>2216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284</v>
      </c>
      <c r="AU305" s="205" t="s">
        <v>85</v>
      </c>
      <c r="AY305" s="18" t="s">
        <v>282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1719</v>
      </c>
    </row>
    <row r="306" spans="1:65" s="2" customFormat="1" ht="16.5" customHeight="1">
      <c r="A306" s="35"/>
      <c r="B306" s="36"/>
      <c r="C306" s="193" t="s">
        <v>1021</v>
      </c>
      <c r="D306" s="193" t="s">
        <v>284</v>
      </c>
      <c r="E306" s="194" t="s">
        <v>3922</v>
      </c>
      <c r="F306" s="195" t="s">
        <v>3923</v>
      </c>
      <c r="G306" s="196" t="s">
        <v>2216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284</v>
      </c>
      <c r="AU306" s="205" t="s">
        <v>85</v>
      </c>
      <c r="AY306" s="18" t="s">
        <v>282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1728</v>
      </c>
    </row>
    <row r="307" spans="1:65" s="2" customFormat="1" ht="16.5" customHeight="1">
      <c r="A307" s="35"/>
      <c r="B307" s="36"/>
      <c r="C307" s="193" t="s">
        <v>1030</v>
      </c>
      <c r="D307" s="193" t="s">
        <v>284</v>
      </c>
      <c r="E307" s="194" t="s">
        <v>3924</v>
      </c>
      <c r="F307" s="195" t="s">
        <v>3925</v>
      </c>
      <c r="G307" s="196" t="s">
        <v>2216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284</v>
      </c>
      <c r="AU307" s="205" t="s">
        <v>85</v>
      </c>
      <c r="AY307" s="18" t="s">
        <v>282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1738</v>
      </c>
    </row>
    <row r="308" spans="1:65" s="12" customFormat="1" ht="20.85" customHeight="1">
      <c r="B308" s="177"/>
      <c r="C308" s="178"/>
      <c r="D308" s="179" t="s">
        <v>75</v>
      </c>
      <c r="E308" s="191" t="s">
        <v>3808</v>
      </c>
      <c r="F308" s="191" t="s">
        <v>3809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282</v>
      </c>
      <c r="BK308" s="190">
        <f>BK309</f>
        <v>0</v>
      </c>
    </row>
    <row r="309" spans="1:65" s="2" customFormat="1" ht="16.5" customHeight="1">
      <c r="A309" s="35"/>
      <c r="B309" s="36"/>
      <c r="C309" s="193" t="s">
        <v>1054</v>
      </c>
      <c r="D309" s="193" t="s">
        <v>284</v>
      </c>
      <c r="E309" s="194" t="s">
        <v>3840</v>
      </c>
      <c r="F309" s="195" t="s">
        <v>3841</v>
      </c>
      <c r="G309" s="196" t="s">
        <v>3462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284</v>
      </c>
      <c r="AU309" s="205" t="s">
        <v>105</v>
      </c>
      <c r="AY309" s="18" t="s">
        <v>282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1747</v>
      </c>
    </row>
    <row r="310" spans="1:65" s="12" customFormat="1" ht="25.9" customHeight="1">
      <c r="B310" s="177"/>
      <c r="C310" s="178"/>
      <c r="D310" s="179" t="s">
        <v>75</v>
      </c>
      <c r="E310" s="180" t="s">
        <v>3932</v>
      </c>
      <c r="F310" s="180" t="s">
        <v>3933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P311+P321+P325+P329</f>
        <v>0</v>
      </c>
      <c r="Q310" s="185"/>
      <c r="R310" s="186">
        <f>R311+R321+R325+R329</f>
        <v>0</v>
      </c>
      <c r="S310" s="185"/>
      <c r="T310" s="187">
        <f>T311+T321+T325+T329</f>
        <v>0</v>
      </c>
      <c r="AR310" s="188" t="s">
        <v>83</v>
      </c>
      <c r="AT310" s="189" t="s">
        <v>75</v>
      </c>
      <c r="AU310" s="189" t="s">
        <v>76</v>
      </c>
      <c r="AY310" s="188" t="s">
        <v>282</v>
      </c>
      <c r="BK310" s="190">
        <f>BK311+BK321+BK325+BK329</f>
        <v>0</v>
      </c>
    </row>
    <row r="311" spans="1:65" s="12" customFormat="1" ht="22.9" customHeight="1">
      <c r="B311" s="177"/>
      <c r="C311" s="178"/>
      <c r="D311" s="179" t="s">
        <v>75</v>
      </c>
      <c r="E311" s="191" t="s">
        <v>3934</v>
      </c>
      <c r="F311" s="191" t="s">
        <v>3935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SUM(P312:P320)</f>
        <v>0</v>
      </c>
      <c r="Q311" s="185"/>
      <c r="R311" s="186">
        <f>SUM(R312:R320)</f>
        <v>0</v>
      </c>
      <c r="S311" s="185"/>
      <c r="T311" s="187">
        <f>SUM(T312:T320)</f>
        <v>0</v>
      </c>
      <c r="AR311" s="188" t="s">
        <v>83</v>
      </c>
      <c r="AT311" s="189" t="s">
        <v>75</v>
      </c>
      <c r="AU311" s="189" t="s">
        <v>83</v>
      </c>
      <c r="AY311" s="188" t="s">
        <v>282</v>
      </c>
      <c r="BK311" s="190">
        <f>SUM(BK312:BK320)</f>
        <v>0</v>
      </c>
    </row>
    <row r="312" spans="1:65" s="2" customFormat="1" ht="24.2" customHeight="1">
      <c r="A312" s="35"/>
      <c r="B312" s="36"/>
      <c r="C312" s="193" t="s">
        <v>1058</v>
      </c>
      <c r="D312" s="193" t="s">
        <v>284</v>
      </c>
      <c r="E312" s="194" t="s">
        <v>3936</v>
      </c>
      <c r="F312" s="195" t="s">
        <v>3937</v>
      </c>
      <c r="G312" s="196" t="s">
        <v>2216</v>
      </c>
      <c r="H312" s="197">
        <v>1</v>
      </c>
      <c r="I312" s="198"/>
      <c r="J312" s="199">
        <f t="shared" ref="J312:J320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0" si="61">O312*H312</f>
        <v>0</v>
      </c>
      <c r="Q312" s="203">
        <v>0</v>
      </c>
      <c r="R312" s="203">
        <f t="shared" ref="R312:R320" si="62">Q312*H312</f>
        <v>0</v>
      </c>
      <c r="S312" s="203">
        <v>0</v>
      </c>
      <c r="T312" s="204">
        <f t="shared" ref="T312:T320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284</v>
      </c>
      <c r="AU312" s="205" t="s">
        <v>85</v>
      </c>
      <c r="AY312" s="18" t="s">
        <v>282</v>
      </c>
      <c r="BE312" s="206">
        <f t="shared" ref="BE312:BE320" si="64">IF(N312="základní",J312,0)</f>
        <v>0</v>
      </c>
      <c r="BF312" s="206">
        <f t="shared" ref="BF312:BF320" si="65">IF(N312="snížená",J312,0)</f>
        <v>0</v>
      </c>
      <c r="BG312" s="206">
        <f t="shared" ref="BG312:BG320" si="66">IF(N312="zákl. přenesená",J312,0)</f>
        <v>0</v>
      </c>
      <c r="BH312" s="206">
        <f t="shared" ref="BH312:BH320" si="67">IF(N312="sníž. přenesená",J312,0)</f>
        <v>0</v>
      </c>
      <c r="BI312" s="206">
        <f t="shared" ref="BI312:BI320" si="68">IF(N312="nulová",J312,0)</f>
        <v>0</v>
      </c>
      <c r="BJ312" s="18" t="s">
        <v>83</v>
      </c>
      <c r="BK312" s="206">
        <f t="shared" ref="BK312:BK320" si="69">ROUND(I312*H312,2)</f>
        <v>0</v>
      </c>
      <c r="BL312" s="18" t="s">
        <v>199</v>
      </c>
      <c r="BM312" s="205" t="s">
        <v>1756</v>
      </c>
    </row>
    <row r="313" spans="1:65" s="2" customFormat="1" ht="21.75" customHeight="1">
      <c r="A313" s="35"/>
      <c r="B313" s="36"/>
      <c r="C313" s="193" t="s">
        <v>1073</v>
      </c>
      <c r="D313" s="193" t="s">
        <v>284</v>
      </c>
      <c r="E313" s="194" t="s">
        <v>3938</v>
      </c>
      <c r="F313" s="195" t="s">
        <v>3939</v>
      </c>
      <c r="G313" s="196" t="s">
        <v>2216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284</v>
      </c>
      <c r="AU313" s="205" t="s">
        <v>85</v>
      </c>
      <c r="AY313" s="18" t="s">
        <v>282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1767</v>
      </c>
    </row>
    <row r="314" spans="1:65" s="2" customFormat="1" ht="21.75" customHeight="1">
      <c r="A314" s="35"/>
      <c r="B314" s="36"/>
      <c r="C314" s="193" t="s">
        <v>1084</v>
      </c>
      <c r="D314" s="193" t="s">
        <v>284</v>
      </c>
      <c r="E314" s="194" t="s">
        <v>3940</v>
      </c>
      <c r="F314" s="195" t="s">
        <v>3939</v>
      </c>
      <c r="G314" s="196" t="s">
        <v>2216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284</v>
      </c>
      <c r="AU314" s="205" t="s">
        <v>85</v>
      </c>
      <c r="AY314" s="18" t="s">
        <v>282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1778</v>
      </c>
    </row>
    <row r="315" spans="1:65" s="2" customFormat="1" ht="21.75" customHeight="1">
      <c r="A315" s="35"/>
      <c r="B315" s="36"/>
      <c r="C315" s="193" t="s">
        <v>1088</v>
      </c>
      <c r="D315" s="193" t="s">
        <v>284</v>
      </c>
      <c r="E315" s="194" t="s">
        <v>3941</v>
      </c>
      <c r="F315" s="195" t="s">
        <v>3939</v>
      </c>
      <c r="G315" s="196" t="s">
        <v>2216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284</v>
      </c>
      <c r="AU315" s="205" t="s">
        <v>85</v>
      </c>
      <c r="AY315" s="18" t="s">
        <v>282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1787</v>
      </c>
    </row>
    <row r="316" spans="1:65" s="2" customFormat="1" ht="21.75" customHeight="1">
      <c r="A316" s="35"/>
      <c r="B316" s="36"/>
      <c r="C316" s="193" t="s">
        <v>1092</v>
      </c>
      <c r="D316" s="193" t="s">
        <v>284</v>
      </c>
      <c r="E316" s="194" t="s">
        <v>3942</v>
      </c>
      <c r="F316" s="195" t="s">
        <v>3939</v>
      </c>
      <c r="G316" s="196" t="s">
        <v>2216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284</v>
      </c>
      <c r="AU316" s="205" t="s">
        <v>85</v>
      </c>
      <c r="AY316" s="18" t="s">
        <v>282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1797</v>
      </c>
    </row>
    <row r="317" spans="1:65" s="2" customFormat="1" ht="21.75" customHeight="1">
      <c r="A317" s="35"/>
      <c r="B317" s="36"/>
      <c r="C317" s="193" t="s">
        <v>1097</v>
      </c>
      <c r="D317" s="193" t="s">
        <v>284</v>
      </c>
      <c r="E317" s="194" t="s">
        <v>3943</v>
      </c>
      <c r="F317" s="195" t="s">
        <v>3944</v>
      </c>
      <c r="G317" s="196" t="s">
        <v>2216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284</v>
      </c>
      <c r="AU317" s="205" t="s">
        <v>85</v>
      </c>
      <c r="AY317" s="18" t="s">
        <v>282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1807</v>
      </c>
    </row>
    <row r="318" spans="1:65" s="2" customFormat="1" ht="21.75" customHeight="1">
      <c r="A318" s="35"/>
      <c r="B318" s="36"/>
      <c r="C318" s="193" t="s">
        <v>1101</v>
      </c>
      <c r="D318" s="193" t="s">
        <v>284</v>
      </c>
      <c r="E318" s="194" t="s">
        <v>3945</v>
      </c>
      <c r="F318" s="195" t="s">
        <v>3944</v>
      </c>
      <c r="G318" s="196" t="s">
        <v>2216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284</v>
      </c>
      <c r="AU318" s="205" t="s">
        <v>85</v>
      </c>
      <c r="AY318" s="18" t="s">
        <v>282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1815</v>
      </c>
    </row>
    <row r="319" spans="1:65" s="2" customFormat="1" ht="16.5" customHeight="1">
      <c r="A319" s="35"/>
      <c r="B319" s="36"/>
      <c r="C319" s="193" t="s">
        <v>1106</v>
      </c>
      <c r="D319" s="193" t="s">
        <v>284</v>
      </c>
      <c r="E319" s="194" t="s">
        <v>3946</v>
      </c>
      <c r="F319" s="195" t="s">
        <v>3947</v>
      </c>
      <c r="G319" s="196" t="s">
        <v>3535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284</v>
      </c>
      <c r="AU319" s="205" t="s">
        <v>85</v>
      </c>
      <c r="AY319" s="18" t="s">
        <v>282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1827</v>
      </c>
    </row>
    <row r="320" spans="1:65" s="2" customFormat="1" ht="16.5" customHeight="1">
      <c r="A320" s="35"/>
      <c r="B320" s="36"/>
      <c r="C320" s="193" t="s">
        <v>1125</v>
      </c>
      <c r="D320" s="193" t="s">
        <v>284</v>
      </c>
      <c r="E320" s="194" t="s">
        <v>3948</v>
      </c>
      <c r="F320" s="195" t="s">
        <v>3949</v>
      </c>
      <c r="G320" s="196" t="s">
        <v>3535</v>
      </c>
      <c r="H320" s="197">
        <v>1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284</v>
      </c>
      <c r="AU320" s="205" t="s">
        <v>85</v>
      </c>
      <c r="AY320" s="18" t="s">
        <v>282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1843</v>
      </c>
    </row>
    <row r="321" spans="1:65" s="12" customFormat="1" ht="22.9" customHeight="1">
      <c r="B321" s="177"/>
      <c r="C321" s="178"/>
      <c r="D321" s="179" t="s">
        <v>75</v>
      </c>
      <c r="E321" s="191" t="s">
        <v>3950</v>
      </c>
      <c r="F321" s="191" t="s">
        <v>3951</v>
      </c>
      <c r="G321" s="178"/>
      <c r="H321" s="178"/>
      <c r="I321" s="181"/>
      <c r="J321" s="192">
        <f>BK321</f>
        <v>0</v>
      </c>
      <c r="K321" s="178"/>
      <c r="L321" s="183"/>
      <c r="M321" s="184"/>
      <c r="N321" s="185"/>
      <c r="O321" s="185"/>
      <c r="P321" s="186">
        <f>SUM(P322:P324)</f>
        <v>0</v>
      </c>
      <c r="Q321" s="185"/>
      <c r="R321" s="186">
        <f>SUM(R322:R324)</f>
        <v>0</v>
      </c>
      <c r="S321" s="185"/>
      <c r="T321" s="187">
        <f>SUM(T322:T324)</f>
        <v>0</v>
      </c>
      <c r="AR321" s="188" t="s">
        <v>83</v>
      </c>
      <c r="AT321" s="189" t="s">
        <v>75</v>
      </c>
      <c r="AU321" s="189" t="s">
        <v>83</v>
      </c>
      <c r="AY321" s="188" t="s">
        <v>282</v>
      </c>
      <c r="BK321" s="190">
        <f>SUM(BK322:BK324)</f>
        <v>0</v>
      </c>
    </row>
    <row r="322" spans="1:65" s="2" customFormat="1" ht="16.5" customHeight="1">
      <c r="A322" s="35"/>
      <c r="B322" s="36"/>
      <c r="C322" s="193" t="s">
        <v>1130</v>
      </c>
      <c r="D322" s="193" t="s">
        <v>284</v>
      </c>
      <c r="E322" s="194" t="s">
        <v>3952</v>
      </c>
      <c r="F322" s="195" t="s">
        <v>3953</v>
      </c>
      <c r="G322" s="196" t="s">
        <v>2216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284</v>
      </c>
      <c r="AU322" s="205" t="s">
        <v>85</v>
      </c>
      <c r="AY322" s="18" t="s">
        <v>282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1859</v>
      </c>
    </row>
    <row r="323" spans="1:65" s="2" customFormat="1" ht="16.5" customHeight="1">
      <c r="A323" s="35"/>
      <c r="B323" s="36"/>
      <c r="C323" s="193" t="s">
        <v>1135</v>
      </c>
      <c r="D323" s="193" t="s">
        <v>284</v>
      </c>
      <c r="E323" s="194" t="s">
        <v>3954</v>
      </c>
      <c r="F323" s="195" t="s">
        <v>3955</v>
      </c>
      <c r="G323" s="196" t="s">
        <v>2216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284</v>
      </c>
      <c r="AU323" s="205" t="s">
        <v>85</v>
      </c>
      <c r="AY323" s="18" t="s">
        <v>282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1869</v>
      </c>
    </row>
    <row r="324" spans="1:65" s="2" customFormat="1" ht="16.5" customHeight="1">
      <c r="A324" s="35"/>
      <c r="B324" s="36"/>
      <c r="C324" s="193" t="s">
        <v>1149</v>
      </c>
      <c r="D324" s="193" t="s">
        <v>284</v>
      </c>
      <c r="E324" s="194" t="s">
        <v>3956</v>
      </c>
      <c r="F324" s="195" t="s">
        <v>3957</v>
      </c>
      <c r="G324" s="196" t="s">
        <v>3535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284</v>
      </c>
      <c r="AU324" s="205" t="s">
        <v>85</v>
      </c>
      <c r="AY324" s="18" t="s">
        <v>282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1878</v>
      </c>
    </row>
    <row r="325" spans="1:65" s="12" customFormat="1" ht="22.9" customHeight="1">
      <c r="B325" s="177"/>
      <c r="C325" s="178"/>
      <c r="D325" s="179" t="s">
        <v>75</v>
      </c>
      <c r="E325" s="191" t="s">
        <v>3958</v>
      </c>
      <c r="F325" s="191" t="s">
        <v>3959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SUM(P326:P328)</f>
        <v>0</v>
      </c>
      <c r="Q325" s="185"/>
      <c r="R325" s="186">
        <f>SUM(R326:R328)</f>
        <v>0</v>
      </c>
      <c r="S325" s="185"/>
      <c r="T325" s="187">
        <f>SUM(T326:T328)</f>
        <v>0</v>
      </c>
      <c r="AR325" s="188" t="s">
        <v>83</v>
      </c>
      <c r="AT325" s="189" t="s">
        <v>75</v>
      </c>
      <c r="AU325" s="189" t="s">
        <v>83</v>
      </c>
      <c r="AY325" s="188" t="s">
        <v>282</v>
      </c>
      <c r="BK325" s="190">
        <f>SUM(BK326:BK328)</f>
        <v>0</v>
      </c>
    </row>
    <row r="326" spans="1:65" s="2" customFormat="1" ht="16.5" customHeight="1">
      <c r="A326" s="35"/>
      <c r="B326" s="36"/>
      <c r="C326" s="193" t="s">
        <v>1161</v>
      </c>
      <c r="D326" s="193" t="s">
        <v>284</v>
      </c>
      <c r="E326" s="194" t="s">
        <v>3960</v>
      </c>
      <c r="F326" s="195" t="s">
        <v>3961</v>
      </c>
      <c r="G326" s="196" t="s">
        <v>2216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284</v>
      </c>
      <c r="AU326" s="205" t="s">
        <v>85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1888</v>
      </c>
    </row>
    <row r="327" spans="1:65" s="2" customFormat="1" ht="16.5" customHeight="1">
      <c r="A327" s="35"/>
      <c r="B327" s="36"/>
      <c r="C327" s="193" t="s">
        <v>1165</v>
      </c>
      <c r="D327" s="193" t="s">
        <v>284</v>
      </c>
      <c r="E327" s="194" t="s">
        <v>3954</v>
      </c>
      <c r="F327" s="195" t="s">
        <v>3955</v>
      </c>
      <c r="G327" s="196" t="s">
        <v>2216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284</v>
      </c>
      <c r="AU327" s="205" t="s">
        <v>85</v>
      </c>
      <c r="AY327" s="18" t="s">
        <v>282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1900</v>
      </c>
    </row>
    <row r="328" spans="1:65" s="2" customFormat="1" ht="16.5" customHeight="1">
      <c r="A328" s="35"/>
      <c r="B328" s="36"/>
      <c r="C328" s="193" t="s">
        <v>1169</v>
      </c>
      <c r="D328" s="193" t="s">
        <v>284</v>
      </c>
      <c r="E328" s="194" t="s">
        <v>3956</v>
      </c>
      <c r="F328" s="195" t="s">
        <v>3957</v>
      </c>
      <c r="G328" s="196" t="s">
        <v>3535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284</v>
      </c>
      <c r="AU328" s="205" t="s">
        <v>85</v>
      </c>
      <c r="AY328" s="18" t="s">
        <v>282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1912</v>
      </c>
    </row>
    <row r="329" spans="1:65" s="12" customFormat="1" ht="22.9" customHeight="1">
      <c r="B329" s="177"/>
      <c r="C329" s="178"/>
      <c r="D329" s="179" t="s">
        <v>75</v>
      </c>
      <c r="E329" s="191" t="s">
        <v>3962</v>
      </c>
      <c r="F329" s="191" t="s">
        <v>3963</v>
      </c>
      <c r="G329" s="178"/>
      <c r="H329" s="178"/>
      <c r="I329" s="181"/>
      <c r="J329" s="192">
        <f>BK329</f>
        <v>0</v>
      </c>
      <c r="K329" s="178"/>
      <c r="L329" s="183"/>
      <c r="M329" s="184"/>
      <c r="N329" s="185"/>
      <c r="O329" s="185"/>
      <c r="P329" s="186">
        <f>P330</f>
        <v>0</v>
      </c>
      <c r="Q329" s="185"/>
      <c r="R329" s="186">
        <f>R330</f>
        <v>0</v>
      </c>
      <c r="S329" s="185"/>
      <c r="T329" s="187">
        <f>T330</f>
        <v>0</v>
      </c>
      <c r="AR329" s="188" t="s">
        <v>83</v>
      </c>
      <c r="AT329" s="189" t="s">
        <v>75</v>
      </c>
      <c r="AU329" s="189" t="s">
        <v>83</v>
      </c>
      <c r="AY329" s="188" t="s">
        <v>282</v>
      </c>
      <c r="BK329" s="190">
        <f>BK330</f>
        <v>0</v>
      </c>
    </row>
    <row r="330" spans="1:65" s="12" customFormat="1" ht="20.85" customHeight="1">
      <c r="B330" s="177"/>
      <c r="C330" s="178"/>
      <c r="D330" s="179" t="s">
        <v>75</v>
      </c>
      <c r="E330" s="191" t="s">
        <v>3964</v>
      </c>
      <c r="F330" s="191" t="s">
        <v>3965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SUM(P331:P334)</f>
        <v>0</v>
      </c>
      <c r="Q330" s="185"/>
      <c r="R330" s="186">
        <f>SUM(R331:R334)</f>
        <v>0</v>
      </c>
      <c r="S330" s="185"/>
      <c r="T330" s="187">
        <f>SUM(T331:T334)</f>
        <v>0</v>
      </c>
      <c r="AR330" s="188" t="s">
        <v>83</v>
      </c>
      <c r="AT330" s="189" t="s">
        <v>75</v>
      </c>
      <c r="AU330" s="189" t="s">
        <v>85</v>
      </c>
      <c r="AY330" s="188" t="s">
        <v>282</v>
      </c>
      <c r="BK330" s="190">
        <f>SUM(BK331:BK334)</f>
        <v>0</v>
      </c>
    </row>
    <row r="331" spans="1:65" s="2" customFormat="1" ht="16.5" customHeight="1">
      <c r="A331" s="35"/>
      <c r="B331" s="36"/>
      <c r="C331" s="193" t="s">
        <v>1173</v>
      </c>
      <c r="D331" s="193" t="s">
        <v>284</v>
      </c>
      <c r="E331" s="194" t="s">
        <v>3966</v>
      </c>
      <c r="F331" s="195" t="s">
        <v>3967</v>
      </c>
      <c r="G331" s="196" t="s">
        <v>2216</v>
      </c>
      <c r="H331" s="197">
        <v>1</v>
      </c>
      <c r="I331" s="198"/>
      <c r="J331" s="199">
        <f>ROUND(I331*H331,2)</f>
        <v>0</v>
      </c>
      <c r="K331" s="200"/>
      <c r="L331" s="40"/>
      <c r="M331" s="201" t="s">
        <v>1</v>
      </c>
      <c r="N331" s="202" t="s">
        <v>41</v>
      </c>
      <c r="O331" s="72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199</v>
      </c>
      <c r="AT331" s="205" t="s">
        <v>284</v>
      </c>
      <c r="AU331" s="205" t="s">
        <v>105</v>
      </c>
      <c r="AY331" s="18" t="s">
        <v>282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1926</v>
      </c>
    </row>
    <row r="332" spans="1:65" s="2" customFormat="1" ht="16.5" customHeight="1">
      <c r="A332" s="35"/>
      <c r="B332" s="36"/>
      <c r="C332" s="193" t="s">
        <v>1177</v>
      </c>
      <c r="D332" s="193" t="s">
        <v>284</v>
      </c>
      <c r="E332" s="194" t="s">
        <v>3968</v>
      </c>
      <c r="F332" s="195" t="s">
        <v>3969</v>
      </c>
      <c r="G332" s="196" t="s">
        <v>2216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284</v>
      </c>
      <c r="AU332" s="205" t="s">
        <v>105</v>
      </c>
      <c r="AY332" s="18" t="s">
        <v>282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1937</v>
      </c>
    </row>
    <row r="333" spans="1:65" s="2" customFormat="1" ht="16.5" customHeight="1">
      <c r="A333" s="35"/>
      <c r="B333" s="36"/>
      <c r="C333" s="193" t="s">
        <v>1190</v>
      </c>
      <c r="D333" s="193" t="s">
        <v>284</v>
      </c>
      <c r="E333" s="194" t="s">
        <v>3970</v>
      </c>
      <c r="F333" s="195" t="s">
        <v>3969</v>
      </c>
      <c r="G333" s="196" t="s">
        <v>2216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284</v>
      </c>
      <c r="AU333" s="205" t="s">
        <v>105</v>
      </c>
      <c r="AY333" s="18" t="s">
        <v>282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1946</v>
      </c>
    </row>
    <row r="334" spans="1:65" s="2" customFormat="1" ht="16.5" customHeight="1">
      <c r="A334" s="35"/>
      <c r="B334" s="36"/>
      <c r="C334" s="193" t="s">
        <v>1196</v>
      </c>
      <c r="D334" s="193" t="s">
        <v>284</v>
      </c>
      <c r="E334" s="194" t="s">
        <v>3971</v>
      </c>
      <c r="F334" s="195" t="s">
        <v>3957</v>
      </c>
      <c r="G334" s="196" t="s">
        <v>3535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284</v>
      </c>
      <c r="AU334" s="205" t="s">
        <v>105</v>
      </c>
      <c r="AY334" s="18" t="s">
        <v>282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1958</v>
      </c>
    </row>
    <row r="335" spans="1:65" s="12" customFormat="1" ht="25.9" customHeight="1">
      <c r="B335" s="177"/>
      <c r="C335" s="178"/>
      <c r="D335" s="179" t="s">
        <v>75</v>
      </c>
      <c r="E335" s="180" t="s">
        <v>3972</v>
      </c>
      <c r="F335" s="180" t="s">
        <v>3740</v>
      </c>
      <c r="G335" s="178"/>
      <c r="H335" s="178"/>
      <c r="I335" s="181"/>
      <c r="J335" s="182">
        <f>BK335</f>
        <v>0</v>
      </c>
      <c r="K335" s="178"/>
      <c r="L335" s="183"/>
      <c r="M335" s="184"/>
      <c r="N335" s="185"/>
      <c r="O335" s="185"/>
      <c r="P335" s="186">
        <f>SUM(P336:P340)</f>
        <v>0</v>
      </c>
      <c r="Q335" s="185"/>
      <c r="R335" s="186">
        <f>SUM(R336:R340)</f>
        <v>0</v>
      </c>
      <c r="S335" s="185"/>
      <c r="T335" s="187">
        <f>SUM(T336:T340)</f>
        <v>0</v>
      </c>
      <c r="AR335" s="188" t="s">
        <v>83</v>
      </c>
      <c r="AT335" s="189" t="s">
        <v>75</v>
      </c>
      <c r="AU335" s="189" t="s">
        <v>76</v>
      </c>
      <c r="AY335" s="188" t="s">
        <v>282</v>
      </c>
      <c r="BK335" s="190">
        <f>SUM(BK336:BK340)</f>
        <v>0</v>
      </c>
    </row>
    <row r="336" spans="1:65" s="2" customFormat="1" ht="37.9" customHeight="1">
      <c r="A336" s="35"/>
      <c r="B336" s="36"/>
      <c r="C336" s="193" t="s">
        <v>1207</v>
      </c>
      <c r="D336" s="193" t="s">
        <v>284</v>
      </c>
      <c r="E336" s="194" t="s">
        <v>3973</v>
      </c>
      <c r="F336" s="195" t="s">
        <v>3974</v>
      </c>
      <c r="G336" s="196" t="s">
        <v>3535</v>
      </c>
      <c r="H336" s="197">
        <v>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284</v>
      </c>
      <c r="AU336" s="205" t="s">
        <v>83</v>
      </c>
      <c r="AY336" s="18" t="s">
        <v>282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1967</v>
      </c>
    </row>
    <row r="337" spans="1:65" s="2" customFormat="1" ht="21.75" customHeight="1">
      <c r="A337" s="35"/>
      <c r="B337" s="36"/>
      <c r="C337" s="193" t="s">
        <v>1211</v>
      </c>
      <c r="D337" s="193" t="s">
        <v>284</v>
      </c>
      <c r="E337" s="194" t="s">
        <v>3975</v>
      </c>
      <c r="F337" s="195" t="s">
        <v>3976</v>
      </c>
      <c r="G337" s="196" t="s">
        <v>3535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284</v>
      </c>
      <c r="AU337" s="205" t="s">
        <v>83</v>
      </c>
      <c r="AY337" s="18" t="s">
        <v>282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1983</v>
      </c>
    </row>
    <row r="338" spans="1:65" s="2" customFormat="1" ht="16.5" customHeight="1">
      <c r="A338" s="35"/>
      <c r="B338" s="36"/>
      <c r="C338" s="193" t="s">
        <v>1217</v>
      </c>
      <c r="D338" s="193" t="s">
        <v>284</v>
      </c>
      <c r="E338" s="194" t="s">
        <v>3977</v>
      </c>
      <c r="F338" s="195" t="s">
        <v>3978</v>
      </c>
      <c r="G338" s="196" t="s">
        <v>3535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284</v>
      </c>
      <c r="AU338" s="205" t="s">
        <v>83</v>
      </c>
      <c r="AY338" s="18" t="s">
        <v>282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2003</v>
      </c>
    </row>
    <row r="339" spans="1:65" s="2" customFormat="1" ht="21.75" customHeight="1">
      <c r="A339" s="35"/>
      <c r="B339" s="36"/>
      <c r="C339" s="193" t="s">
        <v>1220</v>
      </c>
      <c r="D339" s="193" t="s">
        <v>284</v>
      </c>
      <c r="E339" s="194" t="s">
        <v>3979</v>
      </c>
      <c r="F339" s="195" t="s">
        <v>3980</v>
      </c>
      <c r="G339" s="196" t="s">
        <v>3535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284</v>
      </c>
      <c r="AU339" s="205" t="s">
        <v>83</v>
      </c>
      <c r="AY339" s="18" t="s">
        <v>282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2013</v>
      </c>
    </row>
    <row r="340" spans="1:65" s="2" customFormat="1" ht="16.5" customHeight="1">
      <c r="A340" s="35"/>
      <c r="B340" s="36"/>
      <c r="C340" s="193" t="s">
        <v>1225</v>
      </c>
      <c r="D340" s="193" t="s">
        <v>284</v>
      </c>
      <c r="E340" s="194" t="s">
        <v>3981</v>
      </c>
      <c r="F340" s="195" t="s">
        <v>3982</v>
      </c>
      <c r="G340" s="196" t="s">
        <v>3535</v>
      </c>
      <c r="H340" s="197">
        <v>1</v>
      </c>
      <c r="I340" s="198"/>
      <c r="J340" s="199">
        <f>ROUND(I340*H340,2)</f>
        <v>0</v>
      </c>
      <c r="K340" s="200"/>
      <c r="L340" s="40"/>
      <c r="M340" s="265" t="s">
        <v>1</v>
      </c>
      <c r="N340" s="266" t="s">
        <v>41</v>
      </c>
      <c r="O340" s="267"/>
      <c r="P340" s="268">
        <f>O340*H340</f>
        <v>0</v>
      </c>
      <c r="Q340" s="268">
        <v>0</v>
      </c>
      <c r="R340" s="268">
        <f>Q340*H340</f>
        <v>0</v>
      </c>
      <c r="S340" s="268">
        <v>0</v>
      </c>
      <c r="T340" s="26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284</v>
      </c>
      <c r="AU340" s="205" t="s">
        <v>83</v>
      </c>
      <c r="AY340" s="18" t="s">
        <v>282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2025</v>
      </c>
    </row>
    <row r="341" spans="1:65" s="2" customFormat="1" ht="6.95" customHeight="1">
      <c r="A341" s="35"/>
      <c r="B341" s="55"/>
      <c r="C341" s="56"/>
      <c r="D341" s="56"/>
      <c r="E341" s="56"/>
      <c r="F341" s="56"/>
      <c r="G341" s="56"/>
      <c r="H341" s="56"/>
      <c r="I341" s="56"/>
      <c r="J341" s="56"/>
      <c r="K341" s="56"/>
      <c r="L341" s="40"/>
      <c r="M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</sheetData>
  <sheetProtection algorithmName="SHA-512" hashValue="Drr+TpiPMGOm78xYJ7069rexyZ4vYqxvf+l/ahr0gwaYp0i3lBFZYTQDl/ByGPpJWM4+MNMKlPjeeHzRa9sYJw==" saltValue="gzsHEOmVKgqBYONZGLmp6x9qxfcG1m6V0IA1zTo0RYQI9Cy0RVZHk9QF3MIbcL9RByW3bfR7e/z/T+TrK7y6Sg==" spinCount="100000" sheet="1" objects="1" scenarios="1" formatColumns="0" formatRows="0" autoFilter="0"/>
  <autoFilter ref="C152:K340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227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3983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227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04d - Měření a regulace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3984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3985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3986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3987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3988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3989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3990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3991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3992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3993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3994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267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5" t="str">
        <f>E7</f>
        <v>MŠ Vokovická</v>
      </c>
      <c r="F119" s="336"/>
      <c r="G119" s="336"/>
      <c r="H119" s="33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5" t="s">
        <v>227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8" t="str">
        <f>E11</f>
        <v>04d - Měření a regulace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268</v>
      </c>
      <c r="D130" s="168" t="s">
        <v>61</v>
      </c>
      <c r="E130" s="168" t="s">
        <v>57</v>
      </c>
      <c r="F130" s="168" t="s">
        <v>58</v>
      </c>
      <c r="G130" s="168" t="s">
        <v>269</v>
      </c>
      <c r="H130" s="168" t="s">
        <v>270</v>
      </c>
      <c r="I130" s="168" t="s">
        <v>271</v>
      </c>
      <c r="J130" s="169" t="s">
        <v>232</v>
      </c>
      <c r="K130" s="170" t="s">
        <v>272</v>
      </c>
      <c r="L130" s="171"/>
      <c r="M130" s="76" t="s">
        <v>1</v>
      </c>
      <c r="N130" s="77" t="s">
        <v>40</v>
      </c>
      <c r="O130" s="77" t="s">
        <v>273</v>
      </c>
      <c r="P130" s="77" t="s">
        <v>274</v>
      </c>
      <c r="Q130" s="77" t="s">
        <v>275</v>
      </c>
      <c r="R130" s="77" t="s">
        <v>276</v>
      </c>
      <c r="S130" s="77" t="s">
        <v>277</v>
      </c>
      <c r="T130" s="78" t="s">
        <v>278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279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83</v>
      </c>
      <c r="F132" s="180" t="s">
        <v>3995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282</v>
      </c>
      <c r="BK132" s="190">
        <f>BK133+BK137+BK139+BK157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3996</v>
      </c>
      <c r="F133" s="191" t="s">
        <v>3997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282</v>
      </c>
      <c r="BK133" s="190">
        <f>SUM(BK134:BK136)</f>
        <v>0</v>
      </c>
    </row>
    <row r="134" spans="1:65" s="2" customFormat="1" ht="66.75" customHeight="1">
      <c r="A134" s="35"/>
      <c r="B134" s="36"/>
      <c r="C134" s="193" t="s">
        <v>83</v>
      </c>
      <c r="D134" s="193" t="s">
        <v>284</v>
      </c>
      <c r="E134" s="194" t="s">
        <v>3998</v>
      </c>
      <c r="F134" s="195" t="s">
        <v>3999</v>
      </c>
      <c r="G134" s="196" t="s">
        <v>2216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673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673</v>
      </c>
      <c r="BM134" s="205" t="s">
        <v>85</v>
      </c>
    </row>
    <row r="135" spans="1:65" s="2" customFormat="1" ht="19.5">
      <c r="A135" s="35"/>
      <c r="B135" s="36"/>
      <c r="C135" s="37"/>
      <c r="D135" s="209" t="s">
        <v>3774</v>
      </c>
      <c r="E135" s="37"/>
      <c r="F135" s="270" t="s">
        <v>4000</v>
      </c>
      <c r="G135" s="37"/>
      <c r="H135" s="37"/>
      <c r="I135" s="271"/>
      <c r="J135" s="37"/>
      <c r="K135" s="37"/>
      <c r="L135" s="40"/>
      <c r="M135" s="272"/>
      <c r="N135" s="273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3774</v>
      </c>
      <c r="AU135" s="18" t="s">
        <v>85</v>
      </c>
    </row>
    <row r="136" spans="1:65" s="2" customFormat="1" ht="24.2" customHeight="1">
      <c r="A136" s="35"/>
      <c r="B136" s="36"/>
      <c r="C136" s="193" t="s">
        <v>85</v>
      </c>
      <c r="D136" s="193" t="s">
        <v>284</v>
      </c>
      <c r="E136" s="194" t="s">
        <v>4001</v>
      </c>
      <c r="F136" s="195" t="s">
        <v>4002</v>
      </c>
      <c r="G136" s="196" t="s">
        <v>2216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673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673</v>
      </c>
      <c r="BM136" s="205" t="s">
        <v>288</v>
      </c>
    </row>
    <row r="137" spans="1:65" s="12" customFormat="1" ht="22.9" customHeight="1">
      <c r="B137" s="177"/>
      <c r="C137" s="178"/>
      <c r="D137" s="179" t="s">
        <v>75</v>
      </c>
      <c r="E137" s="191" t="s">
        <v>4003</v>
      </c>
      <c r="F137" s="191" t="s">
        <v>4004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282</v>
      </c>
      <c r="BK137" s="190">
        <f>BK138</f>
        <v>0</v>
      </c>
    </row>
    <row r="138" spans="1:65" s="2" customFormat="1" ht="24.2" customHeight="1">
      <c r="A138" s="35"/>
      <c r="B138" s="36"/>
      <c r="C138" s="193" t="s">
        <v>105</v>
      </c>
      <c r="D138" s="193" t="s">
        <v>284</v>
      </c>
      <c r="E138" s="194" t="s">
        <v>4005</v>
      </c>
      <c r="F138" s="195" t="s">
        <v>4002</v>
      </c>
      <c r="G138" s="196" t="s">
        <v>2216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673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673</v>
      </c>
      <c r="BM138" s="205" t="s">
        <v>336</v>
      </c>
    </row>
    <row r="139" spans="1:65" s="12" customFormat="1" ht="22.9" customHeight="1">
      <c r="B139" s="177"/>
      <c r="C139" s="178"/>
      <c r="D139" s="179" t="s">
        <v>75</v>
      </c>
      <c r="E139" s="191" t="s">
        <v>905</v>
      </c>
      <c r="F139" s="191" t="s">
        <v>4006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282</v>
      </c>
      <c r="BK139" s="190">
        <f>SUM(BK140:BK156)</f>
        <v>0</v>
      </c>
    </row>
    <row r="140" spans="1:65" s="2" customFormat="1" ht="37.9" customHeight="1">
      <c r="A140" s="35"/>
      <c r="B140" s="36"/>
      <c r="C140" s="193" t="s">
        <v>288</v>
      </c>
      <c r="D140" s="193" t="s">
        <v>284</v>
      </c>
      <c r="E140" s="194" t="s">
        <v>4007</v>
      </c>
      <c r="F140" s="195" t="s">
        <v>4008</v>
      </c>
      <c r="G140" s="196" t="s">
        <v>2216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673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673</v>
      </c>
      <c r="BM140" s="205" t="s">
        <v>347</v>
      </c>
    </row>
    <row r="141" spans="1:65" s="2" customFormat="1" ht="19.5">
      <c r="A141" s="35"/>
      <c r="B141" s="36"/>
      <c r="C141" s="37"/>
      <c r="D141" s="209" t="s">
        <v>3774</v>
      </c>
      <c r="E141" s="37"/>
      <c r="F141" s="270" t="s">
        <v>4009</v>
      </c>
      <c r="G141" s="37"/>
      <c r="H141" s="37"/>
      <c r="I141" s="271"/>
      <c r="J141" s="37"/>
      <c r="K141" s="37"/>
      <c r="L141" s="40"/>
      <c r="M141" s="272"/>
      <c r="N141" s="27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3774</v>
      </c>
      <c r="AU141" s="18" t="s">
        <v>85</v>
      </c>
    </row>
    <row r="142" spans="1:65" s="2" customFormat="1" ht="24.2" customHeight="1">
      <c r="A142" s="35"/>
      <c r="B142" s="36"/>
      <c r="C142" s="193" t="s">
        <v>330</v>
      </c>
      <c r="D142" s="193" t="s">
        <v>284</v>
      </c>
      <c r="E142" s="194" t="s">
        <v>4010</v>
      </c>
      <c r="F142" s="195" t="s">
        <v>4011</v>
      </c>
      <c r="G142" s="196" t="s">
        <v>2216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673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673</v>
      </c>
      <c r="BM142" s="205" t="s">
        <v>357</v>
      </c>
    </row>
    <row r="143" spans="1:65" s="2" customFormat="1" ht="19.5">
      <c r="A143" s="35"/>
      <c r="B143" s="36"/>
      <c r="C143" s="37"/>
      <c r="D143" s="209" t="s">
        <v>3774</v>
      </c>
      <c r="E143" s="37"/>
      <c r="F143" s="270" t="s">
        <v>4012</v>
      </c>
      <c r="G143" s="37"/>
      <c r="H143" s="37"/>
      <c r="I143" s="271"/>
      <c r="J143" s="37"/>
      <c r="K143" s="37"/>
      <c r="L143" s="40"/>
      <c r="M143" s="272"/>
      <c r="N143" s="273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3774</v>
      </c>
      <c r="AU143" s="18" t="s">
        <v>85</v>
      </c>
    </row>
    <row r="144" spans="1:65" s="2" customFormat="1" ht="16.5" customHeight="1">
      <c r="A144" s="35"/>
      <c r="B144" s="36"/>
      <c r="C144" s="193" t="s">
        <v>336</v>
      </c>
      <c r="D144" s="193" t="s">
        <v>284</v>
      </c>
      <c r="E144" s="194" t="s">
        <v>4013</v>
      </c>
      <c r="F144" s="195" t="s">
        <v>4014</v>
      </c>
      <c r="G144" s="196" t="s">
        <v>2216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673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673</v>
      </c>
      <c r="BM144" s="205" t="s">
        <v>188</v>
      </c>
    </row>
    <row r="145" spans="1:65" s="2" customFormat="1" ht="16.5" customHeight="1">
      <c r="A145" s="35"/>
      <c r="B145" s="36"/>
      <c r="C145" s="193" t="s">
        <v>342</v>
      </c>
      <c r="D145" s="193" t="s">
        <v>284</v>
      </c>
      <c r="E145" s="194" t="s">
        <v>4015</v>
      </c>
      <c r="F145" s="195" t="s">
        <v>4016</v>
      </c>
      <c r="G145" s="196" t="s">
        <v>2216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673</v>
      </c>
      <c r="AT145" s="205" t="s">
        <v>284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673</v>
      </c>
      <c r="BM145" s="205" t="s">
        <v>194</v>
      </c>
    </row>
    <row r="146" spans="1:65" s="2" customFormat="1" ht="16.5" customHeight="1">
      <c r="A146" s="35"/>
      <c r="B146" s="36"/>
      <c r="C146" s="193" t="s">
        <v>347</v>
      </c>
      <c r="D146" s="193" t="s">
        <v>284</v>
      </c>
      <c r="E146" s="194" t="s">
        <v>4017</v>
      </c>
      <c r="F146" s="195" t="s">
        <v>4018</v>
      </c>
      <c r="G146" s="196" t="s">
        <v>2216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673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673</v>
      </c>
      <c r="BM146" s="205" t="s">
        <v>199</v>
      </c>
    </row>
    <row r="147" spans="1:65" s="2" customFormat="1" ht="19.5">
      <c r="A147" s="35"/>
      <c r="B147" s="36"/>
      <c r="C147" s="37"/>
      <c r="D147" s="209" t="s">
        <v>3774</v>
      </c>
      <c r="E147" s="37"/>
      <c r="F147" s="270" t="s">
        <v>4019</v>
      </c>
      <c r="G147" s="37"/>
      <c r="H147" s="37"/>
      <c r="I147" s="271"/>
      <c r="J147" s="37"/>
      <c r="K147" s="37"/>
      <c r="L147" s="40"/>
      <c r="M147" s="272"/>
      <c r="N147" s="273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3774</v>
      </c>
      <c r="AU147" s="18" t="s">
        <v>85</v>
      </c>
    </row>
    <row r="148" spans="1:65" s="2" customFormat="1" ht="16.5" customHeight="1">
      <c r="A148" s="35"/>
      <c r="B148" s="36"/>
      <c r="C148" s="193" t="s">
        <v>352</v>
      </c>
      <c r="D148" s="193" t="s">
        <v>284</v>
      </c>
      <c r="E148" s="194" t="s">
        <v>4020</v>
      </c>
      <c r="F148" s="195" t="s">
        <v>4021</v>
      </c>
      <c r="G148" s="196" t="s">
        <v>2216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673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673</v>
      </c>
      <c r="BM148" s="205" t="s">
        <v>205</v>
      </c>
    </row>
    <row r="149" spans="1:65" s="2" customFormat="1" ht="19.5">
      <c r="A149" s="35"/>
      <c r="B149" s="36"/>
      <c r="C149" s="37"/>
      <c r="D149" s="209" t="s">
        <v>3774</v>
      </c>
      <c r="E149" s="37"/>
      <c r="F149" s="270" t="s">
        <v>4022</v>
      </c>
      <c r="G149" s="37"/>
      <c r="H149" s="37"/>
      <c r="I149" s="271"/>
      <c r="J149" s="37"/>
      <c r="K149" s="37"/>
      <c r="L149" s="40"/>
      <c r="M149" s="272"/>
      <c r="N149" s="273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3774</v>
      </c>
      <c r="AU149" s="18" t="s">
        <v>85</v>
      </c>
    </row>
    <row r="150" spans="1:65" s="2" customFormat="1" ht="16.5" customHeight="1">
      <c r="A150" s="35"/>
      <c r="B150" s="36"/>
      <c r="C150" s="193" t="s">
        <v>357</v>
      </c>
      <c r="D150" s="193" t="s">
        <v>284</v>
      </c>
      <c r="E150" s="194" t="s">
        <v>4023</v>
      </c>
      <c r="F150" s="195" t="s">
        <v>4024</v>
      </c>
      <c r="G150" s="196" t="s">
        <v>2216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673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673</v>
      </c>
      <c r="BM150" s="205" t="s">
        <v>208</v>
      </c>
    </row>
    <row r="151" spans="1:65" s="2" customFormat="1" ht="19.5">
      <c r="A151" s="35"/>
      <c r="B151" s="36"/>
      <c r="C151" s="37"/>
      <c r="D151" s="209" t="s">
        <v>3774</v>
      </c>
      <c r="E151" s="37"/>
      <c r="F151" s="270" t="s">
        <v>4025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85</v>
      </c>
    </row>
    <row r="152" spans="1:65" s="2" customFormat="1" ht="16.5" customHeight="1">
      <c r="A152" s="35"/>
      <c r="B152" s="36"/>
      <c r="C152" s="193" t="s">
        <v>185</v>
      </c>
      <c r="D152" s="193" t="s">
        <v>284</v>
      </c>
      <c r="E152" s="194" t="s">
        <v>4026</v>
      </c>
      <c r="F152" s="195" t="s">
        <v>4027</v>
      </c>
      <c r="G152" s="196" t="s">
        <v>2216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673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673</v>
      </c>
      <c r="BM152" s="205" t="s">
        <v>222</v>
      </c>
    </row>
    <row r="153" spans="1:65" s="2" customFormat="1" ht="37.9" customHeight="1">
      <c r="A153" s="35"/>
      <c r="B153" s="36"/>
      <c r="C153" s="193" t="s">
        <v>188</v>
      </c>
      <c r="D153" s="193" t="s">
        <v>284</v>
      </c>
      <c r="E153" s="194" t="s">
        <v>4028</v>
      </c>
      <c r="F153" s="195" t="s">
        <v>4029</v>
      </c>
      <c r="G153" s="196" t="s">
        <v>2216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673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673</v>
      </c>
      <c r="BM153" s="205" t="s">
        <v>452</v>
      </c>
    </row>
    <row r="154" spans="1:65" s="2" customFormat="1" ht="19.5">
      <c r="A154" s="35"/>
      <c r="B154" s="36"/>
      <c r="C154" s="37"/>
      <c r="D154" s="209" t="s">
        <v>3774</v>
      </c>
      <c r="E154" s="37"/>
      <c r="F154" s="270" t="s">
        <v>4030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85</v>
      </c>
    </row>
    <row r="155" spans="1:65" s="2" customFormat="1" ht="16.5" customHeight="1">
      <c r="A155" s="35"/>
      <c r="B155" s="36"/>
      <c r="C155" s="193" t="s">
        <v>191</v>
      </c>
      <c r="D155" s="193" t="s">
        <v>284</v>
      </c>
      <c r="E155" s="194" t="s">
        <v>4031</v>
      </c>
      <c r="F155" s="195" t="s">
        <v>4032</v>
      </c>
      <c r="G155" s="196" t="s">
        <v>2216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673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673</v>
      </c>
      <c r="BM155" s="205" t="s">
        <v>463</v>
      </c>
    </row>
    <row r="156" spans="1:65" s="2" customFormat="1" ht="19.5">
      <c r="A156" s="35"/>
      <c r="B156" s="36"/>
      <c r="C156" s="37"/>
      <c r="D156" s="209" t="s">
        <v>3774</v>
      </c>
      <c r="E156" s="37"/>
      <c r="F156" s="270" t="s">
        <v>4022</v>
      </c>
      <c r="G156" s="37"/>
      <c r="H156" s="37"/>
      <c r="I156" s="271"/>
      <c r="J156" s="37"/>
      <c r="K156" s="37"/>
      <c r="L156" s="40"/>
      <c r="M156" s="272"/>
      <c r="N156" s="273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3774</v>
      </c>
      <c r="AU156" s="18" t="s">
        <v>85</v>
      </c>
    </row>
    <row r="157" spans="1:65" s="12" customFormat="1" ht="22.9" customHeight="1">
      <c r="B157" s="177"/>
      <c r="C157" s="178"/>
      <c r="D157" s="179" t="s">
        <v>75</v>
      </c>
      <c r="E157" s="191" t="s">
        <v>2060</v>
      </c>
      <c r="F157" s="191" t="s">
        <v>4033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282</v>
      </c>
      <c r="BK157" s="190">
        <f>BK158</f>
        <v>0</v>
      </c>
    </row>
    <row r="158" spans="1:65" s="2" customFormat="1" ht="37.9" customHeight="1">
      <c r="A158" s="35"/>
      <c r="B158" s="36"/>
      <c r="C158" s="193" t="s">
        <v>194</v>
      </c>
      <c r="D158" s="193" t="s">
        <v>284</v>
      </c>
      <c r="E158" s="194" t="s">
        <v>4034</v>
      </c>
      <c r="F158" s="195" t="s">
        <v>4035</v>
      </c>
      <c r="G158" s="196" t="s">
        <v>2216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673</v>
      </c>
      <c r="AT158" s="205" t="s">
        <v>284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673</v>
      </c>
      <c r="BM158" s="205" t="s">
        <v>473</v>
      </c>
    </row>
    <row r="159" spans="1:65" s="12" customFormat="1" ht="25.9" customHeight="1">
      <c r="B159" s="177"/>
      <c r="C159" s="178"/>
      <c r="D159" s="179" t="s">
        <v>75</v>
      </c>
      <c r="E159" s="180" t="s">
        <v>85</v>
      </c>
      <c r="F159" s="180" t="s">
        <v>4036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282</v>
      </c>
      <c r="BK159" s="190">
        <f>BK160</f>
        <v>0</v>
      </c>
    </row>
    <row r="160" spans="1:65" s="12" customFormat="1" ht="22.9" customHeight="1">
      <c r="B160" s="177"/>
      <c r="C160" s="178"/>
      <c r="D160" s="179" t="s">
        <v>75</v>
      </c>
      <c r="E160" s="191" t="s">
        <v>4037</v>
      </c>
      <c r="F160" s="191" t="s">
        <v>4038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282</v>
      </c>
      <c r="BK160" s="190">
        <f>SUM(BK161:BK167)</f>
        <v>0</v>
      </c>
    </row>
    <row r="161" spans="1:65" s="2" customFormat="1" ht="66.75" customHeight="1">
      <c r="A161" s="35"/>
      <c r="B161" s="36"/>
      <c r="C161" s="193" t="s">
        <v>8</v>
      </c>
      <c r="D161" s="193" t="s">
        <v>284</v>
      </c>
      <c r="E161" s="194" t="s">
        <v>4039</v>
      </c>
      <c r="F161" s="195" t="s">
        <v>4040</v>
      </c>
      <c r="G161" s="196" t="s">
        <v>2216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673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673</v>
      </c>
      <c r="BM161" s="205" t="s">
        <v>483</v>
      </c>
    </row>
    <row r="162" spans="1:65" s="2" customFormat="1" ht="146.25">
      <c r="A162" s="35"/>
      <c r="B162" s="36"/>
      <c r="C162" s="37"/>
      <c r="D162" s="209" t="s">
        <v>3774</v>
      </c>
      <c r="E162" s="37"/>
      <c r="F162" s="270" t="s">
        <v>4041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85</v>
      </c>
    </row>
    <row r="163" spans="1:65" s="2" customFormat="1" ht="16.5" customHeight="1">
      <c r="A163" s="35"/>
      <c r="B163" s="36"/>
      <c r="C163" s="193" t="s">
        <v>199</v>
      </c>
      <c r="D163" s="193" t="s">
        <v>284</v>
      </c>
      <c r="E163" s="194" t="s">
        <v>4042</v>
      </c>
      <c r="F163" s="195" t="s">
        <v>4043</v>
      </c>
      <c r="G163" s="196" t="s">
        <v>2216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673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673</v>
      </c>
      <c r="BM163" s="205" t="s">
        <v>493</v>
      </c>
    </row>
    <row r="164" spans="1:65" s="2" customFormat="1" ht="21.75" customHeight="1">
      <c r="A164" s="35"/>
      <c r="B164" s="36"/>
      <c r="C164" s="193" t="s">
        <v>202</v>
      </c>
      <c r="D164" s="193" t="s">
        <v>284</v>
      </c>
      <c r="E164" s="194" t="s">
        <v>4044</v>
      </c>
      <c r="F164" s="195" t="s">
        <v>4045</v>
      </c>
      <c r="G164" s="196" t="s">
        <v>2216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673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673</v>
      </c>
      <c r="BM164" s="205" t="s">
        <v>509</v>
      </c>
    </row>
    <row r="165" spans="1:65" s="2" customFormat="1" ht="16.5" customHeight="1">
      <c r="A165" s="35"/>
      <c r="B165" s="36"/>
      <c r="C165" s="193" t="s">
        <v>205</v>
      </c>
      <c r="D165" s="193" t="s">
        <v>284</v>
      </c>
      <c r="E165" s="194" t="s">
        <v>4046</v>
      </c>
      <c r="F165" s="195" t="s">
        <v>4047</v>
      </c>
      <c r="G165" s="196" t="s">
        <v>2216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673</v>
      </c>
      <c r="AT165" s="205" t="s">
        <v>284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673</v>
      </c>
      <c r="BM165" s="205" t="s">
        <v>520</v>
      </c>
    </row>
    <row r="166" spans="1:65" s="2" customFormat="1" ht="62.65" customHeight="1">
      <c r="A166" s="35"/>
      <c r="B166" s="36"/>
      <c r="C166" s="193" t="s">
        <v>426</v>
      </c>
      <c r="D166" s="193" t="s">
        <v>284</v>
      </c>
      <c r="E166" s="194" t="s">
        <v>4048</v>
      </c>
      <c r="F166" s="195" t="s">
        <v>4049</v>
      </c>
      <c r="G166" s="196" t="s">
        <v>2216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673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673</v>
      </c>
      <c r="BM166" s="205" t="s">
        <v>530</v>
      </c>
    </row>
    <row r="167" spans="1:65" s="2" customFormat="1" ht="58.5">
      <c r="A167" s="35"/>
      <c r="B167" s="36"/>
      <c r="C167" s="37"/>
      <c r="D167" s="209" t="s">
        <v>3774</v>
      </c>
      <c r="E167" s="37"/>
      <c r="F167" s="270" t="s">
        <v>4050</v>
      </c>
      <c r="G167" s="37"/>
      <c r="H167" s="37"/>
      <c r="I167" s="271"/>
      <c r="J167" s="37"/>
      <c r="K167" s="37"/>
      <c r="L167" s="40"/>
      <c r="M167" s="272"/>
      <c r="N167" s="273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3774</v>
      </c>
      <c r="AU167" s="18" t="s">
        <v>85</v>
      </c>
    </row>
    <row r="168" spans="1:65" s="12" customFormat="1" ht="25.9" customHeight="1">
      <c r="B168" s="177"/>
      <c r="C168" s="178"/>
      <c r="D168" s="179" t="s">
        <v>75</v>
      </c>
      <c r="E168" s="180" t="s">
        <v>105</v>
      </c>
      <c r="F168" s="180" t="s">
        <v>4051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282</v>
      </c>
      <c r="BK168" s="190">
        <f>BK169</f>
        <v>0</v>
      </c>
    </row>
    <row r="169" spans="1:65" s="12" customFormat="1" ht="22.9" customHeight="1">
      <c r="B169" s="177"/>
      <c r="C169" s="178"/>
      <c r="D169" s="179" t="s">
        <v>75</v>
      </c>
      <c r="E169" s="191" t="s">
        <v>4052</v>
      </c>
      <c r="F169" s="191" t="s">
        <v>4053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282</v>
      </c>
      <c r="BK169" s="190">
        <f>SUM(BK170:BK189)</f>
        <v>0</v>
      </c>
    </row>
    <row r="170" spans="1:65" s="2" customFormat="1" ht="66.75" customHeight="1">
      <c r="A170" s="35"/>
      <c r="B170" s="36"/>
      <c r="C170" s="193" t="s">
        <v>208</v>
      </c>
      <c r="D170" s="193" t="s">
        <v>284</v>
      </c>
      <c r="E170" s="194" t="s">
        <v>4054</v>
      </c>
      <c r="F170" s="195" t="s">
        <v>4055</v>
      </c>
      <c r="G170" s="196" t="s">
        <v>2216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673</v>
      </c>
      <c r="AT170" s="205" t="s">
        <v>284</v>
      </c>
      <c r="AU170" s="205" t="s">
        <v>85</v>
      </c>
      <c r="AY170" s="18" t="s">
        <v>282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673</v>
      </c>
      <c r="BM170" s="205" t="s">
        <v>544</v>
      </c>
    </row>
    <row r="171" spans="1:65" s="2" customFormat="1" ht="126.75">
      <c r="A171" s="35"/>
      <c r="B171" s="36"/>
      <c r="C171" s="37"/>
      <c r="D171" s="209" t="s">
        <v>3774</v>
      </c>
      <c r="E171" s="37"/>
      <c r="F171" s="270" t="s">
        <v>4056</v>
      </c>
      <c r="G171" s="37"/>
      <c r="H171" s="37"/>
      <c r="I171" s="271"/>
      <c r="J171" s="37"/>
      <c r="K171" s="37"/>
      <c r="L171" s="40"/>
      <c r="M171" s="272"/>
      <c r="N171" s="273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3774</v>
      </c>
      <c r="AU171" s="18" t="s">
        <v>85</v>
      </c>
    </row>
    <row r="172" spans="1:65" s="2" customFormat="1" ht="24.2" customHeight="1">
      <c r="A172" s="35"/>
      <c r="B172" s="36"/>
      <c r="C172" s="193" t="s">
        <v>7</v>
      </c>
      <c r="D172" s="193" t="s">
        <v>284</v>
      </c>
      <c r="E172" s="194" t="s">
        <v>4057</v>
      </c>
      <c r="F172" s="195" t="s">
        <v>4058</v>
      </c>
      <c r="G172" s="196" t="s">
        <v>2216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673</v>
      </c>
      <c r="AT172" s="205" t="s">
        <v>284</v>
      </c>
      <c r="AU172" s="205" t="s">
        <v>85</v>
      </c>
      <c r="AY172" s="18" t="s">
        <v>282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673</v>
      </c>
      <c r="BM172" s="205" t="s">
        <v>580</v>
      </c>
    </row>
    <row r="173" spans="1:65" s="2" customFormat="1" ht="24.2" customHeight="1">
      <c r="A173" s="35"/>
      <c r="B173" s="36"/>
      <c r="C173" s="193" t="s">
        <v>222</v>
      </c>
      <c r="D173" s="193" t="s">
        <v>284</v>
      </c>
      <c r="E173" s="194" t="s">
        <v>4059</v>
      </c>
      <c r="F173" s="195" t="s">
        <v>4060</v>
      </c>
      <c r="G173" s="196" t="s">
        <v>2216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673</v>
      </c>
      <c r="AT173" s="205" t="s">
        <v>284</v>
      </c>
      <c r="AU173" s="205" t="s">
        <v>85</v>
      </c>
      <c r="AY173" s="18" t="s">
        <v>282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673</v>
      </c>
      <c r="BM173" s="205" t="s">
        <v>589</v>
      </c>
    </row>
    <row r="174" spans="1:65" s="2" customFormat="1" ht="24.2" customHeight="1">
      <c r="A174" s="35"/>
      <c r="B174" s="36"/>
      <c r="C174" s="193" t="s">
        <v>446</v>
      </c>
      <c r="D174" s="193" t="s">
        <v>284</v>
      </c>
      <c r="E174" s="194" t="s">
        <v>4061</v>
      </c>
      <c r="F174" s="195" t="s">
        <v>4062</v>
      </c>
      <c r="G174" s="196" t="s">
        <v>2216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673</v>
      </c>
      <c r="AT174" s="205" t="s">
        <v>284</v>
      </c>
      <c r="AU174" s="205" t="s">
        <v>85</v>
      </c>
      <c r="AY174" s="18" t="s">
        <v>282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673</v>
      </c>
      <c r="BM174" s="205" t="s">
        <v>597</v>
      </c>
    </row>
    <row r="175" spans="1:65" s="2" customFormat="1" ht="24.2" customHeight="1">
      <c r="A175" s="35"/>
      <c r="B175" s="36"/>
      <c r="C175" s="193" t="s">
        <v>452</v>
      </c>
      <c r="D175" s="193" t="s">
        <v>284</v>
      </c>
      <c r="E175" s="194" t="s">
        <v>4063</v>
      </c>
      <c r="F175" s="195" t="s">
        <v>4064</v>
      </c>
      <c r="G175" s="196" t="s">
        <v>2216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673</v>
      </c>
      <c r="AT175" s="205" t="s">
        <v>284</v>
      </c>
      <c r="AU175" s="205" t="s">
        <v>85</v>
      </c>
      <c r="AY175" s="18" t="s">
        <v>282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673</v>
      </c>
      <c r="BM175" s="205" t="s">
        <v>605</v>
      </c>
    </row>
    <row r="176" spans="1:65" s="2" customFormat="1" ht="24.2" customHeight="1">
      <c r="A176" s="35"/>
      <c r="B176" s="36"/>
      <c r="C176" s="193" t="s">
        <v>457</v>
      </c>
      <c r="D176" s="193" t="s">
        <v>284</v>
      </c>
      <c r="E176" s="194" t="s">
        <v>4065</v>
      </c>
      <c r="F176" s="195" t="s">
        <v>4066</v>
      </c>
      <c r="G176" s="196" t="s">
        <v>2216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673</v>
      </c>
      <c r="AT176" s="205" t="s">
        <v>284</v>
      </c>
      <c r="AU176" s="205" t="s">
        <v>85</v>
      </c>
      <c r="AY176" s="18" t="s">
        <v>282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673</v>
      </c>
      <c r="BM176" s="205" t="s">
        <v>613</v>
      </c>
    </row>
    <row r="177" spans="1:65" s="2" customFormat="1" ht="24.2" customHeight="1">
      <c r="A177" s="35"/>
      <c r="B177" s="36"/>
      <c r="C177" s="193" t="s">
        <v>463</v>
      </c>
      <c r="D177" s="193" t="s">
        <v>284</v>
      </c>
      <c r="E177" s="194" t="s">
        <v>4067</v>
      </c>
      <c r="F177" s="195" t="s">
        <v>4068</v>
      </c>
      <c r="G177" s="196" t="s">
        <v>2216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673</v>
      </c>
      <c r="AT177" s="205" t="s">
        <v>284</v>
      </c>
      <c r="AU177" s="205" t="s">
        <v>85</v>
      </c>
      <c r="AY177" s="18" t="s">
        <v>282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673</v>
      </c>
      <c r="BM177" s="205" t="s">
        <v>621</v>
      </c>
    </row>
    <row r="178" spans="1:65" s="2" customFormat="1" ht="24.2" customHeight="1">
      <c r="A178" s="35"/>
      <c r="B178" s="36"/>
      <c r="C178" s="193" t="s">
        <v>468</v>
      </c>
      <c r="D178" s="193" t="s">
        <v>284</v>
      </c>
      <c r="E178" s="194" t="s">
        <v>4069</v>
      </c>
      <c r="F178" s="195" t="s">
        <v>4070</v>
      </c>
      <c r="G178" s="196" t="s">
        <v>2216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673</v>
      </c>
      <c r="AT178" s="205" t="s">
        <v>284</v>
      </c>
      <c r="AU178" s="205" t="s">
        <v>85</v>
      </c>
      <c r="AY178" s="18" t="s">
        <v>282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673</v>
      </c>
      <c r="BM178" s="205" t="s">
        <v>629</v>
      </c>
    </row>
    <row r="179" spans="1:65" s="2" customFormat="1" ht="24.2" customHeight="1">
      <c r="A179" s="35"/>
      <c r="B179" s="36"/>
      <c r="C179" s="193" t="s">
        <v>473</v>
      </c>
      <c r="D179" s="193" t="s">
        <v>284</v>
      </c>
      <c r="E179" s="194" t="s">
        <v>4071</v>
      </c>
      <c r="F179" s="195" t="s">
        <v>4072</v>
      </c>
      <c r="G179" s="196" t="s">
        <v>2216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673</v>
      </c>
      <c r="AT179" s="205" t="s">
        <v>284</v>
      </c>
      <c r="AU179" s="205" t="s">
        <v>85</v>
      </c>
      <c r="AY179" s="18" t="s">
        <v>282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673</v>
      </c>
      <c r="BM179" s="205" t="s">
        <v>637</v>
      </c>
    </row>
    <row r="180" spans="1:65" s="2" customFormat="1" ht="24.2" customHeight="1">
      <c r="A180" s="35"/>
      <c r="B180" s="36"/>
      <c r="C180" s="193" t="s">
        <v>478</v>
      </c>
      <c r="D180" s="193" t="s">
        <v>284</v>
      </c>
      <c r="E180" s="194" t="s">
        <v>4073</v>
      </c>
      <c r="F180" s="195" t="s">
        <v>4074</v>
      </c>
      <c r="G180" s="196" t="s">
        <v>2216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673</v>
      </c>
      <c r="AT180" s="205" t="s">
        <v>284</v>
      </c>
      <c r="AU180" s="205" t="s">
        <v>85</v>
      </c>
      <c r="AY180" s="18" t="s">
        <v>282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673</v>
      </c>
      <c r="BM180" s="205" t="s">
        <v>645</v>
      </c>
    </row>
    <row r="181" spans="1:65" s="2" customFormat="1" ht="24.2" customHeight="1">
      <c r="A181" s="35"/>
      <c r="B181" s="36"/>
      <c r="C181" s="193" t="s">
        <v>483</v>
      </c>
      <c r="D181" s="193" t="s">
        <v>284</v>
      </c>
      <c r="E181" s="194" t="s">
        <v>4075</v>
      </c>
      <c r="F181" s="195" t="s">
        <v>4076</v>
      </c>
      <c r="G181" s="196" t="s">
        <v>2216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673</v>
      </c>
      <c r="AT181" s="205" t="s">
        <v>284</v>
      </c>
      <c r="AU181" s="205" t="s">
        <v>85</v>
      </c>
      <c r="AY181" s="18" t="s">
        <v>282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673</v>
      </c>
      <c r="BM181" s="205" t="s">
        <v>653</v>
      </c>
    </row>
    <row r="182" spans="1:65" s="2" customFormat="1" ht="24.2" customHeight="1">
      <c r="A182" s="35"/>
      <c r="B182" s="36"/>
      <c r="C182" s="193" t="s">
        <v>488</v>
      </c>
      <c r="D182" s="193" t="s">
        <v>284</v>
      </c>
      <c r="E182" s="194" t="s">
        <v>4077</v>
      </c>
      <c r="F182" s="195" t="s">
        <v>4078</v>
      </c>
      <c r="G182" s="196" t="s">
        <v>2216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673</v>
      </c>
      <c r="AT182" s="205" t="s">
        <v>284</v>
      </c>
      <c r="AU182" s="205" t="s">
        <v>85</v>
      </c>
      <c r="AY182" s="18" t="s">
        <v>282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673</v>
      </c>
      <c r="BM182" s="205" t="s">
        <v>664</v>
      </c>
    </row>
    <row r="183" spans="1:65" s="2" customFormat="1" ht="16.5" customHeight="1">
      <c r="A183" s="35"/>
      <c r="B183" s="36"/>
      <c r="C183" s="193" t="s">
        <v>493</v>
      </c>
      <c r="D183" s="193" t="s">
        <v>284</v>
      </c>
      <c r="E183" s="194" t="s">
        <v>4079</v>
      </c>
      <c r="F183" s="195" t="s">
        <v>4080</v>
      </c>
      <c r="G183" s="196" t="s">
        <v>2216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673</v>
      </c>
      <c r="AT183" s="205" t="s">
        <v>284</v>
      </c>
      <c r="AU183" s="205" t="s">
        <v>85</v>
      </c>
      <c r="AY183" s="18" t="s">
        <v>282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673</v>
      </c>
      <c r="BM183" s="205" t="s">
        <v>673</v>
      </c>
    </row>
    <row r="184" spans="1:65" s="2" customFormat="1" ht="24.2" customHeight="1">
      <c r="A184" s="35"/>
      <c r="B184" s="36"/>
      <c r="C184" s="193" t="s">
        <v>498</v>
      </c>
      <c r="D184" s="193" t="s">
        <v>284</v>
      </c>
      <c r="E184" s="194" t="s">
        <v>4081</v>
      </c>
      <c r="F184" s="195" t="s">
        <v>4082</v>
      </c>
      <c r="G184" s="196" t="s">
        <v>2216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673</v>
      </c>
      <c r="AT184" s="205" t="s">
        <v>284</v>
      </c>
      <c r="AU184" s="205" t="s">
        <v>85</v>
      </c>
      <c r="AY184" s="18" t="s">
        <v>282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673</v>
      </c>
      <c r="BM184" s="205" t="s">
        <v>697</v>
      </c>
    </row>
    <row r="185" spans="1:65" s="2" customFormat="1" ht="24.2" customHeight="1">
      <c r="A185" s="35"/>
      <c r="B185" s="36"/>
      <c r="C185" s="193" t="s">
        <v>509</v>
      </c>
      <c r="D185" s="193" t="s">
        <v>284</v>
      </c>
      <c r="E185" s="194" t="s">
        <v>4083</v>
      </c>
      <c r="F185" s="195" t="s">
        <v>4084</v>
      </c>
      <c r="G185" s="196" t="s">
        <v>2216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673</v>
      </c>
      <c r="AT185" s="205" t="s">
        <v>284</v>
      </c>
      <c r="AU185" s="205" t="s">
        <v>85</v>
      </c>
      <c r="AY185" s="18" t="s">
        <v>282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673</v>
      </c>
      <c r="BM185" s="205" t="s">
        <v>712</v>
      </c>
    </row>
    <row r="186" spans="1:65" s="2" customFormat="1" ht="24.2" customHeight="1">
      <c r="A186" s="35"/>
      <c r="B186" s="36"/>
      <c r="C186" s="193" t="s">
        <v>515</v>
      </c>
      <c r="D186" s="193" t="s">
        <v>284</v>
      </c>
      <c r="E186" s="194" t="s">
        <v>4085</v>
      </c>
      <c r="F186" s="195" t="s">
        <v>4086</v>
      </c>
      <c r="G186" s="196" t="s">
        <v>2216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673</v>
      </c>
      <c r="AT186" s="205" t="s">
        <v>284</v>
      </c>
      <c r="AU186" s="205" t="s">
        <v>85</v>
      </c>
      <c r="AY186" s="18" t="s">
        <v>282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673</v>
      </c>
      <c r="BM186" s="205" t="s">
        <v>728</v>
      </c>
    </row>
    <row r="187" spans="1:65" s="2" customFormat="1" ht="24.2" customHeight="1">
      <c r="A187" s="35"/>
      <c r="B187" s="36"/>
      <c r="C187" s="193" t="s">
        <v>520</v>
      </c>
      <c r="D187" s="193" t="s">
        <v>284</v>
      </c>
      <c r="E187" s="194" t="s">
        <v>4087</v>
      </c>
      <c r="F187" s="195" t="s">
        <v>4088</v>
      </c>
      <c r="G187" s="196" t="s">
        <v>2216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673</v>
      </c>
      <c r="AT187" s="205" t="s">
        <v>284</v>
      </c>
      <c r="AU187" s="205" t="s">
        <v>85</v>
      </c>
      <c r="AY187" s="18" t="s">
        <v>282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673</v>
      </c>
      <c r="BM187" s="205" t="s">
        <v>741</v>
      </c>
    </row>
    <row r="188" spans="1:65" s="2" customFormat="1" ht="24.2" customHeight="1">
      <c r="A188" s="35"/>
      <c r="B188" s="36"/>
      <c r="C188" s="193" t="s">
        <v>525</v>
      </c>
      <c r="D188" s="193" t="s">
        <v>284</v>
      </c>
      <c r="E188" s="194" t="s">
        <v>4089</v>
      </c>
      <c r="F188" s="195" t="s">
        <v>4090</v>
      </c>
      <c r="G188" s="196" t="s">
        <v>2216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673</v>
      </c>
      <c r="AT188" s="205" t="s">
        <v>284</v>
      </c>
      <c r="AU188" s="205" t="s">
        <v>85</v>
      </c>
      <c r="AY188" s="18" t="s">
        <v>282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673</v>
      </c>
      <c r="BM188" s="205" t="s">
        <v>748</v>
      </c>
    </row>
    <row r="189" spans="1:65" s="2" customFormat="1" ht="24.2" customHeight="1">
      <c r="A189" s="35"/>
      <c r="B189" s="36"/>
      <c r="C189" s="193" t="s">
        <v>530</v>
      </c>
      <c r="D189" s="193" t="s">
        <v>284</v>
      </c>
      <c r="E189" s="194" t="s">
        <v>4091</v>
      </c>
      <c r="F189" s="195" t="s">
        <v>4092</v>
      </c>
      <c r="G189" s="196" t="s">
        <v>2216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673</v>
      </c>
      <c r="AT189" s="205" t="s">
        <v>284</v>
      </c>
      <c r="AU189" s="205" t="s">
        <v>85</v>
      </c>
      <c r="AY189" s="18" t="s">
        <v>282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673</v>
      </c>
      <c r="BM189" s="205" t="s">
        <v>759</v>
      </c>
    </row>
    <row r="190" spans="1:65" s="12" customFormat="1" ht="25.9" customHeight="1">
      <c r="B190" s="177"/>
      <c r="C190" s="178"/>
      <c r="D190" s="179" t="s">
        <v>75</v>
      </c>
      <c r="E190" s="180" t="s">
        <v>288</v>
      </c>
      <c r="F190" s="180" t="s">
        <v>4093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282</v>
      </c>
      <c r="BK190" s="190">
        <f>SUM(BK191:BK216)</f>
        <v>0</v>
      </c>
    </row>
    <row r="191" spans="1:65" s="2" customFormat="1" ht="33" customHeight="1">
      <c r="A191" s="35"/>
      <c r="B191" s="36"/>
      <c r="C191" s="193" t="s">
        <v>536</v>
      </c>
      <c r="D191" s="193" t="s">
        <v>284</v>
      </c>
      <c r="E191" s="194" t="s">
        <v>4094</v>
      </c>
      <c r="F191" s="195" t="s">
        <v>4095</v>
      </c>
      <c r="G191" s="196" t="s">
        <v>441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673</v>
      </c>
      <c r="AT191" s="205" t="s">
        <v>284</v>
      </c>
      <c r="AU191" s="205" t="s">
        <v>83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673</v>
      </c>
      <c r="BM191" s="205" t="s">
        <v>772</v>
      </c>
    </row>
    <row r="192" spans="1:65" s="2" customFormat="1" ht="19.5">
      <c r="A192" s="35"/>
      <c r="B192" s="36"/>
      <c r="C192" s="37"/>
      <c r="D192" s="209" t="s">
        <v>3774</v>
      </c>
      <c r="E192" s="37"/>
      <c r="F192" s="270" t="s">
        <v>4096</v>
      </c>
      <c r="G192" s="37"/>
      <c r="H192" s="37"/>
      <c r="I192" s="271"/>
      <c r="J192" s="37"/>
      <c r="K192" s="37"/>
      <c r="L192" s="40"/>
      <c r="M192" s="272"/>
      <c r="N192" s="273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3774</v>
      </c>
      <c r="AU192" s="18" t="s">
        <v>83</v>
      </c>
    </row>
    <row r="193" spans="1:65" s="2" customFormat="1" ht="33" customHeight="1">
      <c r="A193" s="35"/>
      <c r="B193" s="36"/>
      <c r="C193" s="193" t="s">
        <v>544</v>
      </c>
      <c r="D193" s="193" t="s">
        <v>284</v>
      </c>
      <c r="E193" s="194" t="s">
        <v>4097</v>
      </c>
      <c r="F193" s="195" t="s">
        <v>4098</v>
      </c>
      <c r="G193" s="196" t="s">
        <v>441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673</v>
      </c>
      <c r="AT193" s="205" t="s">
        <v>284</v>
      </c>
      <c r="AU193" s="205" t="s">
        <v>83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673</v>
      </c>
      <c r="BM193" s="205" t="s">
        <v>783</v>
      </c>
    </row>
    <row r="194" spans="1:65" s="2" customFormat="1" ht="19.5">
      <c r="A194" s="35"/>
      <c r="B194" s="36"/>
      <c r="C194" s="37"/>
      <c r="D194" s="209" t="s">
        <v>3774</v>
      </c>
      <c r="E194" s="37"/>
      <c r="F194" s="270" t="s">
        <v>4099</v>
      </c>
      <c r="G194" s="37"/>
      <c r="H194" s="37"/>
      <c r="I194" s="271"/>
      <c r="J194" s="37"/>
      <c r="K194" s="37"/>
      <c r="L194" s="40"/>
      <c r="M194" s="272"/>
      <c r="N194" s="273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3774</v>
      </c>
      <c r="AU194" s="18" t="s">
        <v>83</v>
      </c>
    </row>
    <row r="195" spans="1:65" s="2" customFormat="1" ht="33" customHeight="1">
      <c r="A195" s="35"/>
      <c r="B195" s="36"/>
      <c r="C195" s="193" t="s">
        <v>550</v>
      </c>
      <c r="D195" s="193" t="s">
        <v>284</v>
      </c>
      <c r="E195" s="194" t="s">
        <v>4100</v>
      </c>
      <c r="F195" s="195" t="s">
        <v>4101</v>
      </c>
      <c r="G195" s="196" t="s">
        <v>441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673</v>
      </c>
      <c r="AT195" s="205" t="s">
        <v>284</v>
      </c>
      <c r="AU195" s="205" t="s">
        <v>83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673</v>
      </c>
      <c r="BM195" s="205" t="s">
        <v>791</v>
      </c>
    </row>
    <row r="196" spans="1:65" s="2" customFormat="1" ht="19.5">
      <c r="A196" s="35"/>
      <c r="B196" s="36"/>
      <c r="C196" s="37"/>
      <c r="D196" s="209" t="s">
        <v>3774</v>
      </c>
      <c r="E196" s="37"/>
      <c r="F196" s="270" t="s">
        <v>4102</v>
      </c>
      <c r="G196" s="37"/>
      <c r="H196" s="37"/>
      <c r="I196" s="271"/>
      <c r="J196" s="37"/>
      <c r="K196" s="37"/>
      <c r="L196" s="40"/>
      <c r="M196" s="272"/>
      <c r="N196" s="273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3774</v>
      </c>
      <c r="AU196" s="18" t="s">
        <v>83</v>
      </c>
    </row>
    <row r="197" spans="1:65" s="2" customFormat="1" ht="33" customHeight="1">
      <c r="A197" s="35"/>
      <c r="B197" s="36"/>
      <c r="C197" s="193" t="s">
        <v>580</v>
      </c>
      <c r="D197" s="193" t="s">
        <v>284</v>
      </c>
      <c r="E197" s="194" t="s">
        <v>4103</v>
      </c>
      <c r="F197" s="195" t="s">
        <v>4104</v>
      </c>
      <c r="G197" s="196" t="s">
        <v>441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673</v>
      </c>
      <c r="AT197" s="205" t="s">
        <v>284</v>
      </c>
      <c r="AU197" s="205" t="s">
        <v>83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673</v>
      </c>
      <c r="BM197" s="205" t="s">
        <v>801</v>
      </c>
    </row>
    <row r="198" spans="1:65" s="2" customFormat="1" ht="19.5">
      <c r="A198" s="35"/>
      <c r="B198" s="36"/>
      <c r="C198" s="37"/>
      <c r="D198" s="209" t="s">
        <v>3774</v>
      </c>
      <c r="E198" s="37"/>
      <c r="F198" s="270" t="s">
        <v>4105</v>
      </c>
      <c r="G198" s="37"/>
      <c r="H198" s="37"/>
      <c r="I198" s="271"/>
      <c r="J198" s="37"/>
      <c r="K198" s="37"/>
      <c r="L198" s="40"/>
      <c r="M198" s="272"/>
      <c r="N198" s="273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3774</v>
      </c>
      <c r="AU198" s="18" t="s">
        <v>83</v>
      </c>
    </row>
    <row r="199" spans="1:65" s="2" customFormat="1" ht="33" customHeight="1">
      <c r="A199" s="35"/>
      <c r="B199" s="36"/>
      <c r="C199" s="193" t="s">
        <v>585</v>
      </c>
      <c r="D199" s="193" t="s">
        <v>284</v>
      </c>
      <c r="E199" s="194" t="s">
        <v>4106</v>
      </c>
      <c r="F199" s="195" t="s">
        <v>4107</v>
      </c>
      <c r="G199" s="196" t="s">
        <v>441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673</v>
      </c>
      <c r="AT199" s="205" t="s">
        <v>284</v>
      </c>
      <c r="AU199" s="205" t="s">
        <v>83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673</v>
      </c>
      <c r="BM199" s="205" t="s">
        <v>810</v>
      </c>
    </row>
    <row r="200" spans="1:65" s="2" customFormat="1" ht="19.5">
      <c r="A200" s="35"/>
      <c r="B200" s="36"/>
      <c r="C200" s="37"/>
      <c r="D200" s="209" t="s">
        <v>3774</v>
      </c>
      <c r="E200" s="37"/>
      <c r="F200" s="270" t="s">
        <v>4108</v>
      </c>
      <c r="G200" s="37"/>
      <c r="H200" s="37"/>
      <c r="I200" s="271"/>
      <c r="J200" s="37"/>
      <c r="K200" s="37"/>
      <c r="L200" s="40"/>
      <c r="M200" s="272"/>
      <c r="N200" s="273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3774</v>
      </c>
      <c r="AU200" s="18" t="s">
        <v>83</v>
      </c>
    </row>
    <row r="201" spans="1:65" s="2" customFormat="1" ht="33" customHeight="1">
      <c r="A201" s="35"/>
      <c r="B201" s="36"/>
      <c r="C201" s="193" t="s">
        <v>589</v>
      </c>
      <c r="D201" s="193" t="s">
        <v>284</v>
      </c>
      <c r="E201" s="194" t="s">
        <v>4109</v>
      </c>
      <c r="F201" s="195" t="s">
        <v>4110</v>
      </c>
      <c r="G201" s="196" t="s">
        <v>441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673</v>
      </c>
      <c r="AT201" s="205" t="s">
        <v>284</v>
      </c>
      <c r="AU201" s="205" t="s">
        <v>83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673</v>
      </c>
      <c r="BM201" s="205" t="s">
        <v>820</v>
      </c>
    </row>
    <row r="202" spans="1:65" s="2" customFormat="1" ht="19.5">
      <c r="A202" s="35"/>
      <c r="B202" s="36"/>
      <c r="C202" s="37"/>
      <c r="D202" s="209" t="s">
        <v>3774</v>
      </c>
      <c r="E202" s="37"/>
      <c r="F202" s="270" t="s">
        <v>4111</v>
      </c>
      <c r="G202" s="37"/>
      <c r="H202" s="37"/>
      <c r="I202" s="271"/>
      <c r="J202" s="37"/>
      <c r="K202" s="37"/>
      <c r="L202" s="40"/>
      <c r="M202" s="272"/>
      <c r="N202" s="273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3774</v>
      </c>
      <c r="AU202" s="18" t="s">
        <v>83</v>
      </c>
    </row>
    <row r="203" spans="1:65" s="2" customFormat="1" ht="66.75" customHeight="1">
      <c r="A203" s="35"/>
      <c r="B203" s="36"/>
      <c r="C203" s="193" t="s">
        <v>593</v>
      </c>
      <c r="D203" s="193" t="s">
        <v>284</v>
      </c>
      <c r="E203" s="194" t="s">
        <v>4112</v>
      </c>
      <c r="F203" s="195" t="s">
        <v>4113</v>
      </c>
      <c r="G203" s="196" t="s">
        <v>441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673</v>
      </c>
      <c r="AT203" s="205" t="s">
        <v>284</v>
      </c>
      <c r="AU203" s="205" t="s">
        <v>83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673</v>
      </c>
      <c r="BM203" s="205" t="s">
        <v>834</v>
      </c>
    </row>
    <row r="204" spans="1:65" s="2" customFormat="1" ht="97.5">
      <c r="A204" s="35"/>
      <c r="B204" s="36"/>
      <c r="C204" s="37"/>
      <c r="D204" s="209" t="s">
        <v>3774</v>
      </c>
      <c r="E204" s="37"/>
      <c r="F204" s="270" t="s">
        <v>4114</v>
      </c>
      <c r="G204" s="37"/>
      <c r="H204" s="37"/>
      <c r="I204" s="271"/>
      <c r="J204" s="37"/>
      <c r="K204" s="37"/>
      <c r="L204" s="40"/>
      <c r="M204" s="272"/>
      <c r="N204" s="273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3774</v>
      </c>
      <c r="AU204" s="18" t="s">
        <v>83</v>
      </c>
    </row>
    <row r="205" spans="1:65" s="2" customFormat="1" ht="66.75" customHeight="1">
      <c r="A205" s="35"/>
      <c r="B205" s="36"/>
      <c r="C205" s="193" t="s">
        <v>597</v>
      </c>
      <c r="D205" s="193" t="s">
        <v>284</v>
      </c>
      <c r="E205" s="194" t="s">
        <v>4115</v>
      </c>
      <c r="F205" s="195" t="s">
        <v>4116</v>
      </c>
      <c r="G205" s="196" t="s">
        <v>441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673</v>
      </c>
      <c r="AT205" s="205" t="s">
        <v>284</v>
      </c>
      <c r="AU205" s="205" t="s">
        <v>83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673</v>
      </c>
      <c r="BM205" s="205" t="s">
        <v>844</v>
      </c>
    </row>
    <row r="206" spans="1:65" s="2" customFormat="1" ht="97.5">
      <c r="A206" s="35"/>
      <c r="B206" s="36"/>
      <c r="C206" s="37"/>
      <c r="D206" s="209" t="s">
        <v>3774</v>
      </c>
      <c r="E206" s="37"/>
      <c r="F206" s="270" t="s">
        <v>4117</v>
      </c>
      <c r="G206" s="37"/>
      <c r="H206" s="37"/>
      <c r="I206" s="271"/>
      <c r="J206" s="37"/>
      <c r="K206" s="37"/>
      <c r="L206" s="40"/>
      <c r="M206" s="272"/>
      <c r="N206" s="273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3774</v>
      </c>
      <c r="AU206" s="18" t="s">
        <v>83</v>
      </c>
    </row>
    <row r="207" spans="1:65" s="2" customFormat="1" ht="55.5" customHeight="1">
      <c r="A207" s="35"/>
      <c r="B207" s="36"/>
      <c r="C207" s="193" t="s">
        <v>601</v>
      </c>
      <c r="D207" s="193" t="s">
        <v>284</v>
      </c>
      <c r="E207" s="194" t="s">
        <v>4118</v>
      </c>
      <c r="F207" s="195" t="s">
        <v>4119</v>
      </c>
      <c r="G207" s="196" t="s">
        <v>441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673</v>
      </c>
      <c r="AT207" s="205" t="s">
        <v>284</v>
      </c>
      <c r="AU207" s="205" t="s">
        <v>83</v>
      </c>
      <c r="AY207" s="18" t="s">
        <v>282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673</v>
      </c>
      <c r="BM207" s="205" t="s">
        <v>859</v>
      </c>
    </row>
    <row r="208" spans="1:65" s="2" customFormat="1" ht="55.5" customHeight="1">
      <c r="A208" s="35"/>
      <c r="B208" s="36"/>
      <c r="C208" s="193" t="s">
        <v>605</v>
      </c>
      <c r="D208" s="193" t="s">
        <v>284</v>
      </c>
      <c r="E208" s="194" t="s">
        <v>4120</v>
      </c>
      <c r="F208" s="195" t="s">
        <v>4121</v>
      </c>
      <c r="G208" s="196" t="s">
        <v>441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673</v>
      </c>
      <c r="AT208" s="205" t="s">
        <v>284</v>
      </c>
      <c r="AU208" s="205" t="s">
        <v>83</v>
      </c>
      <c r="AY208" s="18" t="s">
        <v>282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673</v>
      </c>
      <c r="BM208" s="205" t="s">
        <v>867</v>
      </c>
    </row>
    <row r="209" spans="1:65" s="2" customFormat="1" ht="16.5" customHeight="1">
      <c r="A209" s="35"/>
      <c r="B209" s="36"/>
      <c r="C209" s="193" t="s">
        <v>609</v>
      </c>
      <c r="D209" s="193" t="s">
        <v>284</v>
      </c>
      <c r="E209" s="194" t="s">
        <v>4122</v>
      </c>
      <c r="F209" s="195" t="s">
        <v>4123</v>
      </c>
      <c r="G209" s="196" t="s">
        <v>3535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673</v>
      </c>
      <c r="AT209" s="205" t="s">
        <v>284</v>
      </c>
      <c r="AU209" s="205" t="s">
        <v>83</v>
      </c>
      <c r="AY209" s="18" t="s">
        <v>282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673</v>
      </c>
      <c r="BM209" s="205" t="s">
        <v>878</v>
      </c>
    </row>
    <row r="210" spans="1:65" s="2" customFormat="1" ht="33" customHeight="1">
      <c r="A210" s="35"/>
      <c r="B210" s="36"/>
      <c r="C210" s="193" t="s">
        <v>613</v>
      </c>
      <c r="D210" s="193" t="s">
        <v>284</v>
      </c>
      <c r="E210" s="194" t="s">
        <v>4124</v>
      </c>
      <c r="F210" s="195" t="s">
        <v>4125</v>
      </c>
      <c r="G210" s="196" t="s">
        <v>3535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673</v>
      </c>
      <c r="AT210" s="205" t="s">
        <v>284</v>
      </c>
      <c r="AU210" s="205" t="s">
        <v>83</v>
      </c>
      <c r="AY210" s="18" t="s">
        <v>282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673</v>
      </c>
      <c r="BM210" s="205" t="s">
        <v>901</v>
      </c>
    </row>
    <row r="211" spans="1:65" s="2" customFormat="1" ht="24.2" customHeight="1">
      <c r="A211" s="35"/>
      <c r="B211" s="36"/>
      <c r="C211" s="193" t="s">
        <v>617</v>
      </c>
      <c r="D211" s="193" t="s">
        <v>284</v>
      </c>
      <c r="E211" s="194" t="s">
        <v>4126</v>
      </c>
      <c r="F211" s="195" t="s">
        <v>4127</v>
      </c>
      <c r="G211" s="196" t="s">
        <v>3535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673</v>
      </c>
      <c r="AT211" s="205" t="s">
        <v>284</v>
      </c>
      <c r="AU211" s="205" t="s">
        <v>83</v>
      </c>
      <c r="AY211" s="18" t="s">
        <v>282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673</v>
      </c>
      <c r="BM211" s="205" t="s">
        <v>910</v>
      </c>
    </row>
    <row r="212" spans="1:65" s="2" customFormat="1" ht="24.2" customHeight="1">
      <c r="A212" s="35"/>
      <c r="B212" s="36"/>
      <c r="C212" s="193" t="s">
        <v>621</v>
      </c>
      <c r="D212" s="193" t="s">
        <v>284</v>
      </c>
      <c r="E212" s="194" t="s">
        <v>4128</v>
      </c>
      <c r="F212" s="195" t="s">
        <v>4129</v>
      </c>
      <c r="G212" s="196" t="s">
        <v>3535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673</v>
      </c>
      <c r="AT212" s="205" t="s">
        <v>284</v>
      </c>
      <c r="AU212" s="205" t="s">
        <v>83</v>
      </c>
      <c r="AY212" s="18" t="s">
        <v>282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673</v>
      </c>
      <c r="BM212" s="205" t="s">
        <v>926</v>
      </c>
    </row>
    <row r="213" spans="1:65" s="2" customFormat="1" ht="66.75" customHeight="1">
      <c r="A213" s="35"/>
      <c r="B213" s="36"/>
      <c r="C213" s="193" t="s">
        <v>625</v>
      </c>
      <c r="D213" s="193" t="s">
        <v>284</v>
      </c>
      <c r="E213" s="194" t="s">
        <v>4130</v>
      </c>
      <c r="F213" s="195" t="s">
        <v>4131</v>
      </c>
      <c r="G213" s="196" t="s">
        <v>2216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673</v>
      </c>
      <c r="AT213" s="205" t="s">
        <v>284</v>
      </c>
      <c r="AU213" s="205" t="s">
        <v>83</v>
      </c>
      <c r="AY213" s="18" t="s">
        <v>282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673</v>
      </c>
      <c r="BM213" s="205" t="s">
        <v>938</v>
      </c>
    </row>
    <row r="214" spans="1:65" s="2" customFormat="1" ht="16.5" customHeight="1">
      <c r="A214" s="35"/>
      <c r="B214" s="36"/>
      <c r="C214" s="193" t="s">
        <v>629</v>
      </c>
      <c r="D214" s="193" t="s">
        <v>284</v>
      </c>
      <c r="E214" s="194" t="s">
        <v>4132</v>
      </c>
      <c r="F214" s="195" t="s">
        <v>4133</v>
      </c>
      <c r="G214" s="196" t="s">
        <v>3535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673</v>
      </c>
      <c r="AT214" s="205" t="s">
        <v>284</v>
      </c>
      <c r="AU214" s="205" t="s">
        <v>83</v>
      </c>
      <c r="AY214" s="18" t="s">
        <v>282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673</v>
      </c>
      <c r="BM214" s="205" t="s">
        <v>947</v>
      </c>
    </row>
    <row r="215" spans="1:65" s="2" customFormat="1" ht="16.5" customHeight="1">
      <c r="A215" s="35"/>
      <c r="B215" s="36"/>
      <c r="C215" s="193" t="s">
        <v>633</v>
      </c>
      <c r="D215" s="193" t="s">
        <v>284</v>
      </c>
      <c r="E215" s="194" t="s">
        <v>4134</v>
      </c>
      <c r="F215" s="195" t="s">
        <v>4135</v>
      </c>
      <c r="G215" s="196" t="s">
        <v>3535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673</v>
      </c>
      <c r="AT215" s="205" t="s">
        <v>284</v>
      </c>
      <c r="AU215" s="205" t="s">
        <v>83</v>
      </c>
      <c r="AY215" s="18" t="s">
        <v>282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673</v>
      </c>
      <c r="BM215" s="205" t="s">
        <v>957</v>
      </c>
    </row>
    <row r="216" spans="1:65" s="2" customFormat="1" ht="16.5" customHeight="1">
      <c r="A216" s="35"/>
      <c r="B216" s="36"/>
      <c r="C216" s="193" t="s">
        <v>637</v>
      </c>
      <c r="D216" s="193" t="s">
        <v>284</v>
      </c>
      <c r="E216" s="194" t="s">
        <v>4136</v>
      </c>
      <c r="F216" s="195" t="s">
        <v>4137</v>
      </c>
      <c r="G216" s="196" t="s">
        <v>3535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673</v>
      </c>
      <c r="AT216" s="205" t="s">
        <v>284</v>
      </c>
      <c r="AU216" s="205" t="s">
        <v>83</v>
      </c>
      <c r="AY216" s="18" t="s">
        <v>282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673</v>
      </c>
      <c r="BM216" s="205" t="s">
        <v>971</v>
      </c>
    </row>
    <row r="217" spans="1:65" s="12" customFormat="1" ht="25.9" customHeight="1">
      <c r="B217" s="177"/>
      <c r="C217" s="178"/>
      <c r="D217" s="179" t="s">
        <v>75</v>
      </c>
      <c r="E217" s="180" t="s">
        <v>892</v>
      </c>
      <c r="F217" s="180" t="s">
        <v>4138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282</v>
      </c>
      <c r="BK217" s="190">
        <f>SUM(BK218:BK228)</f>
        <v>0</v>
      </c>
    </row>
    <row r="218" spans="1:65" s="2" customFormat="1" ht="37.9" customHeight="1">
      <c r="A218" s="35"/>
      <c r="B218" s="36"/>
      <c r="C218" s="193" t="s">
        <v>641</v>
      </c>
      <c r="D218" s="193" t="s">
        <v>284</v>
      </c>
      <c r="E218" s="194" t="s">
        <v>4139</v>
      </c>
      <c r="F218" s="195" t="s">
        <v>4140</v>
      </c>
      <c r="G218" s="196" t="s">
        <v>3535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673</v>
      </c>
      <c r="AT218" s="205" t="s">
        <v>284</v>
      </c>
      <c r="AU218" s="205" t="s">
        <v>83</v>
      </c>
      <c r="AY218" s="18" t="s">
        <v>282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673</v>
      </c>
      <c r="BM218" s="205" t="s">
        <v>981</v>
      </c>
    </row>
    <row r="219" spans="1:65" s="2" customFormat="1" ht="16.5" customHeight="1">
      <c r="A219" s="35"/>
      <c r="B219" s="36"/>
      <c r="C219" s="193" t="s">
        <v>645</v>
      </c>
      <c r="D219" s="193" t="s">
        <v>284</v>
      </c>
      <c r="E219" s="194" t="s">
        <v>4141</v>
      </c>
      <c r="F219" s="195" t="s">
        <v>4142</v>
      </c>
      <c r="G219" s="196" t="s">
        <v>2216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673</v>
      </c>
      <c r="AT219" s="205" t="s">
        <v>284</v>
      </c>
      <c r="AU219" s="205" t="s">
        <v>83</v>
      </c>
      <c r="AY219" s="18" t="s">
        <v>282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673</v>
      </c>
      <c r="BM219" s="205" t="s">
        <v>989</v>
      </c>
    </row>
    <row r="220" spans="1:65" s="2" customFormat="1" ht="24.2" customHeight="1">
      <c r="A220" s="35"/>
      <c r="B220" s="36"/>
      <c r="C220" s="193" t="s">
        <v>649</v>
      </c>
      <c r="D220" s="193" t="s">
        <v>284</v>
      </c>
      <c r="E220" s="194" t="s">
        <v>4143</v>
      </c>
      <c r="F220" s="195" t="s">
        <v>4144</v>
      </c>
      <c r="G220" s="196" t="s">
        <v>2216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673</v>
      </c>
      <c r="AT220" s="205" t="s">
        <v>284</v>
      </c>
      <c r="AU220" s="205" t="s">
        <v>83</v>
      </c>
      <c r="AY220" s="18" t="s">
        <v>282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673</v>
      </c>
      <c r="BM220" s="205" t="s">
        <v>1000</v>
      </c>
    </row>
    <row r="221" spans="1:65" s="2" customFormat="1" ht="24.2" customHeight="1">
      <c r="A221" s="35"/>
      <c r="B221" s="36"/>
      <c r="C221" s="193" t="s">
        <v>653</v>
      </c>
      <c r="D221" s="193" t="s">
        <v>284</v>
      </c>
      <c r="E221" s="194" t="s">
        <v>4145</v>
      </c>
      <c r="F221" s="195" t="s">
        <v>4146</v>
      </c>
      <c r="G221" s="196" t="s">
        <v>3535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673</v>
      </c>
      <c r="AT221" s="205" t="s">
        <v>284</v>
      </c>
      <c r="AU221" s="205" t="s">
        <v>83</v>
      </c>
      <c r="AY221" s="18" t="s">
        <v>282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673</v>
      </c>
      <c r="BM221" s="205" t="s">
        <v>1012</v>
      </c>
    </row>
    <row r="222" spans="1:65" s="2" customFormat="1" ht="16.5" customHeight="1">
      <c r="A222" s="35"/>
      <c r="B222" s="36"/>
      <c r="C222" s="193" t="s">
        <v>659</v>
      </c>
      <c r="D222" s="193" t="s">
        <v>284</v>
      </c>
      <c r="E222" s="194" t="s">
        <v>4147</v>
      </c>
      <c r="F222" s="195" t="s">
        <v>4148</v>
      </c>
      <c r="G222" s="196" t="s">
        <v>2216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673</v>
      </c>
      <c r="AT222" s="205" t="s">
        <v>284</v>
      </c>
      <c r="AU222" s="205" t="s">
        <v>83</v>
      </c>
      <c r="AY222" s="18" t="s">
        <v>282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673</v>
      </c>
      <c r="BM222" s="205" t="s">
        <v>1030</v>
      </c>
    </row>
    <row r="223" spans="1:65" s="2" customFormat="1" ht="16.5" customHeight="1">
      <c r="A223" s="35"/>
      <c r="B223" s="36"/>
      <c r="C223" s="193" t="s">
        <v>664</v>
      </c>
      <c r="D223" s="193" t="s">
        <v>284</v>
      </c>
      <c r="E223" s="194" t="s">
        <v>4149</v>
      </c>
      <c r="F223" s="195" t="s">
        <v>4150</v>
      </c>
      <c r="G223" s="196" t="s">
        <v>2216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673</v>
      </c>
      <c r="AT223" s="205" t="s">
        <v>284</v>
      </c>
      <c r="AU223" s="205" t="s">
        <v>83</v>
      </c>
      <c r="AY223" s="18" t="s">
        <v>282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673</v>
      </c>
      <c r="BM223" s="205" t="s">
        <v>1058</v>
      </c>
    </row>
    <row r="224" spans="1:65" s="2" customFormat="1" ht="16.5" customHeight="1">
      <c r="A224" s="35"/>
      <c r="B224" s="36"/>
      <c r="C224" s="193" t="s">
        <v>669</v>
      </c>
      <c r="D224" s="193" t="s">
        <v>284</v>
      </c>
      <c r="E224" s="194" t="s">
        <v>4151</v>
      </c>
      <c r="F224" s="195" t="s">
        <v>4152</v>
      </c>
      <c r="G224" s="196" t="s">
        <v>2216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673</v>
      </c>
      <c r="AT224" s="205" t="s">
        <v>284</v>
      </c>
      <c r="AU224" s="205" t="s">
        <v>83</v>
      </c>
      <c r="AY224" s="18" t="s">
        <v>282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673</v>
      </c>
      <c r="BM224" s="205" t="s">
        <v>1084</v>
      </c>
    </row>
    <row r="225" spans="1:65" s="2" customFormat="1" ht="16.5" customHeight="1">
      <c r="A225" s="35"/>
      <c r="B225" s="36"/>
      <c r="C225" s="193" t="s">
        <v>673</v>
      </c>
      <c r="D225" s="193" t="s">
        <v>284</v>
      </c>
      <c r="E225" s="194" t="s">
        <v>4153</v>
      </c>
      <c r="F225" s="195" t="s">
        <v>4154</v>
      </c>
      <c r="G225" s="196" t="s">
        <v>2216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673</v>
      </c>
      <c r="AT225" s="205" t="s">
        <v>284</v>
      </c>
      <c r="AU225" s="205" t="s">
        <v>83</v>
      </c>
      <c r="AY225" s="18" t="s">
        <v>282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673</v>
      </c>
      <c r="BM225" s="205" t="s">
        <v>1092</v>
      </c>
    </row>
    <row r="226" spans="1:65" s="2" customFormat="1" ht="37.9" customHeight="1">
      <c r="A226" s="35"/>
      <c r="B226" s="36"/>
      <c r="C226" s="193" t="s">
        <v>679</v>
      </c>
      <c r="D226" s="193" t="s">
        <v>284</v>
      </c>
      <c r="E226" s="194" t="s">
        <v>4155</v>
      </c>
      <c r="F226" s="195" t="s">
        <v>4156</v>
      </c>
      <c r="G226" s="196" t="s">
        <v>2216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673</v>
      </c>
      <c r="AT226" s="205" t="s">
        <v>284</v>
      </c>
      <c r="AU226" s="205" t="s">
        <v>83</v>
      </c>
      <c r="AY226" s="18" t="s">
        <v>282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673</v>
      </c>
      <c r="BM226" s="205" t="s">
        <v>1101</v>
      </c>
    </row>
    <row r="227" spans="1:65" s="2" customFormat="1" ht="16.5" customHeight="1">
      <c r="A227" s="35"/>
      <c r="B227" s="36"/>
      <c r="C227" s="193" t="s">
        <v>697</v>
      </c>
      <c r="D227" s="193" t="s">
        <v>284</v>
      </c>
      <c r="E227" s="194" t="s">
        <v>4157</v>
      </c>
      <c r="F227" s="195" t="s">
        <v>4158</v>
      </c>
      <c r="G227" s="196" t="s">
        <v>2216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673</v>
      </c>
      <c r="AT227" s="205" t="s">
        <v>284</v>
      </c>
      <c r="AU227" s="205" t="s">
        <v>83</v>
      </c>
      <c r="AY227" s="18" t="s">
        <v>282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673</v>
      </c>
      <c r="BM227" s="205" t="s">
        <v>1125</v>
      </c>
    </row>
    <row r="228" spans="1:65" s="2" customFormat="1" ht="24.2" customHeight="1">
      <c r="A228" s="35"/>
      <c r="B228" s="36"/>
      <c r="C228" s="193" t="s">
        <v>706</v>
      </c>
      <c r="D228" s="193" t="s">
        <v>284</v>
      </c>
      <c r="E228" s="194" t="s">
        <v>4159</v>
      </c>
      <c r="F228" s="195" t="s">
        <v>4160</v>
      </c>
      <c r="G228" s="196" t="s">
        <v>2216</v>
      </c>
      <c r="H228" s="197">
        <v>1</v>
      </c>
      <c r="I228" s="198"/>
      <c r="J228" s="199">
        <f t="shared" si="20"/>
        <v>0</v>
      </c>
      <c r="K228" s="200"/>
      <c r="L228" s="40"/>
      <c r="M228" s="265" t="s">
        <v>1</v>
      </c>
      <c r="N228" s="266" t="s">
        <v>41</v>
      </c>
      <c r="O228" s="267"/>
      <c r="P228" s="268">
        <f t="shared" si="21"/>
        <v>0</v>
      </c>
      <c r="Q228" s="268">
        <v>0</v>
      </c>
      <c r="R228" s="268">
        <f t="shared" si="22"/>
        <v>0</v>
      </c>
      <c r="S228" s="268">
        <v>0</v>
      </c>
      <c r="T228" s="269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673</v>
      </c>
      <c r="AT228" s="205" t="s">
        <v>284</v>
      </c>
      <c r="AU228" s="205" t="s">
        <v>83</v>
      </c>
      <c r="AY228" s="18" t="s">
        <v>282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673</v>
      </c>
      <c r="BM228" s="205" t="s">
        <v>1135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CRzxUkMop1nNCjua7t1kzMwCctBeX3nPtahu53ai/kYiCfBkBhg2rRCNGjj1RQo0OL+QQPNubhTFPLhdZsEa0A==" saltValue="Z7wcPlWBYU74ORPoeRyHIfTm1jeq8si2r9Bz3549cxASD8lnJF1CsrBbpeyRoywt6fM5uvICvGDe3ZNQP4pUDg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4161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4163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ROUND((SUM(BE145:BE232)),  2)</f>
        <v>0</v>
      </c>
      <c r="G37" s="35"/>
      <c r="H37" s="35"/>
      <c r="I37" s="131">
        <v>0.21</v>
      </c>
      <c r="J37" s="130">
        <f>ROUND(((SUM(BE145:BE232))*I37),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ROUND((SUM(BF145:BF232)),  2)</f>
        <v>0</v>
      </c>
      <c r="G38" s="35"/>
      <c r="H38" s="35"/>
      <c r="I38" s="131">
        <v>0.15</v>
      </c>
      <c r="J38" s="130">
        <f>ROUND(((SUM(BF145:BF232))*I38),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ROUND((SUM(BG145:BG232)),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ROUND((SUM(BH145:BH232)),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ROUND((SUM(BI145:BI232)),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4161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04e.1 - Kanalizace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4164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4165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4166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4167</v>
      </c>
      <c r="E104" s="162"/>
      <c r="F104" s="162"/>
      <c r="G104" s="162"/>
      <c r="H104" s="162"/>
      <c r="I104" s="162"/>
      <c r="J104" s="163">
        <f>J158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4168</v>
      </c>
      <c r="E105" s="157"/>
      <c r="F105" s="157"/>
      <c r="G105" s="157"/>
      <c r="H105" s="157"/>
      <c r="I105" s="157"/>
      <c r="J105" s="158">
        <f>J166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4169</v>
      </c>
      <c r="E106" s="162"/>
      <c r="F106" s="162"/>
      <c r="G106" s="162"/>
      <c r="H106" s="162"/>
      <c r="I106" s="162"/>
      <c r="J106" s="163">
        <f>J167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4170</v>
      </c>
      <c r="E107" s="162"/>
      <c r="F107" s="162"/>
      <c r="G107" s="162"/>
      <c r="H107" s="162"/>
      <c r="I107" s="162"/>
      <c r="J107" s="163">
        <f>J173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4171</v>
      </c>
      <c r="E108" s="162"/>
      <c r="F108" s="162"/>
      <c r="G108" s="162"/>
      <c r="H108" s="162"/>
      <c r="I108" s="162"/>
      <c r="J108" s="163">
        <f>J180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4172</v>
      </c>
      <c r="E109" s="162"/>
      <c r="F109" s="162"/>
      <c r="G109" s="162"/>
      <c r="H109" s="162"/>
      <c r="I109" s="162"/>
      <c r="J109" s="163">
        <f>J186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4173</v>
      </c>
      <c r="E110" s="162"/>
      <c r="F110" s="162"/>
      <c r="G110" s="162"/>
      <c r="H110" s="162"/>
      <c r="I110" s="162"/>
      <c r="J110" s="163">
        <f>J188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4174</v>
      </c>
      <c r="E111" s="162"/>
      <c r="F111" s="162"/>
      <c r="G111" s="162"/>
      <c r="H111" s="162"/>
      <c r="I111" s="162"/>
      <c r="J111" s="163">
        <f>J193</f>
        <v>0</v>
      </c>
      <c r="K111" s="105"/>
      <c r="L111" s="164"/>
    </row>
    <row r="112" spans="1:47" s="9" customFormat="1" ht="24.95" customHeight="1">
      <c r="B112" s="154"/>
      <c r="C112" s="155"/>
      <c r="D112" s="156" t="s">
        <v>4175</v>
      </c>
      <c r="E112" s="157"/>
      <c r="F112" s="157"/>
      <c r="G112" s="157"/>
      <c r="H112" s="157"/>
      <c r="I112" s="157"/>
      <c r="J112" s="158">
        <f>J198</f>
        <v>0</v>
      </c>
      <c r="K112" s="155"/>
      <c r="L112" s="159"/>
    </row>
    <row r="113" spans="1:31" s="10" customFormat="1" ht="19.899999999999999" customHeight="1">
      <c r="B113" s="160"/>
      <c r="C113" s="105"/>
      <c r="D113" s="161" t="s">
        <v>4176</v>
      </c>
      <c r="E113" s="162"/>
      <c r="F113" s="162"/>
      <c r="G113" s="162"/>
      <c r="H113" s="162"/>
      <c r="I113" s="162"/>
      <c r="J113" s="163">
        <f>J199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4177</v>
      </c>
      <c r="E114" s="162"/>
      <c r="F114" s="162"/>
      <c r="G114" s="162"/>
      <c r="H114" s="162"/>
      <c r="I114" s="162"/>
      <c r="J114" s="163">
        <f>J203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4178</v>
      </c>
      <c r="E115" s="162"/>
      <c r="F115" s="162"/>
      <c r="G115" s="162"/>
      <c r="H115" s="162"/>
      <c r="I115" s="162"/>
      <c r="J115" s="163">
        <f>J207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4179</v>
      </c>
      <c r="E116" s="162"/>
      <c r="F116" s="162"/>
      <c r="G116" s="162"/>
      <c r="H116" s="162"/>
      <c r="I116" s="162"/>
      <c r="J116" s="163">
        <f>J213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4180</v>
      </c>
      <c r="E117" s="157"/>
      <c r="F117" s="157"/>
      <c r="G117" s="157"/>
      <c r="H117" s="157"/>
      <c r="I117" s="157"/>
      <c r="J117" s="158">
        <f>J217</f>
        <v>0</v>
      </c>
      <c r="K117" s="155"/>
      <c r="L117" s="159"/>
    </row>
    <row r="118" spans="1:31" s="10" customFormat="1" ht="19.899999999999999" customHeight="1">
      <c r="B118" s="160"/>
      <c r="C118" s="105"/>
      <c r="D118" s="161" t="s">
        <v>4181</v>
      </c>
      <c r="E118" s="162"/>
      <c r="F118" s="162"/>
      <c r="G118" s="162"/>
      <c r="H118" s="162"/>
      <c r="I118" s="162"/>
      <c r="J118" s="163">
        <f>J218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4182</v>
      </c>
      <c r="E119" s="162"/>
      <c r="F119" s="162"/>
      <c r="G119" s="162"/>
      <c r="H119" s="162"/>
      <c r="I119" s="162"/>
      <c r="J119" s="163">
        <f>J220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4183</v>
      </c>
      <c r="E120" s="162"/>
      <c r="F120" s="162"/>
      <c r="G120" s="162"/>
      <c r="H120" s="162"/>
      <c r="I120" s="162"/>
      <c r="J120" s="163">
        <f>J222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4184</v>
      </c>
      <c r="E121" s="162"/>
      <c r="F121" s="162"/>
      <c r="G121" s="162"/>
      <c r="H121" s="162"/>
      <c r="I121" s="162"/>
      <c r="J121" s="163">
        <f>J228</f>
        <v>0</v>
      </c>
      <c r="K121" s="105"/>
      <c r="L121" s="164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267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>
      <c r="A131" s="35"/>
      <c r="B131" s="36"/>
      <c r="C131" s="37"/>
      <c r="D131" s="37"/>
      <c r="E131" s="335" t="str">
        <f>E7</f>
        <v>MŠ Vokovická</v>
      </c>
      <c r="F131" s="336"/>
      <c r="G131" s="336"/>
      <c r="H131" s="336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>
      <c r="B133" s="22"/>
      <c r="C133" s="23"/>
      <c r="D133" s="23"/>
      <c r="E133" s="335" t="s">
        <v>227</v>
      </c>
      <c r="F133" s="286"/>
      <c r="G133" s="286"/>
      <c r="H133" s="286"/>
      <c r="I133" s="23"/>
      <c r="J133" s="23"/>
      <c r="K133" s="23"/>
      <c r="L133" s="21"/>
    </row>
    <row r="134" spans="1:31" s="1" customFormat="1" ht="12" customHeight="1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39" t="s">
        <v>4161</v>
      </c>
      <c r="F135" s="337"/>
      <c r="G135" s="337"/>
      <c r="H135" s="3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4162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308" t="str">
        <f>E13</f>
        <v>04e.1 - Kanalizace</v>
      </c>
      <c r="F137" s="337"/>
      <c r="G137" s="337"/>
      <c r="H137" s="3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268</v>
      </c>
      <c r="D144" s="168" t="s">
        <v>61</v>
      </c>
      <c r="E144" s="168" t="s">
        <v>57</v>
      </c>
      <c r="F144" s="168" t="s">
        <v>58</v>
      </c>
      <c r="G144" s="168" t="s">
        <v>269</v>
      </c>
      <c r="H144" s="168" t="s">
        <v>270</v>
      </c>
      <c r="I144" s="168" t="s">
        <v>271</v>
      </c>
      <c r="J144" s="169" t="s">
        <v>232</v>
      </c>
      <c r="K144" s="170" t="s">
        <v>272</v>
      </c>
      <c r="L144" s="171"/>
      <c r="M144" s="76" t="s">
        <v>1</v>
      </c>
      <c r="N144" s="77" t="s">
        <v>40</v>
      </c>
      <c r="O144" s="77" t="s">
        <v>273</v>
      </c>
      <c r="P144" s="77" t="s">
        <v>274</v>
      </c>
      <c r="Q144" s="77" t="s">
        <v>275</v>
      </c>
      <c r="R144" s="77" t="s">
        <v>276</v>
      </c>
      <c r="S144" s="77" t="s">
        <v>277</v>
      </c>
      <c r="T144" s="78" t="s">
        <v>278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279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P146+P166+P198+P217</f>
        <v>0</v>
      </c>
      <c r="Q145" s="80"/>
      <c r="R145" s="174">
        <f>R146+R166+R198+R217</f>
        <v>0</v>
      </c>
      <c r="S145" s="80"/>
      <c r="T145" s="175">
        <f>T146+T166+T198+T217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BK146+BK166+BK198+BK217</f>
        <v>0</v>
      </c>
    </row>
    <row r="146" spans="1:65" s="12" customFormat="1" ht="25.9" customHeight="1">
      <c r="B146" s="177"/>
      <c r="C146" s="178"/>
      <c r="D146" s="179" t="s">
        <v>75</v>
      </c>
      <c r="E146" s="180" t="s">
        <v>905</v>
      </c>
      <c r="F146" s="180" t="s">
        <v>4185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P147+P153+P158</f>
        <v>0</v>
      </c>
      <c r="Q146" s="185"/>
      <c r="R146" s="186">
        <f>R147+R153+R158</f>
        <v>0</v>
      </c>
      <c r="S146" s="185"/>
      <c r="T146" s="187">
        <f>T147+T153+T158</f>
        <v>0</v>
      </c>
      <c r="AR146" s="188" t="s">
        <v>83</v>
      </c>
      <c r="AT146" s="189" t="s">
        <v>75</v>
      </c>
      <c r="AU146" s="189" t="s">
        <v>76</v>
      </c>
      <c r="AY146" s="188" t="s">
        <v>282</v>
      </c>
      <c r="BK146" s="190">
        <f>BK147+BK153+BK158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83</v>
      </c>
      <c r="F147" s="191" t="s">
        <v>4186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SUM(P148:P152)</f>
        <v>0</v>
      </c>
      <c r="Q147" s="185"/>
      <c r="R147" s="186">
        <f>SUM(R148:R152)</f>
        <v>0</v>
      </c>
      <c r="S147" s="185"/>
      <c r="T147" s="187">
        <f>SUM(T148:T152)</f>
        <v>0</v>
      </c>
      <c r="AR147" s="188" t="s">
        <v>83</v>
      </c>
      <c r="AT147" s="189" t="s">
        <v>75</v>
      </c>
      <c r="AU147" s="189" t="s">
        <v>83</v>
      </c>
      <c r="AY147" s="188" t="s">
        <v>282</v>
      </c>
      <c r="BK147" s="190">
        <f>SUM(BK148:BK152)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284</v>
      </c>
      <c r="E148" s="194" t="s">
        <v>4187</v>
      </c>
      <c r="F148" s="195" t="s">
        <v>4188</v>
      </c>
      <c r="G148" s="196" t="s">
        <v>295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85</v>
      </c>
    </row>
    <row r="149" spans="1:65" s="2" customFormat="1" ht="16.5" customHeight="1">
      <c r="A149" s="35"/>
      <c r="B149" s="36"/>
      <c r="C149" s="193" t="s">
        <v>85</v>
      </c>
      <c r="D149" s="193" t="s">
        <v>284</v>
      </c>
      <c r="E149" s="194" t="s">
        <v>4189</v>
      </c>
      <c r="F149" s="195" t="s">
        <v>4190</v>
      </c>
      <c r="G149" s="196" t="s">
        <v>295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288</v>
      </c>
      <c r="BM149" s="205" t="s">
        <v>288</v>
      </c>
    </row>
    <row r="150" spans="1:65" s="2" customFormat="1" ht="16.5" customHeight="1">
      <c r="A150" s="35"/>
      <c r="B150" s="36"/>
      <c r="C150" s="193" t="s">
        <v>105</v>
      </c>
      <c r="D150" s="193" t="s">
        <v>284</v>
      </c>
      <c r="E150" s="194" t="s">
        <v>4191</v>
      </c>
      <c r="F150" s="195" t="s">
        <v>4192</v>
      </c>
      <c r="G150" s="196" t="s">
        <v>295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288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288</v>
      </c>
      <c r="BM150" s="205" t="s">
        <v>336</v>
      </c>
    </row>
    <row r="151" spans="1:65" s="2" customFormat="1" ht="16.5" customHeight="1">
      <c r="A151" s="35"/>
      <c r="B151" s="36"/>
      <c r="C151" s="193" t="s">
        <v>288</v>
      </c>
      <c r="D151" s="193" t="s">
        <v>284</v>
      </c>
      <c r="E151" s="194" t="s">
        <v>4193</v>
      </c>
      <c r="F151" s="195" t="s">
        <v>4194</v>
      </c>
      <c r="G151" s="196" t="s">
        <v>295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347</v>
      </c>
    </row>
    <row r="152" spans="1:65" s="2" customFormat="1" ht="16.5" customHeight="1">
      <c r="A152" s="35"/>
      <c r="B152" s="36"/>
      <c r="C152" s="193" t="s">
        <v>330</v>
      </c>
      <c r="D152" s="193" t="s">
        <v>284</v>
      </c>
      <c r="E152" s="194" t="s">
        <v>4195</v>
      </c>
      <c r="F152" s="195" t="s">
        <v>4196</v>
      </c>
      <c r="G152" s="196" t="s">
        <v>295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288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288</v>
      </c>
      <c r="BM152" s="205" t="s">
        <v>357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4197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SUM(P154:P157)</f>
        <v>0</v>
      </c>
      <c r="Q153" s="185"/>
      <c r="R153" s="186">
        <f>SUM(R154:R157)</f>
        <v>0</v>
      </c>
      <c r="S153" s="185"/>
      <c r="T153" s="187">
        <f>SUM(T154:T157)</f>
        <v>0</v>
      </c>
      <c r="AR153" s="188" t="s">
        <v>83</v>
      </c>
      <c r="AT153" s="189" t="s">
        <v>75</v>
      </c>
      <c r="AU153" s="189" t="s">
        <v>83</v>
      </c>
      <c r="AY153" s="188" t="s">
        <v>282</v>
      </c>
      <c r="BK153" s="190">
        <f>SUM(BK154:BK157)</f>
        <v>0</v>
      </c>
    </row>
    <row r="154" spans="1:65" s="2" customFormat="1" ht="24.2" customHeight="1">
      <c r="A154" s="35"/>
      <c r="B154" s="36"/>
      <c r="C154" s="193" t="s">
        <v>336</v>
      </c>
      <c r="D154" s="193" t="s">
        <v>284</v>
      </c>
      <c r="E154" s="194" t="s">
        <v>4198</v>
      </c>
      <c r="F154" s="195" t="s">
        <v>4199</v>
      </c>
      <c r="G154" s="196" t="s">
        <v>2216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284</v>
      </c>
      <c r="AU154" s="205" t="s">
        <v>85</v>
      </c>
      <c r="AY154" s="18" t="s">
        <v>282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188</v>
      </c>
    </row>
    <row r="155" spans="1:65" s="2" customFormat="1" ht="24.2" customHeight="1">
      <c r="A155" s="35"/>
      <c r="B155" s="36"/>
      <c r="C155" s="193" t="s">
        <v>342</v>
      </c>
      <c r="D155" s="193" t="s">
        <v>284</v>
      </c>
      <c r="E155" s="194" t="s">
        <v>4200</v>
      </c>
      <c r="F155" s="195" t="s">
        <v>4201</v>
      </c>
      <c r="G155" s="196" t="s">
        <v>2216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194</v>
      </c>
    </row>
    <row r="156" spans="1:65" s="2" customFormat="1" ht="24.2" customHeight="1">
      <c r="A156" s="35"/>
      <c r="B156" s="36"/>
      <c r="C156" s="193" t="s">
        <v>347</v>
      </c>
      <c r="D156" s="193" t="s">
        <v>284</v>
      </c>
      <c r="E156" s="194" t="s">
        <v>4202</v>
      </c>
      <c r="F156" s="195" t="s">
        <v>4203</v>
      </c>
      <c r="G156" s="196" t="s">
        <v>2216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199</v>
      </c>
    </row>
    <row r="157" spans="1:65" s="2" customFormat="1" ht="24.2" customHeight="1">
      <c r="A157" s="35"/>
      <c r="B157" s="36"/>
      <c r="C157" s="193" t="s">
        <v>352</v>
      </c>
      <c r="D157" s="193" t="s">
        <v>284</v>
      </c>
      <c r="E157" s="194" t="s">
        <v>4204</v>
      </c>
      <c r="F157" s="195" t="s">
        <v>4205</v>
      </c>
      <c r="G157" s="196" t="s">
        <v>2216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85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205</v>
      </c>
    </row>
    <row r="158" spans="1:65" s="12" customFormat="1" ht="22.9" customHeight="1">
      <c r="B158" s="177"/>
      <c r="C158" s="178"/>
      <c r="D158" s="179" t="s">
        <v>75</v>
      </c>
      <c r="E158" s="191" t="s">
        <v>105</v>
      </c>
      <c r="F158" s="191" t="s">
        <v>4206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SUM(P159:P165)</f>
        <v>0</v>
      </c>
      <c r="Q158" s="185"/>
      <c r="R158" s="186">
        <f>SUM(R159:R165)</f>
        <v>0</v>
      </c>
      <c r="S158" s="185"/>
      <c r="T158" s="187">
        <f>SUM(T159:T165)</f>
        <v>0</v>
      </c>
      <c r="AR158" s="188" t="s">
        <v>83</v>
      </c>
      <c r="AT158" s="189" t="s">
        <v>75</v>
      </c>
      <c r="AU158" s="189" t="s">
        <v>83</v>
      </c>
      <c r="AY158" s="188" t="s">
        <v>282</v>
      </c>
      <c r="BK158" s="190">
        <f>SUM(BK159:BK165)</f>
        <v>0</v>
      </c>
    </row>
    <row r="159" spans="1:65" s="2" customFormat="1" ht="16.5" customHeight="1">
      <c r="A159" s="35"/>
      <c r="B159" s="36"/>
      <c r="C159" s="193" t="s">
        <v>357</v>
      </c>
      <c r="D159" s="193" t="s">
        <v>284</v>
      </c>
      <c r="E159" s="194" t="s">
        <v>4207</v>
      </c>
      <c r="F159" s="195" t="s">
        <v>4208</v>
      </c>
      <c r="G159" s="196" t="s">
        <v>2216</v>
      </c>
      <c r="H159" s="197">
        <v>3</v>
      </c>
      <c r="I159" s="198"/>
      <c r="J159" s="199">
        <f t="shared" ref="J159:J165" si="0"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ref="P159:P165" si="1">O159*H159</f>
        <v>0</v>
      </c>
      <c r="Q159" s="203">
        <v>0</v>
      </c>
      <c r="R159" s="203">
        <f t="shared" ref="R159:R165" si="2">Q159*H159</f>
        <v>0</v>
      </c>
      <c r="S159" s="203">
        <v>0</v>
      </c>
      <c r="T159" s="204">
        <f t="shared" ref="T159:T165" si="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85</v>
      </c>
      <c r="AY159" s="18" t="s">
        <v>282</v>
      </c>
      <c r="BE159" s="206">
        <f t="shared" ref="BE159:BE165" si="4">IF(N159="základní",J159,0)</f>
        <v>0</v>
      </c>
      <c r="BF159" s="206">
        <f t="shared" ref="BF159:BF165" si="5">IF(N159="snížená",J159,0)</f>
        <v>0</v>
      </c>
      <c r="BG159" s="206">
        <f t="shared" ref="BG159:BG165" si="6">IF(N159="zákl. přenesená",J159,0)</f>
        <v>0</v>
      </c>
      <c r="BH159" s="206">
        <f t="shared" ref="BH159:BH165" si="7">IF(N159="sníž. přenesená",J159,0)</f>
        <v>0</v>
      </c>
      <c r="BI159" s="206">
        <f t="shared" ref="BI159:BI165" si="8">IF(N159="nulová",J159,0)</f>
        <v>0</v>
      </c>
      <c r="BJ159" s="18" t="s">
        <v>83</v>
      </c>
      <c r="BK159" s="206">
        <f t="shared" ref="BK159:BK165" si="9">ROUND(I159*H159,2)</f>
        <v>0</v>
      </c>
      <c r="BL159" s="18" t="s">
        <v>199</v>
      </c>
      <c r="BM159" s="205" t="s">
        <v>208</v>
      </c>
    </row>
    <row r="160" spans="1:65" s="2" customFormat="1" ht="16.5" customHeight="1">
      <c r="A160" s="35"/>
      <c r="B160" s="36"/>
      <c r="C160" s="193" t="s">
        <v>185</v>
      </c>
      <c r="D160" s="193" t="s">
        <v>284</v>
      </c>
      <c r="E160" s="194" t="s">
        <v>4209</v>
      </c>
      <c r="F160" s="195" t="s">
        <v>4210</v>
      </c>
      <c r="G160" s="196" t="s">
        <v>2216</v>
      </c>
      <c r="H160" s="197">
        <v>6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222</v>
      </c>
    </row>
    <row r="161" spans="1:65" s="2" customFormat="1" ht="16.5" customHeight="1">
      <c r="A161" s="35"/>
      <c r="B161" s="36"/>
      <c r="C161" s="193" t="s">
        <v>188</v>
      </c>
      <c r="D161" s="193" t="s">
        <v>284</v>
      </c>
      <c r="E161" s="194" t="s">
        <v>4211</v>
      </c>
      <c r="F161" s="195" t="s">
        <v>4212</v>
      </c>
      <c r="G161" s="196" t="s">
        <v>2216</v>
      </c>
      <c r="H161" s="197">
        <v>3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284</v>
      </c>
      <c r="AU161" s="205" t="s">
        <v>85</v>
      </c>
      <c r="AY161" s="18" t="s">
        <v>282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452</v>
      </c>
    </row>
    <row r="162" spans="1:65" s="2" customFormat="1" ht="16.5" customHeight="1">
      <c r="A162" s="35"/>
      <c r="B162" s="36"/>
      <c r="C162" s="193" t="s">
        <v>191</v>
      </c>
      <c r="D162" s="193" t="s">
        <v>284</v>
      </c>
      <c r="E162" s="194" t="s">
        <v>4213</v>
      </c>
      <c r="F162" s="195" t="s">
        <v>4214</v>
      </c>
      <c r="G162" s="196" t="s">
        <v>2216</v>
      </c>
      <c r="H162" s="197">
        <v>11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284</v>
      </c>
      <c r="AU162" s="205" t="s">
        <v>85</v>
      </c>
      <c r="AY162" s="18" t="s">
        <v>282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463</v>
      </c>
    </row>
    <row r="163" spans="1:65" s="2" customFormat="1" ht="16.5" customHeight="1">
      <c r="A163" s="35"/>
      <c r="B163" s="36"/>
      <c r="C163" s="193" t="s">
        <v>194</v>
      </c>
      <c r="D163" s="193" t="s">
        <v>284</v>
      </c>
      <c r="E163" s="194" t="s">
        <v>4215</v>
      </c>
      <c r="F163" s="195" t="s">
        <v>4216</v>
      </c>
      <c r="G163" s="196" t="s">
        <v>2216</v>
      </c>
      <c r="H163" s="197">
        <v>8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473</v>
      </c>
    </row>
    <row r="164" spans="1:65" s="2" customFormat="1" ht="16.5" customHeight="1">
      <c r="A164" s="35"/>
      <c r="B164" s="36"/>
      <c r="C164" s="193" t="s">
        <v>8</v>
      </c>
      <c r="D164" s="193" t="s">
        <v>284</v>
      </c>
      <c r="E164" s="194" t="s">
        <v>4217</v>
      </c>
      <c r="F164" s="195" t="s">
        <v>4218</v>
      </c>
      <c r="G164" s="196" t="s">
        <v>2216</v>
      </c>
      <c r="H164" s="197">
        <v>2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483</v>
      </c>
    </row>
    <row r="165" spans="1:65" s="2" customFormat="1" ht="16.5" customHeight="1">
      <c r="A165" s="35"/>
      <c r="B165" s="36"/>
      <c r="C165" s="193" t="s">
        <v>199</v>
      </c>
      <c r="D165" s="193" t="s">
        <v>284</v>
      </c>
      <c r="E165" s="194" t="s">
        <v>4219</v>
      </c>
      <c r="F165" s="195" t="s">
        <v>4220</v>
      </c>
      <c r="G165" s="196" t="s">
        <v>2216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284</v>
      </c>
      <c r="AU165" s="205" t="s">
        <v>85</v>
      </c>
      <c r="AY165" s="18" t="s">
        <v>282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493</v>
      </c>
    </row>
    <row r="166" spans="1:65" s="12" customFormat="1" ht="25.9" customHeight="1">
      <c r="B166" s="177"/>
      <c r="C166" s="178"/>
      <c r="D166" s="179" t="s">
        <v>75</v>
      </c>
      <c r="E166" s="180" t="s">
        <v>910</v>
      </c>
      <c r="F166" s="180" t="s">
        <v>4221</v>
      </c>
      <c r="G166" s="178"/>
      <c r="H166" s="178"/>
      <c r="I166" s="181"/>
      <c r="J166" s="182">
        <f>BK166</f>
        <v>0</v>
      </c>
      <c r="K166" s="178"/>
      <c r="L166" s="183"/>
      <c r="M166" s="184"/>
      <c r="N166" s="185"/>
      <c r="O166" s="185"/>
      <c r="P166" s="186">
        <f>P167+P173+P180+P186+P188+P193</f>
        <v>0</v>
      </c>
      <c r="Q166" s="185"/>
      <c r="R166" s="186">
        <f>R167+R173+R180+R186+R188+R193</f>
        <v>0</v>
      </c>
      <c r="S166" s="185"/>
      <c r="T166" s="187">
        <f>T167+T173+T180+T186+T188+T193</f>
        <v>0</v>
      </c>
      <c r="AR166" s="188" t="s">
        <v>83</v>
      </c>
      <c r="AT166" s="189" t="s">
        <v>75</v>
      </c>
      <c r="AU166" s="189" t="s">
        <v>76</v>
      </c>
      <c r="AY166" s="188" t="s">
        <v>282</v>
      </c>
      <c r="BK166" s="190">
        <f>BK167+BK173+BK180+BK186+BK188+BK193</f>
        <v>0</v>
      </c>
    </row>
    <row r="167" spans="1:65" s="12" customFormat="1" ht="22.9" customHeight="1">
      <c r="B167" s="177"/>
      <c r="C167" s="178"/>
      <c r="D167" s="179" t="s">
        <v>75</v>
      </c>
      <c r="E167" s="191" t="s">
        <v>288</v>
      </c>
      <c r="F167" s="191" t="s">
        <v>4222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SUM(P168:P172)</f>
        <v>0</v>
      </c>
      <c r="Q167" s="185"/>
      <c r="R167" s="186">
        <f>SUM(R168:R172)</f>
        <v>0</v>
      </c>
      <c r="S167" s="185"/>
      <c r="T167" s="187">
        <f>SUM(T168:T172)</f>
        <v>0</v>
      </c>
      <c r="AR167" s="188" t="s">
        <v>83</v>
      </c>
      <c r="AT167" s="189" t="s">
        <v>75</v>
      </c>
      <c r="AU167" s="189" t="s">
        <v>83</v>
      </c>
      <c r="AY167" s="188" t="s">
        <v>282</v>
      </c>
      <c r="BK167" s="190">
        <f>SUM(BK168:BK172)</f>
        <v>0</v>
      </c>
    </row>
    <row r="168" spans="1:65" s="2" customFormat="1" ht="16.5" customHeight="1">
      <c r="A168" s="35"/>
      <c r="B168" s="36"/>
      <c r="C168" s="193" t="s">
        <v>202</v>
      </c>
      <c r="D168" s="193" t="s">
        <v>284</v>
      </c>
      <c r="E168" s="194" t="s">
        <v>4223</v>
      </c>
      <c r="F168" s="195" t="s">
        <v>4224</v>
      </c>
      <c r="G168" s="196" t="s">
        <v>441</v>
      </c>
      <c r="H168" s="197">
        <v>124.5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284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509</v>
      </c>
    </row>
    <row r="169" spans="1:65" s="2" customFormat="1" ht="16.5" customHeight="1">
      <c r="A169" s="35"/>
      <c r="B169" s="36"/>
      <c r="C169" s="193" t="s">
        <v>205</v>
      </c>
      <c r="D169" s="193" t="s">
        <v>284</v>
      </c>
      <c r="E169" s="194" t="s">
        <v>4225</v>
      </c>
      <c r="F169" s="195" t="s">
        <v>4226</v>
      </c>
      <c r="G169" s="196" t="s">
        <v>441</v>
      </c>
      <c r="H169" s="197">
        <v>67.5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520</v>
      </c>
    </row>
    <row r="170" spans="1:65" s="2" customFormat="1" ht="16.5" customHeight="1">
      <c r="A170" s="35"/>
      <c r="B170" s="36"/>
      <c r="C170" s="193" t="s">
        <v>426</v>
      </c>
      <c r="D170" s="193" t="s">
        <v>284</v>
      </c>
      <c r="E170" s="194" t="s">
        <v>4227</v>
      </c>
      <c r="F170" s="195" t="s">
        <v>4228</v>
      </c>
      <c r="G170" s="196" t="s">
        <v>441</v>
      </c>
      <c r="H170" s="197">
        <v>38.5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284</v>
      </c>
      <c r="AU170" s="205" t="s">
        <v>85</v>
      </c>
      <c r="AY170" s="18" t="s">
        <v>282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530</v>
      </c>
    </row>
    <row r="171" spans="1:65" s="2" customFormat="1" ht="16.5" customHeight="1">
      <c r="A171" s="35"/>
      <c r="B171" s="36"/>
      <c r="C171" s="193" t="s">
        <v>208</v>
      </c>
      <c r="D171" s="193" t="s">
        <v>284</v>
      </c>
      <c r="E171" s="194" t="s">
        <v>4229</v>
      </c>
      <c r="F171" s="195" t="s">
        <v>4230</v>
      </c>
      <c r="G171" s="196" t="s">
        <v>441</v>
      </c>
      <c r="H171" s="197">
        <v>40.5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544</v>
      </c>
    </row>
    <row r="172" spans="1:65" s="2" customFormat="1" ht="16.5" customHeight="1">
      <c r="A172" s="35"/>
      <c r="B172" s="36"/>
      <c r="C172" s="193" t="s">
        <v>7</v>
      </c>
      <c r="D172" s="193" t="s">
        <v>284</v>
      </c>
      <c r="E172" s="194" t="s">
        <v>4231</v>
      </c>
      <c r="F172" s="195" t="s">
        <v>4232</v>
      </c>
      <c r="G172" s="196" t="s">
        <v>441</v>
      </c>
      <c r="H172" s="197">
        <v>14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284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580</v>
      </c>
    </row>
    <row r="173" spans="1:65" s="12" customFormat="1" ht="22.9" customHeight="1">
      <c r="B173" s="177"/>
      <c r="C173" s="178"/>
      <c r="D173" s="179" t="s">
        <v>75</v>
      </c>
      <c r="E173" s="191" t="s">
        <v>330</v>
      </c>
      <c r="F173" s="191" t="s">
        <v>4233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SUM(P174:P179)</f>
        <v>0</v>
      </c>
      <c r="Q173" s="185"/>
      <c r="R173" s="186">
        <f>SUM(R174:R179)</f>
        <v>0</v>
      </c>
      <c r="S173" s="185"/>
      <c r="T173" s="187">
        <f>SUM(T174:T179)</f>
        <v>0</v>
      </c>
      <c r="AR173" s="188" t="s">
        <v>83</v>
      </c>
      <c r="AT173" s="189" t="s">
        <v>75</v>
      </c>
      <c r="AU173" s="189" t="s">
        <v>83</v>
      </c>
      <c r="AY173" s="188" t="s">
        <v>282</v>
      </c>
      <c r="BK173" s="190">
        <f>SUM(BK174:BK179)</f>
        <v>0</v>
      </c>
    </row>
    <row r="174" spans="1:65" s="2" customFormat="1" ht="16.5" customHeight="1">
      <c r="A174" s="35"/>
      <c r="B174" s="36"/>
      <c r="C174" s="193" t="s">
        <v>222</v>
      </c>
      <c r="D174" s="193" t="s">
        <v>284</v>
      </c>
      <c r="E174" s="194" t="s">
        <v>4234</v>
      </c>
      <c r="F174" s="195" t="s">
        <v>4235</v>
      </c>
      <c r="G174" s="196" t="s">
        <v>441</v>
      </c>
      <c r="H174" s="197">
        <v>4</v>
      </c>
      <c r="I174" s="198"/>
      <c r="J174" s="199">
        <f t="shared" ref="J174:J179" si="10"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ref="P174:P179" si="11">O174*H174</f>
        <v>0</v>
      </c>
      <c r="Q174" s="203">
        <v>0</v>
      </c>
      <c r="R174" s="203">
        <f t="shared" ref="R174:R179" si="12">Q174*H174</f>
        <v>0</v>
      </c>
      <c r="S174" s="203">
        <v>0</v>
      </c>
      <c r="T174" s="204">
        <f t="shared" ref="T174:T179" si="13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 t="shared" ref="BE174:BE179" si="14">IF(N174="základní",J174,0)</f>
        <v>0</v>
      </c>
      <c r="BF174" s="206">
        <f t="shared" ref="BF174:BF179" si="15">IF(N174="snížená",J174,0)</f>
        <v>0</v>
      </c>
      <c r="BG174" s="206">
        <f t="shared" ref="BG174:BG179" si="16">IF(N174="zákl. přenesená",J174,0)</f>
        <v>0</v>
      </c>
      <c r="BH174" s="206">
        <f t="shared" ref="BH174:BH179" si="17">IF(N174="sníž. přenesená",J174,0)</f>
        <v>0</v>
      </c>
      <c r="BI174" s="206">
        <f t="shared" ref="BI174:BI179" si="18">IF(N174="nulová",J174,0)</f>
        <v>0</v>
      </c>
      <c r="BJ174" s="18" t="s">
        <v>83</v>
      </c>
      <c r="BK174" s="206">
        <f t="shared" ref="BK174:BK179" si="19">ROUND(I174*H174,2)</f>
        <v>0</v>
      </c>
      <c r="BL174" s="18" t="s">
        <v>199</v>
      </c>
      <c r="BM174" s="205" t="s">
        <v>589</v>
      </c>
    </row>
    <row r="175" spans="1:65" s="2" customFormat="1" ht="16.5" customHeight="1">
      <c r="A175" s="35"/>
      <c r="B175" s="36"/>
      <c r="C175" s="193" t="s">
        <v>446</v>
      </c>
      <c r="D175" s="193" t="s">
        <v>284</v>
      </c>
      <c r="E175" s="194" t="s">
        <v>4236</v>
      </c>
      <c r="F175" s="195" t="s">
        <v>4237</v>
      </c>
      <c r="G175" s="196" t="s">
        <v>441</v>
      </c>
      <c r="H175" s="197">
        <v>42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284</v>
      </c>
      <c r="AU175" s="205" t="s">
        <v>85</v>
      </c>
      <c r="AY175" s="18" t="s">
        <v>282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597</v>
      </c>
    </row>
    <row r="176" spans="1:65" s="2" customFormat="1" ht="16.5" customHeight="1">
      <c r="A176" s="35"/>
      <c r="B176" s="36"/>
      <c r="C176" s="193" t="s">
        <v>452</v>
      </c>
      <c r="D176" s="193" t="s">
        <v>284</v>
      </c>
      <c r="E176" s="194" t="s">
        <v>4238</v>
      </c>
      <c r="F176" s="195" t="s">
        <v>4239</v>
      </c>
      <c r="G176" s="196" t="s">
        <v>441</v>
      </c>
      <c r="H176" s="197">
        <v>54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284</v>
      </c>
      <c r="AU176" s="205" t="s">
        <v>85</v>
      </c>
      <c r="AY176" s="18" t="s">
        <v>282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605</v>
      </c>
    </row>
    <row r="177" spans="1:65" s="2" customFormat="1" ht="16.5" customHeight="1">
      <c r="A177" s="35"/>
      <c r="B177" s="36"/>
      <c r="C177" s="193" t="s">
        <v>457</v>
      </c>
      <c r="D177" s="193" t="s">
        <v>284</v>
      </c>
      <c r="E177" s="194" t="s">
        <v>4240</v>
      </c>
      <c r="F177" s="195" t="s">
        <v>4241</v>
      </c>
      <c r="G177" s="196" t="s">
        <v>441</v>
      </c>
      <c r="H177" s="197">
        <v>76.5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85</v>
      </c>
      <c r="AY177" s="18" t="s">
        <v>282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199</v>
      </c>
      <c r="BM177" s="205" t="s">
        <v>613</v>
      </c>
    </row>
    <row r="178" spans="1:65" s="2" customFormat="1" ht="16.5" customHeight="1">
      <c r="A178" s="35"/>
      <c r="B178" s="36"/>
      <c r="C178" s="193" t="s">
        <v>463</v>
      </c>
      <c r="D178" s="193" t="s">
        <v>284</v>
      </c>
      <c r="E178" s="194" t="s">
        <v>4242</v>
      </c>
      <c r="F178" s="195" t="s">
        <v>4243</v>
      </c>
      <c r="G178" s="196" t="s">
        <v>441</v>
      </c>
      <c r="H178" s="197">
        <v>194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284</v>
      </c>
      <c r="AU178" s="205" t="s">
        <v>85</v>
      </c>
      <c r="AY178" s="18" t="s">
        <v>282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199</v>
      </c>
      <c r="BM178" s="205" t="s">
        <v>621</v>
      </c>
    </row>
    <row r="179" spans="1:65" s="2" customFormat="1" ht="16.5" customHeight="1">
      <c r="A179" s="35"/>
      <c r="B179" s="36"/>
      <c r="C179" s="193" t="s">
        <v>468</v>
      </c>
      <c r="D179" s="193" t="s">
        <v>284</v>
      </c>
      <c r="E179" s="194" t="s">
        <v>4244</v>
      </c>
      <c r="F179" s="195" t="s">
        <v>4245</v>
      </c>
      <c r="G179" s="196" t="s">
        <v>441</v>
      </c>
      <c r="H179" s="197">
        <v>6.5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199</v>
      </c>
      <c r="BM179" s="205" t="s">
        <v>629</v>
      </c>
    </row>
    <row r="180" spans="1:65" s="12" customFormat="1" ht="22.9" customHeight="1">
      <c r="B180" s="177"/>
      <c r="C180" s="178"/>
      <c r="D180" s="179" t="s">
        <v>75</v>
      </c>
      <c r="E180" s="191" t="s">
        <v>336</v>
      </c>
      <c r="F180" s="191" t="s">
        <v>4246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SUM(P181:P185)</f>
        <v>0</v>
      </c>
      <c r="Q180" s="185"/>
      <c r="R180" s="186">
        <f>SUM(R181:R185)</f>
        <v>0</v>
      </c>
      <c r="S180" s="185"/>
      <c r="T180" s="187">
        <f>SUM(T181:T185)</f>
        <v>0</v>
      </c>
      <c r="AR180" s="188" t="s">
        <v>83</v>
      </c>
      <c r="AT180" s="189" t="s">
        <v>75</v>
      </c>
      <c r="AU180" s="189" t="s">
        <v>83</v>
      </c>
      <c r="AY180" s="188" t="s">
        <v>282</v>
      </c>
      <c r="BK180" s="190">
        <f>SUM(BK181:BK185)</f>
        <v>0</v>
      </c>
    </row>
    <row r="181" spans="1:65" s="2" customFormat="1" ht="16.5" customHeight="1">
      <c r="A181" s="35"/>
      <c r="B181" s="36"/>
      <c r="C181" s="193" t="s">
        <v>473</v>
      </c>
      <c r="D181" s="193" t="s">
        <v>284</v>
      </c>
      <c r="E181" s="194" t="s">
        <v>4247</v>
      </c>
      <c r="F181" s="195" t="s">
        <v>4248</v>
      </c>
      <c r="G181" s="196" t="s">
        <v>441</v>
      </c>
      <c r="H181" s="197">
        <v>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637</v>
      </c>
    </row>
    <row r="182" spans="1:65" s="2" customFormat="1" ht="16.5" customHeight="1">
      <c r="A182" s="35"/>
      <c r="B182" s="36"/>
      <c r="C182" s="193" t="s">
        <v>478</v>
      </c>
      <c r="D182" s="193" t="s">
        <v>284</v>
      </c>
      <c r="E182" s="194" t="s">
        <v>4249</v>
      </c>
      <c r="F182" s="195" t="s">
        <v>4250</v>
      </c>
      <c r="G182" s="196" t="s">
        <v>441</v>
      </c>
      <c r="H182" s="197">
        <v>42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645</v>
      </c>
    </row>
    <row r="183" spans="1:65" s="2" customFormat="1" ht="16.5" customHeight="1">
      <c r="A183" s="35"/>
      <c r="B183" s="36"/>
      <c r="C183" s="193" t="s">
        <v>483</v>
      </c>
      <c r="D183" s="193" t="s">
        <v>284</v>
      </c>
      <c r="E183" s="194" t="s">
        <v>4251</v>
      </c>
      <c r="F183" s="195" t="s">
        <v>4252</v>
      </c>
      <c r="G183" s="196" t="s">
        <v>441</v>
      </c>
      <c r="H183" s="197">
        <v>54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284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653</v>
      </c>
    </row>
    <row r="184" spans="1:65" s="2" customFormat="1" ht="16.5" customHeight="1">
      <c r="A184" s="35"/>
      <c r="B184" s="36"/>
      <c r="C184" s="193" t="s">
        <v>488</v>
      </c>
      <c r="D184" s="193" t="s">
        <v>284</v>
      </c>
      <c r="E184" s="194" t="s">
        <v>4253</v>
      </c>
      <c r="F184" s="195" t="s">
        <v>4254</v>
      </c>
      <c r="G184" s="196" t="s">
        <v>441</v>
      </c>
      <c r="H184" s="197">
        <v>76.5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664</v>
      </c>
    </row>
    <row r="185" spans="1:65" s="2" customFormat="1" ht="21.75" customHeight="1">
      <c r="A185" s="35"/>
      <c r="B185" s="36"/>
      <c r="C185" s="193" t="s">
        <v>493</v>
      </c>
      <c r="D185" s="193" t="s">
        <v>284</v>
      </c>
      <c r="E185" s="194" t="s">
        <v>4255</v>
      </c>
      <c r="F185" s="195" t="s">
        <v>4256</v>
      </c>
      <c r="G185" s="196" t="s">
        <v>441</v>
      </c>
      <c r="H185" s="197">
        <v>194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284</v>
      </c>
      <c r="AU185" s="205" t="s">
        <v>85</v>
      </c>
      <c r="AY185" s="18" t="s">
        <v>282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673</v>
      </c>
    </row>
    <row r="186" spans="1:65" s="12" customFormat="1" ht="22.9" customHeight="1">
      <c r="B186" s="177"/>
      <c r="C186" s="178"/>
      <c r="D186" s="179" t="s">
        <v>75</v>
      </c>
      <c r="E186" s="191" t="s">
        <v>342</v>
      </c>
      <c r="F186" s="191" t="s">
        <v>4257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P187</f>
        <v>0</v>
      </c>
      <c r="Q186" s="185"/>
      <c r="R186" s="186">
        <f>R187</f>
        <v>0</v>
      </c>
      <c r="S186" s="185"/>
      <c r="T186" s="187">
        <f>T187</f>
        <v>0</v>
      </c>
      <c r="AR186" s="188" t="s">
        <v>83</v>
      </c>
      <c r="AT186" s="189" t="s">
        <v>75</v>
      </c>
      <c r="AU186" s="189" t="s">
        <v>83</v>
      </c>
      <c r="AY186" s="188" t="s">
        <v>282</v>
      </c>
      <c r="BK186" s="190">
        <f>BK187</f>
        <v>0</v>
      </c>
    </row>
    <row r="187" spans="1:65" s="2" customFormat="1" ht="16.5" customHeight="1">
      <c r="A187" s="35"/>
      <c r="B187" s="36"/>
      <c r="C187" s="193" t="s">
        <v>498</v>
      </c>
      <c r="D187" s="193" t="s">
        <v>284</v>
      </c>
      <c r="E187" s="194" t="s">
        <v>4258</v>
      </c>
      <c r="F187" s="195" t="s">
        <v>4259</v>
      </c>
      <c r="G187" s="196" t="s">
        <v>2216</v>
      </c>
      <c r="H187" s="197">
        <v>9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697</v>
      </c>
    </row>
    <row r="188" spans="1:65" s="12" customFormat="1" ht="22.9" customHeight="1">
      <c r="B188" s="177"/>
      <c r="C188" s="178"/>
      <c r="D188" s="179" t="s">
        <v>75</v>
      </c>
      <c r="E188" s="191" t="s">
        <v>347</v>
      </c>
      <c r="F188" s="191" t="s">
        <v>4260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SUM(P189:P192)</f>
        <v>0</v>
      </c>
      <c r="Q188" s="185"/>
      <c r="R188" s="186">
        <f>SUM(R189:R192)</f>
        <v>0</v>
      </c>
      <c r="S188" s="185"/>
      <c r="T188" s="187">
        <f>SUM(T189:T192)</f>
        <v>0</v>
      </c>
      <c r="AR188" s="188" t="s">
        <v>83</v>
      </c>
      <c r="AT188" s="189" t="s">
        <v>75</v>
      </c>
      <c r="AU188" s="189" t="s">
        <v>83</v>
      </c>
      <c r="AY188" s="188" t="s">
        <v>282</v>
      </c>
      <c r="BK188" s="190">
        <f>SUM(BK189:BK192)</f>
        <v>0</v>
      </c>
    </row>
    <row r="189" spans="1:65" s="2" customFormat="1" ht="16.5" customHeight="1">
      <c r="A189" s="35"/>
      <c r="B189" s="36"/>
      <c r="C189" s="193" t="s">
        <v>509</v>
      </c>
      <c r="D189" s="193" t="s">
        <v>284</v>
      </c>
      <c r="E189" s="194" t="s">
        <v>4261</v>
      </c>
      <c r="F189" s="195" t="s">
        <v>4262</v>
      </c>
      <c r="G189" s="196" t="s">
        <v>2216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284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712</v>
      </c>
    </row>
    <row r="190" spans="1:65" s="2" customFormat="1" ht="16.5" customHeight="1">
      <c r="A190" s="35"/>
      <c r="B190" s="36"/>
      <c r="C190" s="193" t="s">
        <v>515</v>
      </c>
      <c r="D190" s="193" t="s">
        <v>284</v>
      </c>
      <c r="E190" s="194" t="s">
        <v>4263</v>
      </c>
      <c r="F190" s="195" t="s">
        <v>4264</v>
      </c>
      <c r="G190" s="196" t="s">
        <v>2216</v>
      </c>
      <c r="H190" s="197">
        <v>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728</v>
      </c>
    </row>
    <row r="191" spans="1:65" s="2" customFormat="1" ht="16.5" customHeight="1">
      <c r="A191" s="35"/>
      <c r="B191" s="36"/>
      <c r="C191" s="193" t="s">
        <v>520</v>
      </c>
      <c r="D191" s="193" t="s">
        <v>284</v>
      </c>
      <c r="E191" s="194" t="s">
        <v>4265</v>
      </c>
      <c r="F191" s="195" t="s">
        <v>4266</v>
      </c>
      <c r="G191" s="196" t="s">
        <v>2216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284</v>
      </c>
      <c r="AU191" s="205" t="s">
        <v>85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741</v>
      </c>
    </row>
    <row r="192" spans="1:65" s="2" customFormat="1" ht="21.75" customHeight="1">
      <c r="A192" s="35"/>
      <c r="B192" s="36"/>
      <c r="C192" s="193" t="s">
        <v>525</v>
      </c>
      <c r="D192" s="193" t="s">
        <v>284</v>
      </c>
      <c r="E192" s="194" t="s">
        <v>4267</v>
      </c>
      <c r="F192" s="195" t="s">
        <v>4268</v>
      </c>
      <c r="G192" s="196" t="s">
        <v>2216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284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748</v>
      </c>
    </row>
    <row r="193" spans="1:65" s="12" customFormat="1" ht="22.9" customHeight="1">
      <c r="B193" s="177"/>
      <c r="C193" s="178"/>
      <c r="D193" s="179" t="s">
        <v>75</v>
      </c>
      <c r="E193" s="191" t="s">
        <v>352</v>
      </c>
      <c r="F193" s="191" t="s">
        <v>4269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SUM(P194:P197)</f>
        <v>0</v>
      </c>
      <c r="Q193" s="185"/>
      <c r="R193" s="186">
        <f>SUM(R194:R197)</f>
        <v>0</v>
      </c>
      <c r="S193" s="185"/>
      <c r="T193" s="187">
        <f>SUM(T194:T197)</f>
        <v>0</v>
      </c>
      <c r="AR193" s="188" t="s">
        <v>83</v>
      </c>
      <c r="AT193" s="189" t="s">
        <v>75</v>
      </c>
      <c r="AU193" s="189" t="s">
        <v>83</v>
      </c>
      <c r="AY193" s="188" t="s">
        <v>282</v>
      </c>
      <c r="BK193" s="190">
        <f>SUM(BK194:BK197)</f>
        <v>0</v>
      </c>
    </row>
    <row r="194" spans="1:65" s="2" customFormat="1" ht="66.75" customHeight="1">
      <c r="A194" s="35"/>
      <c r="B194" s="36"/>
      <c r="C194" s="193" t="s">
        <v>530</v>
      </c>
      <c r="D194" s="193" t="s">
        <v>284</v>
      </c>
      <c r="E194" s="194" t="s">
        <v>4270</v>
      </c>
      <c r="F194" s="195" t="s">
        <v>4271</v>
      </c>
      <c r="G194" s="196" t="s">
        <v>2216</v>
      </c>
      <c r="H194" s="197">
        <v>4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759</v>
      </c>
    </row>
    <row r="195" spans="1:65" s="2" customFormat="1" ht="66.75" customHeight="1">
      <c r="A195" s="35"/>
      <c r="B195" s="36"/>
      <c r="C195" s="193" t="s">
        <v>536</v>
      </c>
      <c r="D195" s="193" t="s">
        <v>284</v>
      </c>
      <c r="E195" s="194" t="s">
        <v>4272</v>
      </c>
      <c r="F195" s="195" t="s">
        <v>4273</v>
      </c>
      <c r="G195" s="196" t="s">
        <v>2216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284</v>
      </c>
      <c r="AU195" s="205" t="s">
        <v>85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772</v>
      </c>
    </row>
    <row r="196" spans="1:65" s="2" customFormat="1" ht="66.75" customHeight="1">
      <c r="A196" s="35"/>
      <c r="B196" s="36"/>
      <c r="C196" s="193" t="s">
        <v>544</v>
      </c>
      <c r="D196" s="193" t="s">
        <v>284</v>
      </c>
      <c r="E196" s="194" t="s">
        <v>4274</v>
      </c>
      <c r="F196" s="195" t="s">
        <v>4275</v>
      </c>
      <c r="G196" s="196" t="s">
        <v>2216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783</v>
      </c>
    </row>
    <row r="197" spans="1:65" s="2" customFormat="1" ht="37.9" customHeight="1">
      <c r="A197" s="35"/>
      <c r="B197" s="36"/>
      <c r="C197" s="193" t="s">
        <v>550</v>
      </c>
      <c r="D197" s="193" t="s">
        <v>284</v>
      </c>
      <c r="E197" s="194" t="s">
        <v>4276</v>
      </c>
      <c r="F197" s="195" t="s">
        <v>4277</v>
      </c>
      <c r="G197" s="196" t="s">
        <v>3535</v>
      </c>
      <c r="H197" s="197">
        <v>2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284</v>
      </c>
      <c r="AU197" s="205" t="s">
        <v>85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791</v>
      </c>
    </row>
    <row r="198" spans="1:65" s="12" customFormat="1" ht="25.9" customHeight="1">
      <c r="B198" s="177"/>
      <c r="C198" s="178"/>
      <c r="D198" s="179" t="s">
        <v>75</v>
      </c>
      <c r="E198" s="180" t="s">
        <v>921</v>
      </c>
      <c r="F198" s="180" t="s">
        <v>4278</v>
      </c>
      <c r="G198" s="178"/>
      <c r="H198" s="178"/>
      <c r="I198" s="181"/>
      <c r="J198" s="182">
        <f>BK198</f>
        <v>0</v>
      </c>
      <c r="K198" s="178"/>
      <c r="L198" s="183"/>
      <c r="M198" s="184"/>
      <c r="N198" s="185"/>
      <c r="O198" s="185"/>
      <c r="P198" s="186">
        <f>P199+P203+P207+P213</f>
        <v>0</v>
      </c>
      <c r="Q198" s="185"/>
      <c r="R198" s="186">
        <f>R199+R203+R207+R213</f>
        <v>0</v>
      </c>
      <c r="S198" s="185"/>
      <c r="T198" s="187">
        <f>T199+T203+T207+T213</f>
        <v>0</v>
      </c>
      <c r="AR198" s="188" t="s">
        <v>83</v>
      </c>
      <c r="AT198" s="189" t="s">
        <v>75</v>
      </c>
      <c r="AU198" s="189" t="s">
        <v>76</v>
      </c>
      <c r="AY198" s="188" t="s">
        <v>282</v>
      </c>
      <c r="BK198" s="190">
        <f>BK199+BK203+BK207+BK213</f>
        <v>0</v>
      </c>
    </row>
    <row r="199" spans="1:65" s="12" customFormat="1" ht="22.9" customHeight="1">
      <c r="B199" s="177"/>
      <c r="C199" s="178"/>
      <c r="D199" s="179" t="s">
        <v>75</v>
      </c>
      <c r="E199" s="191" t="s">
        <v>357</v>
      </c>
      <c r="F199" s="191" t="s">
        <v>4222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SUM(P200:P202)</f>
        <v>0</v>
      </c>
      <c r="Q199" s="185"/>
      <c r="R199" s="186">
        <f>SUM(R200:R202)</f>
        <v>0</v>
      </c>
      <c r="S199" s="185"/>
      <c r="T199" s="187">
        <f>SUM(T200:T202)</f>
        <v>0</v>
      </c>
      <c r="AR199" s="188" t="s">
        <v>83</v>
      </c>
      <c r="AT199" s="189" t="s">
        <v>75</v>
      </c>
      <c r="AU199" s="189" t="s">
        <v>83</v>
      </c>
      <c r="AY199" s="188" t="s">
        <v>282</v>
      </c>
      <c r="BK199" s="190">
        <f>SUM(BK200:BK202)</f>
        <v>0</v>
      </c>
    </row>
    <row r="200" spans="1:65" s="2" customFormat="1" ht="16.5" customHeight="1">
      <c r="A200" s="35"/>
      <c r="B200" s="36"/>
      <c r="C200" s="193" t="s">
        <v>580</v>
      </c>
      <c r="D200" s="193" t="s">
        <v>284</v>
      </c>
      <c r="E200" s="194" t="s">
        <v>4223</v>
      </c>
      <c r="F200" s="195" t="s">
        <v>4224</v>
      </c>
      <c r="G200" s="196" t="s">
        <v>441</v>
      </c>
      <c r="H200" s="197">
        <v>32.5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284</v>
      </c>
      <c r="AU200" s="205" t="s">
        <v>85</v>
      </c>
      <c r="AY200" s="18" t="s">
        <v>282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801</v>
      </c>
    </row>
    <row r="201" spans="1:65" s="2" customFormat="1" ht="16.5" customHeight="1">
      <c r="A201" s="35"/>
      <c r="B201" s="36"/>
      <c r="C201" s="193" t="s">
        <v>585</v>
      </c>
      <c r="D201" s="193" t="s">
        <v>284</v>
      </c>
      <c r="E201" s="194" t="s">
        <v>4225</v>
      </c>
      <c r="F201" s="195" t="s">
        <v>4226</v>
      </c>
      <c r="G201" s="196" t="s">
        <v>441</v>
      </c>
      <c r="H201" s="197">
        <v>51.5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284</v>
      </c>
      <c r="AU201" s="205" t="s">
        <v>85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810</v>
      </c>
    </row>
    <row r="202" spans="1:65" s="2" customFormat="1" ht="16.5" customHeight="1">
      <c r="A202" s="35"/>
      <c r="B202" s="36"/>
      <c r="C202" s="193" t="s">
        <v>589</v>
      </c>
      <c r="D202" s="193" t="s">
        <v>284</v>
      </c>
      <c r="E202" s="194" t="s">
        <v>4227</v>
      </c>
      <c r="F202" s="195" t="s">
        <v>4228</v>
      </c>
      <c r="G202" s="196" t="s">
        <v>441</v>
      </c>
      <c r="H202" s="197">
        <v>48.5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284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820</v>
      </c>
    </row>
    <row r="203" spans="1:65" s="12" customFormat="1" ht="22.9" customHeight="1">
      <c r="B203" s="177"/>
      <c r="C203" s="178"/>
      <c r="D203" s="179" t="s">
        <v>75</v>
      </c>
      <c r="E203" s="191" t="s">
        <v>185</v>
      </c>
      <c r="F203" s="191" t="s">
        <v>4279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SUM(P204:P206)</f>
        <v>0</v>
      </c>
      <c r="Q203" s="185"/>
      <c r="R203" s="186">
        <f>SUM(R204:R206)</f>
        <v>0</v>
      </c>
      <c r="S203" s="185"/>
      <c r="T203" s="187">
        <f>SUM(T204:T206)</f>
        <v>0</v>
      </c>
      <c r="AR203" s="188" t="s">
        <v>83</v>
      </c>
      <c r="AT203" s="189" t="s">
        <v>75</v>
      </c>
      <c r="AU203" s="189" t="s">
        <v>83</v>
      </c>
      <c r="AY203" s="188" t="s">
        <v>282</v>
      </c>
      <c r="BK203" s="190">
        <f>SUM(BK204:BK206)</f>
        <v>0</v>
      </c>
    </row>
    <row r="204" spans="1:65" s="2" customFormat="1" ht="16.5" customHeight="1">
      <c r="A204" s="35"/>
      <c r="B204" s="36"/>
      <c r="C204" s="193" t="s">
        <v>593</v>
      </c>
      <c r="D204" s="193" t="s">
        <v>284</v>
      </c>
      <c r="E204" s="194" t="s">
        <v>4280</v>
      </c>
      <c r="F204" s="195" t="s">
        <v>4281</v>
      </c>
      <c r="G204" s="196" t="s">
        <v>441</v>
      </c>
      <c r="H204" s="197">
        <v>31.5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284</v>
      </c>
      <c r="AU204" s="205" t="s">
        <v>85</v>
      </c>
      <c r="AY204" s="18" t="s">
        <v>282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834</v>
      </c>
    </row>
    <row r="205" spans="1:65" s="2" customFormat="1" ht="16.5" customHeight="1">
      <c r="A205" s="35"/>
      <c r="B205" s="36"/>
      <c r="C205" s="193" t="s">
        <v>597</v>
      </c>
      <c r="D205" s="193" t="s">
        <v>284</v>
      </c>
      <c r="E205" s="194" t="s">
        <v>4282</v>
      </c>
      <c r="F205" s="195" t="s">
        <v>4283</v>
      </c>
      <c r="G205" s="196" t="s">
        <v>441</v>
      </c>
      <c r="H205" s="197">
        <v>32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284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844</v>
      </c>
    </row>
    <row r="206" spans="1:65" s="2" customFormat="1" ht="16.5" customHeight="1">
      <c r="A206" s="35"/>
      <c r="B206" s="36"/>
      <c r="C206" s="193" t="s">
        <v>601</v>
      </c>
      <c r="D206" s="193" t="s">
        <v>284</v>
      </c>
      <c r="E206" s="194" t="s">
        <v>4284</v>
      </c>
      <c r="F206" s="195" t="s">
        <v>4285</v>
      </c>
      <c r="G206" s="196" t="s">
        <v>441</v>
      </c>
      <c r="H206" s="197">
        <v>3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284</v>
      </c>
      <c r="AU206" s="205" t="s">
        <v>85</v>
      </c>
      <c r="AY206" s="18" t="s">
        <v>282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859</v>
      </c>
    </row>
    <row r="207" spans="1:65" s="12" customFormat="1" ht="22.9" customHeight="1">
      <c r="B207" s="177"/>
      <c r="C207" s="178"/>
      <c r="D207" s="179" t="s">
        <v>75</v>
      </c>
      <c r="E207" s="191" t="s">
        <v>188</v>
      </c>
      <c r="F207" s="191" t="s">
        <v>4286</v>
      </c>
      <c r="G207" s="178"/>
      <c r="H207" s="178"/>
      <c r="I207" s="181"/>
      <c r="J207" s="192">
        <f>BK207</f>
        <v>0</v>
      </c>
      <c r="K207" s="178"/>
      <c r="L207" s="183"/>
      <c r="M207" s="184"/>
      <c r="N207" s="185"/>
      <c r="O207" s="185"/>
      <c r="P207" s="186">
        <f>SUM(P208:P212)</f>
        <v>0</v>
      </c>
      <c r="Q207" s="185"/>
      <c r="R207" s="186">
        <f>SUM(R208:R212)</f>
        <v>0</v>
      </c>
      <c r="S207" s="185"/>
      <c r="T207" s="187">
        <f>SUM(T208:T212)</f>
        <v>0</v>
      </c>
      <c r="AR207" s="188" t="s">
        <v>83</v>
      </c>
      <c r="AT207" s="189" t="s">
        <v>75</v>
      </c>
      <c r="AU207" s="189" t="s">
        <v>83</v>
      </c>
      <c r="AY207" s="188" t="s">
        <v>282</v>
      </c>
      <c r="BK207" s="190">
        <f>SUM(BK208:BK212)</f>
        <v>0</v>
      </c>
    </row>
    <row r="208" spans="1:65" s="2" customFormat="1" ht="21.75" customHeight="1">
      <c r="A208" s="35"/>
      <c r="B208" s="36"/>
      <c r="C208" s="193" t="s">
        <v>605</v>
      </c>
      <c r="D208" s="193" t="s">
        <v>284</v>
      </c>
      <c r="E208" s="194" t="s">
        <v>4287</v>
      </c>
      <c r="F208" s="195" t="s">
        <v>4288</v>
      </c>
      <c r="G208" s="196" t="s">
        <v>441</v>
      </c>
      <c r="H208" s="197">
        <v>27.5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284</v>
      </c>
      <c r="AU208" s="205" t="s">
        <v>85</v>
      </c>
      <c r="AY208" s="18" t="s">
        <v>282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867</v>
      </c>
    </row>
    <row r="209" spans="1:65" s="2" customFormat="1" ht="21.75" customHeight="1">
      <c r="A209" s="35"/>
      <c r="B209" s="36"/>
      <c r="C209" s="193" t="s">
        <v>609</v>
      </c>
      <c r="D209" s="193" t="s">
        <v>284</v>
      </c>
      <c r="E209" s="194" t="s">
        <v>4289</v>
      </c>
      <c r="F209" s="195" t="s">
        <v>4290</v>
      </c>
      <c r="G209" s="196" t="s">
        <v>441</v>
      </c>
      <c r="H209" s="197">
        <v>5.5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284</v>
      </c>
      <c r="AU209" s="205" t="s">
        <v>85</v>
      </c>
      <c r="AY209" s="18" t="s">
        <v>282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878</v>
      </c>
    </row>
    <row r="210" spans="1:65" s="2" customFormat="1" ht="21.75" customHeight="1">
      <c r="A210" s="35"/>
      <c r="B210" s="36"/>
      <c r="C210" s="193" t="s">
        <v>613</v>
      </c>
      <c r="D210" s="193" t="s">
        <v>284</v>
      </c>
      <c r="E210" s="194" t="s">
        <v>4291</v>
      </c>
      <c r="F210" s="195" t="s">
        <v>4292</v>
      </c>
      <c r="G210" s="196" t="s">
        <v>441</v>
      </c>
      <c r="H210" s="197">
        <v>3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901</v>
      </c>
    </row>
    <row r="211" spans="1:65" s="2" customFormat="1" ht="21.75" customHeight="1">
      <c r="A211" s="35"/>
      <c r="B211" s="36"/>
      <c r="C211" s="193" t="s">
        <v>617</v>
      </c>
      <c r="D211" s="193" t="s">
        <v>284</v>
      </c>
      <c r="E211" s="194" t="s">
        <v>4293</v>
      </c>
      <c r="F211" s="195" t="s">
        <v>4294</v>
      </c>
      <c r="G211" s="196" t="s">
        <v>441</v>
      </c>
      <c r="H211" s="197">
        <v>4.5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284</v>
      </c>
      <c r="AU211" s="205" t="s">
        <v>85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910</v>
      </c>
    </row>
    <row r="212" spans="1:65" s="2" customFormat="1" ht="21.75" customHeight="1">
      <c r="A212" s="35"/>
      <c r="B212" s="36"/>
      <c r="C212" s="193" t="s">
        <v>621</v>
      </c>
      <c r="D212" s="193" t="s">
        <v>284</v>
      </c>
      <c r="E212" s="194" t="s">
        <v>4295</v>
      </c>
      <c r="F212" s="195" t="s">
        <v>4296</v>
      </c>
      <c r="G212" s="196" t="s">
        <v>441</v>
      </c>
      <c r="H212" s="197">
        <v>26.5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284</v>
      </c>
      <c r="AU212" s="205" t="s">
        <v>85</v>
      </c>
      <c r="AY212" s="18" t="s">
        <v>282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926</v>
      </c>
    </row>
    <row r="213" spans="1:65" s="12" customFormat="1" ht="22.9" customHeight="1">
      <c r="B213" s="177"/>
      <c r="C213" s="178"/>
      <c r="D213" s="179" t="s">
        <v>75</v>
      </c>
      <c r="E213" s="191" t="s">
        <v>191</v>
      </c>
      <c r="F213" s="191" t="s">
        <v>4297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SUM(P214:P216)</f>
        <v>0</v>
      </c>
      <c r="Q213" s="185"/>
      <c r="R213" s="186">
        <f>SUM(R214:R216)</f>
        <v>0</v>
      </c>
      <c r="S213" s="185"/>
      <c r="T213" s="187">
        <f>SUM(T214:T216)</f>
        <v>0</v>
      </c>
      <c r="AR213" s="188" t="s">
        <v>83</v>
      </c>
      <c r="AT213" s="189" t="s">
        <v>75</v>
      </c>
      <c r="AU213" s="189" t="s">
        <v>83</v>
      </c>
      <c r="AY213" s="188" t="s">
        <v>282</v>
      </c>
      <c r="BK213" s="190">
        <f>SUM(BK214:BK216)</f>
        <v>0</v>
      </c>
    </row>
    <row r="214" spans="1:65" s="2" customFormat="1" ht="24.2" customHeight="1">
      <c r="A214" s="35"/>
      <c r="B214" s="36"/>
      <c r="C214" s="193" t="s">
        <v>625</v>
      </c>
      <c r="D214" s="193" t="s">
        <v>284</v>
      </c>
      <c r="E214" s="194" t="s">
        <v>4298</v>
      </c>
      <c r="F214" s="195" t="s">
        <v>4299</v>
      </c>
      <c r="G214" s="196" t="s">
        <v>3535</v>
      </c>
      <c r="H214" s="197">
        <v>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284</v>
      </c>
      <c r="AU214" s="205" t="s">
        <v>85</v>
      </c>
      <c r="AY214" s="18" t="s">
        <v>282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938</v>
      </c>
    </row>
    <row r="215" spans="1:65" s="2" customFormat="1" ht="33" customHeight="1">
      <c r="A215" s="35"/>
      <c r="B215" s="36"/>
      <c r="C215" s="193" t="s">
        <v>629</v>
      </c>
      <c r="D215" s="193" t="s">
        <v>284</v>
      </c>
      <c r="E215" s="194" t="s">
        <v>4300</v>
      </c>
      <c r="F215" s="195" t="s">
        <v>4301</v>
      </c>
      <c r="G215" s="196" t="s">
        <v>3535</v>
      </c>
      <c r="H215" s="197">
        <v>3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284</v>
      </c>
      <c r="AU215" s="205" t="s">
        <v>85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947</v>
      </c>
    </row>
    <row r="216" spans="1:65" s="2" customFormat="1" ht="37.9" customHeight="1">
      <c r="A216" s="35"/>
      <c r="B216" s="36"/>
      <c r="C216" s="193" t="s">
        <v>633</v>
      </c>
      <c r="D216" s="193" t="s">
        <v>284</v>
      </c>
      <c r="E216" s="194" t="s">
        <v>4302</v>
      </c>
      <c r="F216" s="195" t="s">
        <v>4303</v>
      </c>
      <c r="G216" s="196" t="s">
        <v>3535</v>
      </c>
      <c r="H216" s="197">
        <v>8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284</v>
      </c>
      <c r="AU216" s="205" t="s">
        <v>85</v>
      </c>
      <c r="AY216" s="18" t="s">
        <v>282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957</v>
      </c>
    </row>
    <row r="217" spans="1:65" s="12" customFormat="1" ht="25.9" customHeight="1">
      <c r="B217" s="177"/>
      <c r="C217" s="178"/>
      <c r="D217" s="179" t="s">
        <v>75</v>
      </c>
      <c r="E217" s="180" t="s">
        <v>926</v>
      </c>
      <c r="F217" s="180" t="s">
        <v>4304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P218+P220+P222+P228</f>
        <v>0</v>
      </c>
      <c r="Q217" s="185"/>
      <c r="R217" s="186">
        <f>R218+R220+R222+R228</f>
        <v>0</v>
      </c>
      <c r="S217" s="185"/>
      <c r="T217" s="187">
        <f>T218+T220+T222+T228</f>
        <v>0</v>
      </c>
      <c r="AR217" s="188" t="s">
        <v>83</v>
      </c>
      <c r="AT217" s="189" t="s">
        <v>75</v>
      </c>
      <c r="AU217" s="189" t="s">
        <v>76</v>
      </c>
      <c r="AY217" s="188" t="s">
        <v>282</v>
      </c>
      <c r="BK217" s="190">
        <f>BK218+BK220+BK222+BK228</f>
        <v>0</v>
      </c>
    </row>
    <row r="218" spans="1:65" s="12" customFormat="1" ht="22.9" customHeight="1">
      <c r="B218" s="177"/>
      <c r="C218" s="178"/>
      <c r="D218" s="179" t="s">
        <v>75</v>
      </c>
      <c r="E218" s="191" t="s">
        <v>194</v>
      </c>
      <c r="F218" s="191" t="s">
        <v>4304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83</v>
      </c>
      <c r="AT218" s="189" t="s">
        <v>75</v>
      </c>
      <c r="AU218" s="189" t="s">
        <v>83</v>
      </c>
      <c r="AY218" s="188" t="s">
        <v>282</v>
      </c>
      <c r="BK218" s="190">
        <f>BK219</f>
        <v>0</v>
      </c>
    </row>
    <row r="219" spans="1:65" s="2" customFormat="1" ht="16.5" customHeight="1">
      <c r="A219" s="35"/>
      <c r="B219" s="36"/>
      <c r="C219" s="193" t="s">
        <v>637</v>
      </c>
      <c r="D219" s="193" t="s">
        <v>284</v>
      </c>
      <c r="E219" s="194" t="s">
        <v>4305</v>
      </c>
      <c r="F219" s="195" t="s">
        <v>4306</v>
      </c>
      <c r="G219" s="196" t="s">
        <v>2216</v>
      </c>
      <c r="H219" s="197">
        <v>8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4307</v>
      </c>
      <c r="AT219" s="205" t="s">
        <v>284</v>
      </c>
      <c r="AU219" s="205" t="s">
        <v>85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4307</v>
      </c>
      <c r="BM219" s="205" t="s">
        <v>971</v>
      </c>
    </row>
    <row r="220" spans="1:65" s="12" customFormat="1" ht="22.9" customHeight="1">
      <c r="B220" s="177"/>
      <c r="C220" s="178"/>
      <c r="D220" s="179" t="s">
        <v>75</v>
      </c>
      <c r="E220" s="191" t="s">
        <v>8</v>
      </c>
      <c r="F220" s="191" t="s">
        <v>4308</v>
      </c>
      <c r="G220" s="178"/>
      <c r="H220" s="178"/>
      <c r="I220" s="181"/>
      <c r="J220" s="192">
        <f>BK220</f>
        <v>0</v>
      </c>
      <c r="K220" s="178"/>
      <c r="L220" s="183"/>
      <c r="M220" s="184"/>
      <c r="N220" s="185"/>
      <c r="O220" s="185"/>
      <c r="P220" s="186">
        <f>P221</f>
        <v>0</v>
      </c>
      <c r="Q220" s="185"/>
      <c r="R220" s="186">
        <f>R221</f>
        <v>0</v>
      </c>
      <c r="S220" s="185"/>
      <c r="T220" s="187">
        <f>T221</f>
        <v>0</v>
      </c>
      <c r="AR220" s="188" t="s">
        <v>83</v>
      </c>
      <c r="AT220" s="189" t="s">
        <v>75</v>
      </c>
      <c r="AU220" s="189" t="s">
        <v>83</v>
      </c>
      <c r="AY220" s="188" t="s">
        <v>282</v>
      </c>
      <c r="BK220" s="190">
        <f>BK221</f>
        <v>0</v>
      </c>
    </row>
    <row r="221" spans="1:65" s="2" customFormat="1" ht="16.5" customHeight="1">
      <c r="A221" s="35"/>
      <c r="B221" s="36"/>
      <c r="C221" s="193" t="s">
        <v>641</v>
      </c>
      <c r="D221" s="193" t="s">
        <v>284</v>
      </c>
      <c r="E221" s="194" t="s">
        <v>4309</v>
      </c>
      <c r="F221" s="195" t="s">
        <v>4310</v>
      </c>
      <c r="G221" s="196" t="s">
        <v>3535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4307</v>
      </c>
      <c r="AT221" s="205" t="s">
        <v>284</v>
      </c>
      <c r="AU221" s="205" t="s">
        <v>85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4307</v>
      </c>
      <c r="BM221" s="205" t="s">
        <v>981</v>
      </c>
    </row>
    <row r="222" spans="1:65" s="12" customFormat="1" ht="22.9" customHeight="1">
      <c r="B222" s="177"/>
      <c r="C222" s="178"/>
      <c r="D222" s="179" t="s">
        <v>75</v>
      </c>
      <c r="E222" s="191" t="s">
        <v>199</v>
      </c>
      <c r="F222" s="191" t="s">
        <v>4311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SUM(P223:P227)</f>
        <v>0</v>
      </c>
      <c r="Q222" s="185"/>
      <c r="R222" s="186">
        <f>SUM(R223:R227)</f>
        <v>0</v>
      </c>
      <c r="S222" s="185"/>
      <c r="T222" s="187">
        <f>SUM(T223:T227)</f>
        <v>0</v>
      </c>
      <c r="AR222" s="188" t="s">
        <v>83</v>
      </c>
      <c r="AT222" s="189" t="s">
        <v>75</v>
      </c>
      <c r="AU222" s="189" t="s">
        <v>83</v>
      </c>
      <c r="AY222" s="188" t="s">
        <v>282</v>
      </c>
      <c r="BK222" s="190">
        <f>SUM(BK223:BK227)</f>
        <v>0</v>
      </c>
    </row>
    <row r="223" spans="1:65" s="2" customFormat="1" ht="16.5" customHeight="1">
      <c r="A223" s="35"/>
      <c r="B223" s="36"/>
      <c r="C223" s="193" t="s">
        <v>645</v>
      </c>
      <c r="D223" s="193" t="s">
        <v>284</v>
      </c>
      <c r="E223" s="194" t="s">
        <v>4312</v>
      </c>
      <c r="F223" s="195" t="s">
        <v>4313</v>
      </c>
      <c r="G223" s="196" t="s">
        <v>3535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4307</v>
      </c>
      <c r="AT223" s="205" t="s">
        <v>284</v>
      </c>
      <c r="AU223" s="205" t="s">
        <v>85</v>
      </c>
      <c r="AY223" s="18" t="s">
        <v>282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4307</v>
      </c>
      <c r="BM223" s="205" t="s">
        <v>989</v>
      </c>
    </row>
    <row r="224" spans="1:65" s="2" customFormat="1" ht="16.5" customHeight="1">
      <c r="A224" s="35"/>
      <c r="B224" s="36"/>
      <c r="C224" s="193" t="s">
        <v>649</v>
      </c>
      <c r="D224" s="193" t="s">
        <v>284</v>
      </c>
      <c r="E224" s="194" t="s">
        <v>4314</v>
      </c>
      <c r="F224" s="195" t="s">
        <v>4315</v>
      </c>
      <c r="G224" s="196" t="s">
        <v>3535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4307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4307</v>
      </c>
      <c r="BM224" s="205" t="s">
        <v>1000</v>
      </c>
    </row>
    <row r="225" spans="1:65" s="2" customFormat="1" ht="16.5" customHeight="1">
      <c r="A225" s="35"/>
      <c r="B225" s="36"/>
      <c r="C225" s="193" t="s">
        <v>653</v>
      </c>
      <c r="D225" s="193" t="s">
        <v>284</v>
      </c>
      <c r="E225" s="194" t="s">
        <v>4316</v>
      </c>
      <c r="F225" s="195" t="s">
        <v>4317</v>
      </c>
      <c r="G225" s="196" t="s">
        <v>3535</v>
      </c>
      <c r="H225" s="197">
        <v>1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4307</v>
      </c>
      <c r="AT225" s="205" t="s">
        <v>284</v>
      </c>
      <c r="AU225" s="205" t="s">
        <v>85</v>
      </c>
      <c r="AY225" s="18" t="s">
        <v>282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4307</v>
      </c>
      <c r="BM225" s="205" t="s">
        <v>1012</v>
      </c>
    </row>
    <row r="226" spans="1:65" s="2" customFormat="1" ht="16.5" customHeight="1">
      <c r="A226" s="35"/>
      <c r="B226" s="36"/>
      <c r="C226" s="193" t="s">
        <v>659</v>
      </c>
      <c r="D226" s="193" t="s">
        <v>284</v>
      </c>
      <c r="E226" s="194" t="s">
        <v>4318</v>
      </c>
      <c r="F226" s="195" t="s">
        <v>4319</v>
      </c>
      <c r="G226" s="196" t="s">
        <v>3535</v>
      </c>
      <c r="H226" s="197">
        <v>1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4307</v>
      </c>
      <c r="AT226" s="205" t="s">
        <v>284</v>
      </c>
      <c r="AU226" s="205" t="s">
        <v>85</v>
      </c>
      <c r="AY226" s="18" t="s">
        <v>282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4307</v>
      </c>
      <c r="BM226" s="205" t="s">
        <v>1030</v>
      </c>
    </row>
    <row r="227" spans="1:65" s="2" customFormat="1" ht="16.5" customHeight="1">
      <c r="A227" s="35"/>
      <c r="B227" s="36"/>
      <c r="C227" s="193" t="s">
        <v>664</v>
      </c>
      <c r="D227" s="193" t="s">
        <v>284</v>
      </c>
      <c r="E227" s="194" t="s">
        <v>4320</v>
      </c>
      <c r="F227" s="195" t="s">
        <v>4154</v>
      </c>
      <c r="G227" s="196" t="s">
        <v>3535</v>
      </c>
      <c r="H227" s="197">
        <v>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4307</v>
      </c>
      <c r="AT227" s="205" t="s">
        <v>284</v>
      </c>
      <c r="AU227" s="205" t="s">
        <v>85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4307</v>
      </c>
      <c r="BM227" s="205" t="s">
        <v>1058</v>
      </c>
    </row>
    <row r="228" spans="1:65" s="12" customFormat="1" ht="22.9" customHeight="1">
      <c r="B228" s="177"/>
      <c r="C228" s="178"/>
      <c r="D228" s="179" t="s">
        <v>75</v>
      </c>
      <c r="E228" s="191" t="s">
        <v>2076</v>
      </c>
      <c r="F228" s="191" t="s">
        <v>4321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SUM(P229:P232)</f>
        <v>0</v>
      </c>
      <c r="Q228" s="185"/>
      <c r="R228" s="186">
        <f>SUM(R229:R232)</f>
        <v>0</v>
      </c>
      <c r="S228" s="185"/>
      <c r="T228" s="187">
        <f>SUM(T229:T232)</f>
        <v>0</v>
      </c>
      <c r="AR228" s="188" t="s">
        <v>83</v>
      </c>
      <c r="AT228" s="189" t="s">
        <v>75</v>
      </c>
      <c r="AU228" s="189" t="s">
        <v>83</v>
      </c>
      <c r="AY228" s="188" t="s">
        <v>282</v>
      </c>
      <c r="BK228" s="190">
        <f>SUM(BK229:BK232)</f>
        <v>0</v>
      </c>
    </row>
    <row r="229" spans="1:65" s="2" customFormat="1" ht="16.5" customHeight="1">
      <c r="A229" s="35"/>
      <c r="B229" s="36"/>
      <c r="C229" s="193" t="s">
        <v>669</v>
      </c>
      <c r="D229" s="193" t="s">
        <v>284</v>
      </c>
      <c r="E229" s="194" t="s">
        <v>4322</v>
      </c>
      <c r="F229" s="195" t="s">
        <v>4323</v>
      </c>
      <c r="G229" s="196" t="s">
        <v>1</v>
      </c>
      <c r="H229" s="197">
        <v>0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4307</v>
      </c>
      <c r="AT229" s="205" t="s">
        <v>284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4307</v>
      </c>
      <c r="BM229" s="205" t="s">
        <v>4324</v>
      </c>
    </row>
    <row r="230" spans="1:65" s="2" customFormat="1" ht="78">
      <c r="A230" s="35"/>
      <c r="B230" s="36"/>
      <c r="C230" s="37"/>
      <c r="D230" s="209" t="s">
        <v>3774</v>
      </c>
      <c r="E230" s="37"/>
      <c r="F230" s="270" t="s">
        <v>4325</v>
      </c>
      <c r="G230" s="37"/>
      <c r="H230" s="37"/>
      <c r="I230" s="271"/>
      <c r="J230" s="37"/>
      <c r="K230" s="37"/>
      <c r="L230" s="40"/>
      <c r="M230" s="272"/>
      <c r="N230" s="273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3774</v>
      </c>
      <c r="AU230" s="18" t="s">
        <v>85</v>
      </c>
    </row>
    <row r="231" spans="1:65" s="2" customFormat="1" ht="16.5" customHeight="1">
      <c r="A231" s="35"/>
      <c r="B231" s="36"/>
      <c r="C231" s="193" t="s">
        <v>673</v>
      </c>
      <c r="D231" s="193" t="s">
        <v>284</v>
      </c>
      <c r="E231" s="194" t="s">
        <v>4326</v>
      </c>
      <c r="F231" s="195" t="s">
        <v>4323</v>
      </c>
      <c r="G231" s="196" t="s">
        <v>1</v>
      </c>
      <c r="H231" s="197">
        <v>0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4307</v>
      </c>
      <c r="AT231" s="205" t="s">
        <v>284</v>
      </c>
      <c r="AU231" s="205" t="s">
        <v>85</v>
      </c>
      <c r="AY231" s="18" t="s">
        <v>282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4307</v>
      </c>
      <c r="BM231" s="205" t="s">
        <v>4327</v>
      </c>
    </row>
    <row r="232" spans="1:65" s="2" customFormat="1" ht="136.5">
      <c r="A232" s="35"/>
      <c r="B232" s="36"/>
      <c r="C232" s="37"/>
      <c r="D232" s="209" t="s">
        <v>3774</v>
      </c>
      <c r="E232" s="37"/>
      <c r="F232" s="270" t="s">
        <v>4328</v>
      </c>
      <c r="G232" s="37"/>
      <c r="H232" s="37"/>
      <c r="I232" s="271"/>
      <c r="J232" s="37"/>
      <c r="K232" s="37"/>
      <c r="L232" s="40"/>
      <c r="M232" s="274"/>
      <c r="N232" s="275"/>
      <c r="O232" s="267"/>
      <c r="P232" s="267"/>
      <c r="Q232" s="267"/>
      <c r="R232" s="267"/>
      <c r="S232" s="267"/>
      <c r="T232" s="27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3774</v>
      </c>
      <c r="AU232" s="18" t="s">
        <v>85</v>
      </c>
    </row>
    <row r="233" spans="1:65" s="2" customFormat="1" ht="6.95" customHeight="1">
      <c r="A233" s="35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itXYuuGR2QczXcpcbHP/8kk5+JuJs9Q0DHK1ESx53JibI9B6jRNW+c3QdwAzY8DLOsWBJIR548W5+Ddphe+48g==" saltValue="azOzaGQYfVcuY9ZfzgsOCBK3N73JfBs2nrIwlbraD3Uq2fScm6+XNU9JRXf/oYchKQaXuMJW68cllaMRXt7chw==" spinCount="100000" sheet="1" objects="1" scenarios="1" formatColumns="0" formatRows="0" autoFilter="0"/>
  <autoFilter ref="C144:K232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4161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4329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ROUND((SUM(BE141:BE263)),  2)</f>
        <v>0</v>
      </c>
      <c r="G37" s="35"/>
      <c r="H37" s="35"/>
      <c r="I37" s="131">
        <v>0.21</v>
      </c>
      <c r="J37" s="130">
        <f>ROUND(((SUM(BE141:BE263))*I37),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ROUND((SUM(BF141:BF263)),  2)</f>
        <v>0</v>
      </c>
      <c r="G38" s="35"/>
      <c r="H38" s="35"/>
      <c r="I38" s="131">
        <v>0.15</v>
      </c>
      <c r="J38" s="130">
        <f>ROUND(((SUM(BF141:BF263))*I38),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ROUND((SUM(BG141:BG263)),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ROUND((SUM(BH141:BH263)),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ROUND((SUM(BI141:BI263)),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4161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04e.2 - Vodovod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4330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4165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4331</v>
      </c>
      <c r="E103" s="162"/>
      <c r="F103" s="162"/>
      <c r="G103" s="162"/>
      <c r="H103" s="162"/>
      <c r="I103" s="162"/>
      <c r="J103" s="163">
        <f>J149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4332</v>
      </c>
      <c r="E104" s="162"/>
      <c r="F104" s="162"/>
      <c r="G104" s="162"/>
      <c r="H104" s="162"/>
      <c r="I104" s="162"/>
      <c r="J104" s="163">
        <f>J162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4333</v>
      </c>
      <c r="E105" s="162"/>
      <c r="F105" s="162"/>
      <c r="G105" s="162"/>
      <c r="H105" s="162"/>
      <c r="I105" s="162"/>
      <c r="J105" s="163">
        <f>J170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4334</v>
      </c>
      <c r="E106" s="162"/>
      <c r="F106" s="162"/>
      <c r="G106" s="162"/>
      <c r="H106" s="162"/>
      <c r="I106" s="162"/>
      <c r="J106" s="163">
        <f>J176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4335</v>
      </c>
      <c r="E107" s="162"/>
      <c r="F107" s="162"/>
      <c r="G107" s="162"/>
      <c r="H107" s="162"/>
      <c r="I107" s="162"/>
      <c r="J107" s="163">
        <f>J185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4336</v>
      </c>
      <c r="E108" s="162"/>
      <c r="F108" s="162"/>
      <c r="G108" s="162"/>
      <c r="H108" s="162"/>
      <c r="I108" s="162"/>
      <c r="J108" s="163">
        <f>J214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4337</v>
      </c>
      <c r="E109" s="157"/>
      <c r="F109" s="157"/>
      <c r="G109" s="157"/>
      <c r="H109" s="157"/>
      <c r="I109" s="157"/>
      <c r="J109" s="158">
        <f>J218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4338</v>
      </c>
      <c r="E110" s="162"/>
      <c r="F110" s="162"/>
      <c r="G110" s="162"/>
      <c r="H110" s="162"/>
      <c r="I110" s="162"/>
      <c r="J110" s="163">
        <f>J219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4339</v>
      </c>
      <c r="E111" s="162"/>
      <c r="F111" s="162"/>
      <c r="G111" s="162"/>
      <c r="H111" s="162"/>
      <c r="I111" s="162"/>
      <c r="J111" s="163">
        <f>J222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4340</v>
      </c>
      <c r="E112" s="162"/>
      <c r="F112" s="162"/>
      <c r="G112" s="162"/>
      <c r="H112" s="162"/>
      <c r="I112" s="162"/>
      <c r="J112" s="163">
        <f>J225</f>
        <v>0</v>
      </c>
      <c r="K112" s="105"/>
      <c r="L112" s="164"/>
    </row>
    <row r="113" spans="1:31" s="9" customFormat="1" ht="24.95" customHeight="1">
      <c r="B113" s="154"/>
      <c r="C113" s="155"/>
      <c r="D113" s="156" t="s">
        <v>4341</v>
      </c>
      <c r="E113" s="157"/>
      <c r="F113" s="157"/>
      <c r="G113" s="157"/>
      <c r="H113" s="157"/>
      <c r="I113" s="157"/>
      <c r="J113" s="158">
        <f>J227</f>
        <v>0</v>
      </c>
      <c r="K113" s="155"/>
      <c r="L113" s="159"/>
    </row>
    <row r="114" spans="1:31" s="10" customFormat="1" ht="19.899999999999999" customHeight="1">
      <c r="B114" s="160"/>
      <c r="C114" s="105"/>
      <c r="D114" s="161" t="s">
        <v>4342</v>
      </c>
      <c r="E114" s="162"/>
      <c r="F114" s="162"/>
      <c r="G114" s="162"/>
      <c r="H114" s="162"/>
      <c r="I114" s="162"/>
      <c r="J114" s="163">
        <f>J228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4343</v>
      </c>
      <c r="E115" s="162"/>
      <c r="F115" s="162"/>
      <c r="G115" s="162"/>
      <c r="H115" s="162"/>
      <c r="I115" s="162"/>
      <c r="J115" s="163">
        <f>J251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4344</v>
      </c>
      <c r="E116" s="162"/>
      <c r="F116" s="162"/>
      <c r="G116" s="162"/>
      <c r="H116" s="162"/>
      <c r="I116" s="162"/>
      <c r="J116" s="163">
        <f>J253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4345</v>
      </c>
      <c r="E117" s="162"/>
      <c r="F117" s="162"/>
      <c r="G117" s="162"/>
      <c r="H117" s="162"/>
      <c r="I117" s="162"/>
      <c r="J117" s="163">
        <f>J259</f>
        <v>0</v>
      </c>
      <c r="K117" s="105"/>
      <c r="L117" s="164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267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35" t="str">
        <f>E7</f>
        <v>MŠ Vokovická</v>
      </c>
      <c r="F127" s="336"/>
      <c r="G127" s="336"/>
      <c r="H127" s="33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>
      <c r="B129" s="22"/>
      <c r="C129" s="23"/>
      <c r="D129" s="23"/>
      <c r="E129" s="335" t="s">
        <v>227</v>
      </c>
      <c r="F129" s="286"/>
      <c r="G129" s="286"/>
      <c r="H129" s="286"/>
      <c r="I129" s="23"/>
      <c r="J129" s="23"/>
      <c r="K129" s="23"/>
      <c r="L129" s="21"/>
    </row>
    <row r="130" spans="1:65" s="1" customFormat="1" ht="12" customHeight="1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39" t="s">
        <v>4161</v>
      </c>
      <c r="F131" s="337"/>
      <c r="G131" s="337"/>
      <c r="H131" s="3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4162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08" t="str">
        <f>E13</f>
        <v>04e.2 - Vodovod</v>
      </c>
      <c r="F133" s="337"/>
      <c r="G133" s="337"/>
      <c r="H133" s="3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268</v>
      </c>
      <c r="D140" s="168" t="s">
        <v>61</v>
      </c>
      <c r="E140" s="168" t="s">
        <v>57</v>
      </c>
      <c r="F140" s="168" t="s">
        <v>58</v>
      </c>
      <c r="G140" s="168" t="s">
        <v>269</v>
      </c>
      <c r="H140" s="168" t="s">
        <v>270</v>
      </c>
      <c r="I140" s="168" t="s">
        <v>271</v>
      </c>
      <c r="J140" s="169" t="s">
        <v>232</v>
      </c>
      <c r="K140" s="170" t="s">
        <v>272</v>
      </c>
      <c r="L140" s="171"/>
      <c r="M140" s="76" t="s">
        <v>1</v>
      </c>
      <c r="N140" s="77" t="s">
        <v>40</v>
      </c>
      <c r="O140" s="77" t="s">
        <v>273</v>
      </c>
      <c r="P140" s="77" t="s">
        <v>274</v>
      </c>
      <c r="Q140" s="77" t="s">
        <v>275</v>
      </c>
      <c r="R140" s="77" t="s">
        <v>276</v>
      </c>
      <c r="S140" s="77" t="s">
        <v>277</v>
      </c>
      <c r="T140" s="78" t="s">
        <v>278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279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P142+P218+P227</f>
        <v>0</v>
      </c>
      <c r="Q141" s="80"/>
      <c r="R141" s="174">
        <f>R142+R218+R227</f>
        <v>0</v>
      </c>
      <c r="S141" s="80"/>
      <c r="T141" s="175">
        <f>T142+T218+T227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BK142+BK218+BK227</f>
        <v>0</v>
      </c>
    </row>
    <row r="142" spans="1:65" s="12" customFormat="1" ht="25.9" customHeight="1">
      <c r="B142" s="177"/>
      <c r="C142" s="178"/>
      <c r="D142" s="179" t="s">
        <v>75</v>
      </c>
      <c r="E142" s="180" t="s">
        <v>1265</v>
      </c>
      <c r="F142" s="180" t="s">
        <v>4346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P143+P149+P162+P170+P176+P185+P214</f>
        <v>0</v>
      </c>
      <c r="Q142" s="185"/>
      <c r="R142" s="186">
        <f>R143+R149+R162+R170+R176+R185+R214</f>
        <v>0</v>
      </c>
      <c r="S142" s="185"/>
      <c r="T142" s="187">
        <f>T143+T149+T162+T170+T176+T185+T214</f>
        <v>0</v>
      </c>
      <c r="AR142" s="188" t="s">
        <v>83</v>
      </c>
      <c r="AT142" s="189" t="s">
        <v>75</v>
      </c>
      <c r="AU142" s="189" t="s">
        <v>76</v>
      </c>
      <c r="AY142" s="188" t="s">
        <v>282</v>
      </c>
      <c r="BK142" s="190">
        <f>BK143+BK149+BK162+BK170+BK176+BK185+BK214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83</v>
      </c>
      <c r="F143" s="191" t="s">
        <v>4186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SUM(P144:P148)</f>
        <v>0</v>
      </c>
      <c r="Q143" s="185"/>
      <c r="R143" s="186">
        <f>SUM(R144:R148)</f>
        <v>0</v>
      </c>
      <c r="S143" s="185"/>
      <c r="T143" s="187">
        <f>SUM(T144:T148)</f>
        <v>0</v>
      </c>
      <c r="AR143" s="188" t="s">
        <v>83</v>
      </c>
      <c r="AT143" s="189" t="s">
        <v>75</v>
      </c>
      <c r="AU143" s="189" t="s">
        <v>83</v>
      </c>
      <c r="AY143" s="188" t="s">
        <v>282</v>
      </c>
      <c r="BK143" s="190">
        <f>SUM(BK144:BK148)</f>
        <v>0</v>
      </c>
    </row>
    <row r="144" spans="1:65" s="2" customFormat="1" ht="21.75" customHeight="1">
      <c r="A144" s="35"/>
      <c r="B144" s="36"/>
      <c r="C144" s="193" t="s">
        <v>83</v>
      </c>
      <c r="D144" s="193" t="s">
        <v>284</v>
      </c>
      <c r="E144" s="194" t="s">
        <v>4187</v>
      </c>
      <c r="F144" s="195" t="s">
        <v>4188</v>
      </c>
      <c r="G144" s="196" t="s">
        <v>295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85</v>
      </c>
    </row>
    <row r="145" spans="1:65" s="2" customFormat="1" ht="16.5" customHeight="1">
      <c r="A145" s="35"/>
      <c r="B145" s="36"/>
      <c r="C145" s="193" t="s">
        <v>85</v>
      </c>
      <c r="D145" s="193" t="s">
        <v>284</v>
      </c>
      <c r="E145" s="194" t="s">
        <v>4189</v>
      </c>
      <c r="F145" s="195" t="s">
        <v>4190</v>
      </c>
      <c r="G145" s="196" t="s">
        <v>295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288</v>
      </c>
      <c r="BM145" s="205" t="s">
        <v>288</v>
      </c>
    </row>
    <row r="146" spans="1:65" s="2" customFormat="1" ht="16.5" customHeight="1">
      <c r="A146" s="35"/>
      <c r="B146" s="36"/>
      <c r="C146" s="193" t="s">
        <v>105</v>
      </c>
      <c r="D146" s="193" t="s">
        <v>284</v>
      </c>
      <c r="E146" s="194" t="s">
        <v>4191</v>
      </c>
      <c r="F146" s="195" t="s">
        <v>4192</v>
      </c>
      <c r="G146" s="196" t="s">
        <v>295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336</v>
      </c>
    </row>
    <row r="147" spans="1:65" s="2" customFormat="1" ht="16.5" customHeight="1">
      <c r="A147" s="35"/>
      <c r="B147" s="36"/>
      <c r="C147" s="193" t="s">
        <v>288</v>
      </c>
      <c r="D147" s="193" t="s">
        <v>284</v>
      </c>
      <c r="E147" s="194" t="s">
        <v>4193</v>
      </c>
      <c r="F147" s="195" t="s">
        <v>4194</v>
      </c>
      <c r="G147" s="196" t="s">
        <v>295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347</v>
      </c>
    </row>
    <row r="148" spans="1:65" s="2" customFormat="1" ht="16.5" customHeight="1">
      <c r="A148" s="35"/>
      <c r="B148" s="36"/>
      <c r="C148" s="193" t="s">
        <v>330</v>
      </c>
      <c r="D148" s="193" t="s">
        <v>284</v>
      </c>
      <c r="E148" s="194" t="s">
        <v>4195</v>
      </c>
      <c r="F148" s="195" t="s">
        <v>4196</v>
      </c>
      <c r="G148" s="196" t="s">
        <v>295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357</v>
      </c>
    </row>
    <row r="149" spans="1:65" s="12" customFormat="1" ht="22.9" customHeight="1">
      <c r="B149" s="177"/>
      <c r="C149" s="178"/>
      <c r="D149" s="179" t="s">
        <v>75</v>
      </c>
      <c r="E149" s="191" t="s">
        <v>222</v>
      </c>
      <c r="F149" s="191" t="s">
        <v>4347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SUM(P150:P161)</f>
        <v>0</v>
      </c>
      <c r="Q149" s="185"/>
      <c r="R149" s="186">
        <f>SUM(R150:R161)</f>
        <v>0</v>
      </c>
      <c r="S149" s="185"/>
      <c r="T149" s="187">
        <f>SUM(T150:T161)</f>
        <v>0</v>
      </c>
      <c r="AR149" s="188" t="s">
        <v>83</v>
      </c>
      <c r="AT149" s="189" t="s">
        <v>75</v>
      </c>
      <c r="AU149" s="189" t="s">
        <v>83</v>
      </c>
      <c r="AY149" s="188" t="s">
        <v>282</v>
      </c>
      <c r="BK149" s="190">
        <f>SUM(BK150:BK161)</f>
        <v>0</v>
      </c>
    </row>
    <row r="150" spans="1:65" s="2" customFormat="1" ht="16.5" customHeight="1">
      <c r="A150" s="35"/>
      <c r="B150" s="36"/>
      <c r="C150" s="193" t="s">
        <v>336</v>
      </c>
      <c r="D150" s="193" t="s">
        <v>284</v>
      </c>
      <c r="E150" s="194" t="s">
        <v>4348</v>
      </c>
      <c r="F150" s="195" t="s">
        <v>4349</v>
      </c>
      <c r="G150" s="196" t="s">
        <v>441</v>
      </c>
      <c r="H150" s="197">
        <v>53</v>
      </c>
      <c r="I150" s="198"/>
      <c r="J150" s="199">
        <f t="shared" ref="J150:J161" si="0"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ref="P150:P161" si="1">O150*H150</f>
        <v>0</v>
      </c>
      <c r="Q150" s="203">
        <v>0</v>
      </c>
      <c r="R150" s="203">
        <f t="shared" ref="R150:R161" si="2">Q150*H150</f>
        <v>0</v>
      </c>
      <c r="S150" s="203">
        <v>0</v>
      </c>
      <c r="T150" s="204">
        <f t="shared" ref="T150:T161" si="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284</v>
      </c>
      <c r="AU150" s="205" t="s">
        <v>85</v>
      </c>
      <c r="AY150" s="18" t="s">
        <v>282</v>
      </c>
      <c r="BE150" s="206">
        <f t="shared" ref="BE150:BE161" si="4">IF(N150="základní",J150,0)</f>
        <v>0</v>
      </c>
      <c r="BF150" s="206">
        <f t="shared" ref="BF150:BF161" si="5">IF(N150="snížená",J150,0)</f>
        <v>0</v>
      </c>
      <c r="BG150" s="206">
        <f t="shared" ref="BG150:BG161" si="6">IF(N150="zákl. přenesená",J150,0)</f>
        <v>0</v>
      </c>
      <c r="BH150" s="206">
        <f t="shared" ref="BH150:BH161" si="7">IF(N150="sníž. přenesená",J150,0)</f>
        <v>0</v>
      </c>
      <c r="BI150" s="206">
        <f t="shared" ref="BI150:BI161" si="8">IF(N150="nulová",J150,0)</f>
        <v>0</v>
      </c>
      <c r="BJ150" s="18" t="s">
        <v>83</v>
      </c>
      <c r="BK150" s="206">
        <f t="shared" ref="BK150:BK161" si="9">ROUND(I150*H150,2)</f>
        <v>0</v>
      </c>
      <c r="BL150" s="18" t="s">
        <v>199</v>
      </c>
      <c r="BM150" s="205" t="s">
        <v>188</v>
      </c>
    </row>
    <row r="151" spans="1:65" s="2" customFormat="1" ht="16.5" customHeight="1">
      <c r="A151" s="35"/>
      <c r="B151" s="36"/>
      <c r="C151" s="193" t="s">
        <v>342</v>
      </c>
      <c r="D151" s="193" t="s">
        <v>284</v>
      </c>
      <c r="E151" s="194" t="s">
        <v>4350</v>
      </c>
      <c r="F151" s="195" t="s">
        <v>4351</v>
      </c>
      <c r="G151" s="196" t="s">
        <v>441</v>
      </c>
      <c r="H151" s="197">
        <v>27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284</v>
      </c>
      <c r="AU151" s="205" t="s">
        <v>85</v>
      </c>
      <c r="AY151" s="18" t="s">
        <v>282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194</v>
      </c>
    </row>
    <row r="152" spans="1:65" s="2" customFormat="1" ht="16.5" customHeight="1">
      <c r="A152" s="35"/>
      <c r="B152" s="36"/>
      <c r="C152" s="193" t="s">
        <v>347</v>
      </c>
      <c r="D152" s="193" t="s">
        <v>284</v>
      </c>
      <c r="E152" s="194" t="s">
        <v>4352</v>
      </c>
      <c r="F152" s="195" t="s">
        <v>4353</v>
      </c>
      <c r="G152" s="196" t="s">
        <v>441</v>
      </c>
      <c r="H152" s="197">
        <v>27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284</v>
      </c>
      <c r="AU152" s="205" t="s">
        <v>85</v>
      </c>
      <c r="AY152" s="18" t="s">
        <v>282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199</v>
      </c>
    </row>
    <row r="153" spans="1:65" s="2" customFormat="1" ht="16.5" customHeight="1">
      <c r="A153" s="35"/>
      <c r="B153" s="36"/>
      <c r="C153" s="193" t="s">
        <v>352</v>
      </c>
      <c r="D153" s="193" t="s">
        <v>284</v>
      </c>
      <c r="E153" s="194" t="s">
        <v>4354</v>
      </c>
      <c r="F153" s="195" t="s">
        <v>4355</v>
      </c>
      <c r="G153" s="196" t="s">
        <v>441</v>
      </c>
      <c r="H153" s="197">
        <v>180.5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284</v>
      </c>
      <c r="AU153" s="205" t="s">
        <v>85</v>
      </c>
      <c r="AY153" s="18" t="s">
        <v>282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205</v>
      </c>
    </row>
    <row r="154" spans="1:65" s="2" customFormat="1" ht="16.5" customHeight="1">
      <c r="A154" s="35"/>
      <c r="B154" s="36"/>
      <c r="C154" s="193" t="s">
        <v>357</v>
      </c>
      <c r="D154" s="193" t="s">
        <v>284</v>
      </c>
      <c r="E154" s="194" t="s">
        <v>4356</v>
      </c>
      <c r="F154" s="195" t="s">
        <v>4357</v>
      </c>
      <c r="G154" s="196" t="s">
        <v>441</v>
      </c>
      <c r="H154" s="197">
        <v>75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284</v>
      </c>
      <c r="AU154" s="205" t="s">
        <v>85</v>
      </c>
      <c r="AY154" s="18" t="s">
        <v>282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208</v>
      </c>
    </row>
    <row r="155" spans="1:65" s="2" customFormat="1" ht="16.5" customHeight="1">
      <c r="A155" s="35"/>
      <c r="B155" s="36"/>
      <c r="C155" s="193" t="s">
        <v>185</v>
      </c>
      <c r="D155" s="193" t="s">
        <v>284</v>
      </c>
      <c r="E155" s="194" t="s">
        <v>4358</v>
      </c>
      <c r="F155" s="195" t="s">
        <v>4359</v>
      </c>
      <c r="G155" s="196" t="s">
        <v>441</v>
      </c>
      <c r="H155" s="197">
        <v>101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222</v>
      </c>
    </row>
    <row r="156" spans="1:65" s="2" customFormat="1" ht="16.5" customHeight="1">
      <c r="A156" s="35"/>
      <c r="B156" s="36"/>
      <c r="C156" s="193" t="s">
        <v>188</v>
      </c>
      <c r="D156" s="193" t="s">
        <v>284</v>
      </c>
      <c r="E156" s="194" t="s">
        <v>4360</v>
      </c>
      <c r="F156" s="195" t="s">
        <v>4361</v>
      </c>
      <c r="G156" s="196" t="s">
        <v>441</v>
      </c>
      <c r="H156" s="197">
        <v>29.5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452</v>
      </c>
    </row>
    <row r="157" spans="1:65" s="2" customFormat="1" ht="16.5" customHeight="1">
      <c r="A157" s="35"/>
      <c r="B157" s="36"/>
      <c r="C157" s="193" t="s">
        <v>191</v>
      </c>
      <c r="D157" s="193" t="s">
        <v>284</v>
      </c>
      <c r="E157" s="194" t="s">
        <v>4362</v>
      </c>
      <c r="F157" s="195" t="s">
        <v>4363</v>
      </c>
      <c r="G157" s="196" t="s">
        <v>441</v>
      </c>
      <c r="H157" s="197">
        <v>16.5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463</v>
      </c>
    </row>
    <row r="158" spans="1:65" s="2" customFormat="1" ht="16.5" customHeight="1">
      <c r="A158" s="35"/>
      <c r="B158" s="36"/>
      <c r="C158" s="193" t="s">
        <v>194</v>
      </c>
      <c r="D158" s="193" t="s">
        <v>284</v>
      </c>
      <c r="E158" s="194" t="s">
        <v>4364</v>
      </c>
      <c r="F158" s="195" t="s">
        <v>4365</v>
      </c>
      <c r="G158" s="196" t="s">
        <v>441</v>
      </c>
      <c r="H158" s="197">
        <v>18.5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473</v>
      </c>
    </row>
    <row r="159" spans="1:65" s="2" customFormat="1" ht="16.5" customHeight="1">
      <c r="A159" s="35"/>
      <c r="B159" s="36"/>
      <c r="C159" s="193" t="s">
        <v>8</v>
      </c>
      <c r="D159" s="193" t="s">
        <v>284</v>
      </c>
      <c r="E159" s="194" t="s">
        <v>4366</v>
      </c>
      <c r="F159" s="195" t="s">
        <v>4367</v>
      </c>
      <c r="G159" s="196" t="s">
        <v>441</v>
      </c>
      <c r="H159" s="197">
        <v>47.5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483</v>
      </c>
    </row>
    <row r="160" spans="1:65" s="2" customFormat="1" ht="16.5" customHeight="1">
      <c r="A160" s="35"/>
      <c r="B160" s="36"/>
      <c r="C160" s="193" t="s">
        <v>199</v>
      </c>
      <c r="D160" s="193" t="s">
        <v>284</v>
      </c>
      <c r="E160" s="194" t="s">
        <v>4368</v>
      </c>
      <c r="F160" s="195" t="s">
        <v>4369</v>
      </c>
      <c r="G160" s="196" t="s">
        <v>441</v>
      </c>
      <c r="H160" s="197">
        <v>27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493</v>
      </c>
    </row>
    <row r="161" spans="1:65" s="2" customFormat="1" ht="16.5" customHeight="1">
      <c r="A161" s="35"/>
      <c r="B161" s="36"/>
      <c r="C161" s="193" t="s">
        <v>202</v>
      </c>
      <c r="D161" s="193" t="s">
        <v>284</v>
      </c>
      <c r="E161" s="194" t="s">
        <v>4370</v>
      </c>
      <c r="F161" s="195" t="s">
        <v>4371</v>
      </c>
      <c r="G161" s="196" t="s">
        <v>441</v>
      </c>
      <c r="H161" s="197">
        <v>27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284</v>
      </c>
      <c r="AU161" s="205" t="s">
        <v>85</v>
      </c>
      <c r="AY161" s="18" t="s">
        <v>282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509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4372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SUM(P163:P169)</f>
        <v>0</v>
      </c>
      <c r="Q162" s="185"/>
      <c r="R162" s="186">
        <f>SUM(R163:R169)</f>
        <v>0</v>
      </c>
      <c r="S162" s="185"/>
      <c r="T162" s="187">
        <f>SUM(T163:T169)</f>
        <v>0</v>
      </c>
      <c r="AR162" s="188" t="s">
        <v>83</v>
      </c>
      <c r="AT162" s="189" t="s">
        <v>75</v>
      </c>
      <c r="AU162" s="189" t="s">
        <v>83</v>
      </c>
      <c r="AY162" s="188" t="s">
        <v>282</v>
      </c>
      <c r="BK162" s="190">
        <f>SUM(BK163:BK169)</f>
        <v>0</v>
      </c>
    </row>
    <row r="163" spans="1:65" s="2" customFormat="1" ht="21.75" customHeight="1">
      <c r="A163" s="35"/>
      <c r="B163" s="36"/>
      <c r="C163" s="193" t="s">
        <v>205</v>
      </c>
      <c r="D163" s="193" t="s">
        <v>284</v>
      </c>
      <c r="E163" s="194" t="s">
        <v>4373</v>
      </c>
      <c r="F163" s="195" t="s">
        <v>4374</v>
      </c>
      <c r="G163" s="196" t="s">
        <v>441</v>
      </c>
      <c r="H163" s="197">
        <v>180.5</v>
      </c>
      <c r="I163" s="198"/>
      <c r="J163" s="199">
        <f t="shared" ref="J163:J169" si="10"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ref="P163:P169" si="11">O163*H163</f>
        <v>0</v>
      </c>
      <c r="Q163" s="203">
        <v>0</v>
      </c>
      <c r="R163" s="203">
        <f t="shared" ref="R163:R169" si="12">Q163*H163</f>
        <v>0</v>
      </c>
      <c r="S163" s="203">
        <v>0</v>
      </c>
      <c r="T163" s="204">
        <f t="shared" ref="T163:T169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 t="shared" ref="BE163:BE169" si="14">IF(N163="základní",J163,0)</f>
        <v>0</v>
      </c>
      <c r="BF163" s="206">
        <f t="shared" ref="BF163:BF169" si="15">IF(N163="snížená",J163,0)</f>
        <v>0</v>
      </c>
      <c r="BG163" s="206">
        <f t="shared" ref="BG163:BG169" si="16">IF(N163="zákl. přenesená",J163,0)</f>
        <v>0</v>
      </c>
      <c r="BH163" s="206">
        <f t="shared" ref="BH163:BH169" si="17">IF(N163="sníž. přenesená",J163,0)</f>
        <v>0</v>
      </c>
      <c r="BI163" s="206">
        <f t="shared" ref="BI163:BI169" si="18">IF(N163="nulová",J163,0)</f>
        <v>0</v>
      </c>
      <c r="BJ163" s="18" t="s">
        <v>83</v>
      </c>
      <c r="BK163" s="206">
        <f t="shared" ref="BK163:BK169" si="19">ROUND(I163*H163,2)</f>
        <v>0</v>
      </c>
      <c r="BL163" s="18" t="s">
        <v>199</v>
      </c>
      <c r="BM163" s="205" t="s">
        <v>520</v>
      </c>
    </row>
    <row r="164" spans="1:65" s="2" customFormat="1" ht="21.75" customHeight="1">
      <c r="A164" s="35"/>
      <c r="B164" s="36"/>
      <c r="C164" s="193" t="s">
        <v>426</v>
      </c>
      <c r="D164" s="193" t="s">
        <v>284</v>
      </c>
      <c r="E164" s="194" t="s">
        <v>4375</v>
      </c>
      <c r="F164" s="195" t="s">
        <v>4376</v>
      </c>
      <c r="G164" s="196" t="s">
        <v>441</v>
      </c>
      <c r="H164" s="197">
        <v>75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530</v>
      </c>
    </row>
    <row r="165" spans="1:65" s="2" customFormat="1" ht="21.75" customHeight="1">
      <c r="A165" s="35"/>
      <c r="B165" s="36"/>
      <c r="C165" s="193" t="s">
        <v>208</v>
      </c>
      <c r="D165" s="193" t="s">
        <v>284</v>
      </c>
      <c r="E165" s="194" t="s">
        <v>4377</v>
      </c>
      <c r="F165" s="195" t="s">
        <v>4378</v>
      </c>
      <c r="G165" s="196" t="s">
        <v>441</v>
      </c>
      <c r="H165" s="197">
        <v>17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284</v>
      </c>
      <c r="AU165" s="205" t="s">
        <v>85</v>
      </c>
      <c r="AY165" s="18" t="s">
        <v>282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544</v>
      </c>
    </row>
    <row r="166" spans="1:65" s="2" customFormat="1" ht="21.75" customHeight="1">
      <c r="A166" s="35"/>
      <c r="B166" s="36"/>
      <c r="C166" s="193" t="s">
        <v>7</v>
      </c>
      <c r="D166" s="193" t="s">
        <v>284</v>
      </c>
      <c r="E166" s="194" t="s">
        <v>4379</v>
      </c>
      <c r="F166" s="195" t="s">
        <v>4380</v>
      </c>
      <c r="G166" s="196" t="s">
        <v>441</v>
      </c>
      <c r="H166" s="197">
        <v>84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284</v>
      </c>
      <c r="AU166" s="205" t="s">
        <v>85</v>
      </c>
      <c r="AY166" s="18" t="s">
        <v>282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580</v>
      </c>
    </row>
    <row r="167" spans="1:65" s="2" customFormat="1" ht="21.75" customHeight="1">
      <c r="A167" s="35"/>
      <c r="B167" s="36"/>
      <c r="C167" s="193" t="s">
        <v>222</v>
      </c>
      <c r="D167" s="193" t="s">
        <v>284</v>
      </c>
      <c r="E167" s="194" t="s">
        <v>4381</v>
      </c>
      <c r="F167" s="195" t="s">
        <v>4382</v>
      </c>
      <c r="G167" s="196" t="s">
        <v>441</v>
      </c>
      <c r="H167" s="197">
        <v>29.5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284</v>
      </c>
      <c r="AU167" s="205" t="s">
        <v>85</v>
      </c>
      <c r="AY167" s="18" t="s">
        <v>282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589</v>
      </c>
    </row>
    <row r="168" spans="1:65" s="2" customFormat="1" ht="21.75" customHeight="1">
      <c r="A168" s="35"/>
      <c r="B168" s="36"/>
      <c r="C168" s="193" t="s">
        <v>446</v>
      </c>
      <c r="D168" s="193" t="s">
        <v>284</v>
      </c>
      <c r="E168" s="194" t="s">
        <v>4383</v>
      </c>
      <c r="F168" s="195" t="s">
        <v>4384</v>
      </c>
      <c r="G168" s="196" t="s">
        <v>441</v>
      </c>
      <c r="H168" s="197">
        <v>16.5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284</v>
      </c>
      <c r="AU168" s="205" t="s">
        <v>85</v>
      </c>
      <c r="AY168" s="18" t="s">
        <v>282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597</v>
      </c>
    </row>
    <row r="169" spans="1:65" s="2" customFormat="1" ht="21.75" customHeight="1">
      <c r="A169" s="35"/>
      <c r="B169" s="36"/>
      <c r="C169" s="193" t="s">
        <v>452</v>
      </c>
      <c r="D169" s="193" t="s">
        <v>284</v>
      </c>
      <c r="E169" s="194" t="s">
        <v>4385</v>
      </c>
      <c r="F169" s="195" t="s">
        <v>4386</v>
      </c>
      <c r="G169" s="196" t="s">
        <v>441</v>
      </c>
      <c r="H169" s="197">
        <v>18.5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605</v>
      </c>
    </row>
    <row r="170" spans="1:65" s="12" customFormat="1" ht="22.9" customHeight="1">
      <c r="B170" s="177"/>
      <c r="C170" s="178"/>
      <c r="D170" s="179" t="s">
        <v>75</v>
      </c>
      <c r="E170" s="191" t="s">
        <v>288</v>
      </c>
      <c r="F170" s="191" t="s">
        <v>4387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282</v>
      </c>
      <c r="BK170" s="190">
        <f>SUM(BK171:BK175)</f>
        <v>0</v>
      </c>
    </row>
    <row r="171" spans="1:65" s="2" customFormat="1" ht="16.5" customHeight="1">
      <c r="A171" s="35"/>
      <c r="B171" s="36"/>
      <c r="C171" s="193" t="s">
        <v>457</v>
      </c>
      <c r="D171" s="193" t="s">
        <v>284</v>
      </c>
      <c r="E171" s="194" t="s">
        <v>4354</v>
      </c>
      <c r="F171" s="195" t="s">
        <v>4355</v>
      </c>
      <c r="G171" s="196" t="s">
        <v>441</v>
      </c>
      <c r="H171" s="197">
        <v>281.5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613</v>
      </c>
    </row>
    <row r="172" spans="1:65" s="2" customFormat="1" ht="16.5" customHeight="1">
      <c r="A172" s="35"/>
      <c r="B172" s="36"/>
      <c r="C172" s="193" t="s">
        <v>463</v>
      </c>
      <c r="D172" s="193" t="s">
        <v>284</v>
      </c>
      <c r="E172" s="194" t="s">
        <v>4356</v>
      </c>
      <c r="F172" s="195" t="s">
        <v>4357</v>
      </c>
      <c r="G172" s="196" t="s">
        <v>441</v>
      </c>
      <c r="H172" s="197">
        <v>46.5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284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621</v>
      </c>
    </row>
    <row r="173" spans="1:65" s="2" customFormat="1" ht="16.5" customHeight="1">
      <c r="A173" s="35"/>
      <c r="B173" s="36"/>
      <c r="C173" s="193" t="s">
        <v>468</v>
      </c>
      <c r="D173" s="193" t="s">
        <v>284</v>
      </c>
      <c r="E173" s="194" t="s">
        <v>4358</v>
      </c>
      <c r="F173" s="195" t="s">
        <v>4359</v>
      </c>
      <c r="G173" s="196" t="s">
        <v>441</v>
      </c>
      <c r="H173" s="197">
        <v>128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284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629</v>
      </c>
    </row>
    <row r="174" spans="1:65" s="2" customFormat="1" ht="16.5" customHeight="1">
      <c r="A174" s="35"/>
      <c r="B174" s="36"/>
      <c r="C174" s="193" t="s">
        <v>473</v>
      </c>
      <c r="D174" s="193" t="s">
        <v>284</v>
      </c>
      <c r="E174" s="194" t="s">
        <v>4360</v>
      </c>
      <c r="F174" s="195" t="s">
        <v>4361</v>
      </c>
      <c r="G174" s="196" t="s">
        <v>441</v>
      </c>
      <c r="H174" s="197">
        <v>41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637</v>
      </c>
    </row>
    <row r="175" spans="1:65" s="2" customFormat="1" ht="16.5" customHeight="1">
      <c r="A175" s="35"/>
      <c r="B175" s="36"/>
      <c r="C175" s="193" t="s">
        <v>478</v>
      </c>
      <c r="D175" s="193" t="s">
        <v>284</v>
      </c>
      <c r="E175" s="194" t="s">
        <v>4362</v>
      </c>
      <c r="F175" s="195" t="s">
        <v>4363</v>
      </c>
      <c r="G175" s="196" t="s">
        <v>441</v>
      </c>
      <c r="H175" s="197">
        <v>19.5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645</v>
      </c>
    </row>
    <row r="176" spans="1:65" s="12" customFormat="1" ht="22.9" customHeight="1">
      <c r="B176" s="177"/>
      <c r="C176" s="178"/>
      <c r="D176" s="179" t="s">
        <v>75</v>
      </c>
      <c r="E176" s="191" t="s">
        <v>330</v>
      </c>
      <c r="F176" s="191" t="s">
        <v>4388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SUM(P177:P184)</f>
        <v>0</v>
      </c>
      <c r="Q176" s="185"/>
      <c r="R176" s="186">
        <f>SUM(R177:R184)</f>
        <v>0</v>
      </c>
      <c r="S176" s="185"/>
      <c r="T176" s="187">
        <f>SUM(T177:T184)</f>
        <v>0</v>
      </c>
      <c r="AR176" s="188" t="s">
        <v>83</v>
      </c>
      <c r="AT176" s="189" t="s">
        <v>75</v>
      </c>
      <c r="AU176" s="189" t="s">
        <v>83</v>
      </c>
      <c r="AY176" s="188" t="s">
        <v>282</v>
      </c>
      <c r="BK176" s="190">
        <f>SUM(BK177:BK184)</f>
        <v>0</v>
      </c>
    </row>
    <row r="177" spans="1:65" s="2" customFormat="1" ht="21.75" customHeight="1">
      <c r="A177" s="35"/>
      <c r="B177" s="36"/>
      <c r="C177" s="193" t="s">
        <v>483</v>
      </c>
      <c r="D177" s="193" t="s">
        <v>284</v>
      </c>
      <c r="E177" s="194" t="s">
        <v>4389</v>
      </c>
      <c r="F177" s="195" t="s">
        <v>4390</v>
      </c>
      <c r="G177" s="196" t="s">
        <v>441</v>
      </c>
      <c r="H177" s="197">
        <v>153.5</v>
      </c>
      <c r="I177" s="198"/>
      <c r="J177" s="199">
        <f t="shared" ref="J177:J184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4" si="21">O177*H177</f>
        <v>0</v>
      </c>
      <c r="Q177" s="203">
        <v>0</v>
      </c>
      <c r="R177" s="203">
        <f t="shared" ref="R177:R184" si="22">Q177*H177</f>
        <v>0</v>
      </c>
      <c r="S177" s="203">
        <v>0</v>
      </c>
      <c r="T177" s="204">
        <f t="shared" ref="T177:T184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85</v>
      </c>
      <c r="AY177" s="18" t="s">
        <v>282</v>
      </c>
      <c r="BE177" s="206">
        <f t="shared" ref="BE177:BE184" si="24">IF(N177="základní",J177,0)</f>
        <v>0</v>
      </c>
      <c r="BF177" s="206">
        <f t="shared" ref="BF177:BF184" si="25">IF(N177="snížená",J177,0)</f>
        <v>0</v>
      </c>
      <c r="BG177" s="206">
        <f t="shared" ref="BG177:BG184" si="26">IF(N177="zákl. přenesená",J177,0)</f>
        <v>0</v>
      </c>
      <c r="BH177" s="206">
        <f t="shared" ref="BH177:BH184" si="27">IF(N177="sníž. přenesená",J177,0)</f>
        <v>0</v>
      </c>
      <c r="BI177" s="206">
        <f t="shared" ref="BI177:BI184" si="28">IF(N177="nulová",J177,0)</f>
        <v>0</v>
      </c>
      <c r="BJ177" s="18" t="s">
        <v>83</v>
      </c>
      <c r="BK177" s="206">
        <f t="shared" ref="BK177:BK184" si="29">ROUND(I177*H177,2)</f>
        <v>0</v>
      </c>
      <c r="BL177" s="18" t="s">
        <v>199</v>
      </c>
      <c r="BM177" s="205" t="s">
        <v>653</v>
      </c>
    </row>
    <row r="178" spans="1:65" s="2" customFormat="1" ht="21.75" customHeight="1">
      <c r="A178" s="35"/>
      <c r="B178" s="36"/>
      <c r="C178" s="193" t="s">
        <v>488</v>
      </c>
      <c r="D178" s="193" t="s">
        <v>284</v>
      </c>
      <c r="E178" s="194" t="s">
        <v>4391</v>
      </c>
      <c r="F178" s="195" t="s">
        <v>4392</v>
      </c>
      <c r="G178" s="196" t="s">
        <v>441</v>
      </c>
      <c r="H178" s="197">
        <v>20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284</v>
      </c>
      <c r="AU178" s="205" t="s">
        <v>85</v>
      </c>
      <c r="AY178" s="18" t="s">
        <v>282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664</v>
      </c>
    </row>
    <row r="179" spans="1:65" s="2" customFormat="1" ht="21.75" customHeight="1">
      <c r="A179" s="35"/>
      <c r="B179" s="36"/>
      <c r="C179" s="193" t="s">
        <v>493</v>
      </c>
      <c r="D179" s="193" t="s">
        <v>284</v>
      </c>
      <c r="E179" s="194" t="s">
        <v>4379</v>
      </c>
      <c r="F179" s="195" t="s">
        <v>4380</v>
      </c>
      <c r="G179" s="196" t="s">
        <v>441</v>
      </c>
      <c r="H179" s="197">
        <v>18.5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673</v>
      </c>
    </row>
    <row r="180" spans="1:65" s="2" customFormat="1" ht="24.2" customHeight="1">
      <c r="A180" s="35"/>
      <c r="B180" s="36"/>
      <c r="C180" s="193" t="s">
        <v>498</v>
      </c>
      <c r="D180" s="193" t="s">
        <v>284</v>
      </c>
      <c r="E180" s="194" t="s">
        <v>4393</v>
      </c>
      <c r="F180" s="195" t="s">
        <v>4394</v>
      </c>
      <c r="G180" s="196" t="s">
        <v>441</v>
      </c>
      <c r="H180" s="197">
        <v>128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284</v>
      </c>
      <c r="AU180" s="205" t="s">
        <v>85</v>
      </c>
      <c r="AY180" s="18" t="s">
        <v>282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697</v>
      </c>
    </row>
    <row r="181" spans="1:65" s="2" customFormat="1" ht="24.2" customHeight="1">
      <c r="A181" s="35"/>
      <c r="B181" s="36"/>
      <c r="C181" s="193" t="s">
        <v>509</v>
      </c>
      <c r="D181" s="193" t="s">
        <v>284</v>
      </c>
      <c r="E181" s="194" t="s">
        <v>4395</v>
      </c>
      <c r="F181" s="195" t="s">
        <v>4396</v>
      </c>
      <c r="G181" s="196" t="s">
        <v>441</v>
      </c>
      <c r="H181" s="197">
        <v>26.5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284</v>
      </c>
      <c r="AU181" s="205" t="s">
        <v>85</v>
      </c>
      <c r="AY181" s="18" t="s">
        <v>282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712</v>
      </c>
    </row>
    <row r="182" spans="1:65" s="2" customFormat="1" ht="24.2" customHeight="1">
      <c r="A182" s="35"/>
      <c r="B182" s="36"/>
      <c r="C182" s="193" t="s">
        <v>515</v>
      </c>
      <c r="D182" s="193" t="s">
        <v>284</v>
      </c>
      <c r="E182" s="194" t="s">
        <v>4397</v>
      </c>
      <c r="F182" s="195" t="s">
        <v>4398</v>
      </c>
      <c r="G182" s="196" t="s">
        <v>441</v>
      </c>
      <c r="H182" s="197">
        <v>109.5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284</v>
      </c>
      <c r="AU182" s="205" t="s">
        <v>85</v>
      </c>
      <c r="AY182" s="18" t="s">
        <v>282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728</v>
      </c>
    </row>
    <row r="183" spans="1:65" s="2" customFormat="1" ht="24.2" customHeight="1">
      <c r="A183" s="35"/>
      <c r="B183" s="36"/>
      <c r="C183" s="193" t="s">
        <v>520</v>
      </c>
      <c r="D183" s="193" t="s">
        <v>284</v>
      </c>
      <c r="E183" s="194" t="s">
        <v>4399</v>
      </c>
      <c r="F183" s="195" t="s">
        <v>4400</v>
      </c>
      <c r="G183" s="196" t="s">
        <v>441</v>
      </c>
      <c r="H183" s="197">
        <v>41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284</v>
      </c>
      <c r="AU183" s="205" t="s">
        <v>85</v>
      </c>
      <c r="AY183" s="18" t="s">
        <v>282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741</v>
      </c>
    </row>
    <row r="184" spans="1:65" s="2" customFormat="1" ht="24.2" customHeight="1">
      <c r="A184" s="35"/>
      <c r="B184" s="36"/>
      <c r="C184" s="193" t="s">
        <v>525</v>
      </c>
      <c r="D184" s="193" t="s">
        <v>284</v>
      </c>
      <c r="E184" s="194" t="s">
        <v>4401</v>
      </c>
      <c r="F184" s="195" t="s">
        <v>4402</v>
      </c>
      <c r="G184" s="196" t="s">
        <v>441</v>
      </c>
      <c r="H184" s="197">
        <v>19.5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284</v>
      </c>
      <c r="AU184" s="205" t="s">
        <v>85</v>
      </c>
      <c r="AY184" s="18" t="s">
        <v>282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748</v>
      </c>
    </row>
    <row r="185" spans="1:65" s="12" customFormat="1" ht="22.9" customHeight="1">
      <c r="B185" s="177"/>
      <c r="C185" s="178"/>
      <c r="D185" s="179" t="s">
        <v>75</v>
      </c>
      <c r="E185" s="191" t="s">
        <v>336</v>
      </c>
      <c r="F185" s="191" t="s">
        <v>4403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SUM(P186:P213)</f>
        <v>0</v>
      </c>
      <c r="Q185" s="185"/>
      <c r="R185" s="186">
        <f>SUM(R186:R213)</f>
        <v>0</v>
      </c>
      <c r="S185" s="185"/>
      <c r="T185" s="187">
        <f>SUM(T186:T213)</f>
        <v>0</v>
      </c>
      <c r="AR185" s="188" t="s">
        <v>83</v>
      </c>
      <c r="AT185" s="189" t="s">
        <v>75</v>
      </c>
      <c r="AU185" s="189" t="s">
        <v>83</v>
      </c>
      <c r="AY185" s="188" t="s">
        <v>282</v>
      </c>
      <c r="BK185" s="190">
        <f>SUM(BK186:BK213)</f>
        <v>0</v>
      </c>
    </row>
    <row r="186" spans="1:65" s="2" customFormat="1" ht="16.5" customHeight="1">
      <c r="A186" s="35"/>
      <c r="B186" s="36"/>
      <c r="C186" s="193" t="s">
        <v>530</v>
      </c>
      <c r="D186" s="193" t="s">
        <v>284</v>
      </c>
      <c r="E186" s="194" t="s">
        <v>4404</v>
      </c>
      <c r="F186" s="195" t="s">
        <v>4405</v>
      </c>
      <c r="G186" s="196" t="s">
        <v>2216</v>
      </c>
      <c r="H186" s="197">
        <v>33</v>
      </c>
      <c r="I186" s="198"/>
      <c r="J186" s="199">
        <f t="shared" ref="J186:J213" si="30"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ref="P186:P213" si="31">O186*H186</f>
        <v>0</v>
      </c>
      <c r="Q186" s="203">
        <v>0</v>
      </c>
      <c r="R186" s="203">
        <f t="shared" ref="R186:R213" si="32">Q186*H186</f>
        <v>0</v>
      </c>
      <c r="S186" s="203">
        <v>0</v>
      </c>
      <c r="T186" s="204">
        <f t="shared" ref="T186:T213" si="3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284</v>
      </c>
      <c r="AU186" s="205" t="s">
        <v>85</v>
      </c>
      <c r="AY186" s="18" t="s">
        <v>282</v>
      </c>
      <c r="BE186" s="206">
        <f t="shared" ref="BE186:BE213" si="34">IF(N186="základní",J186,0)</f>
        <v>0</v>
      </c>
      <c r="BF186" s="206">
        <f t="shared" ref="BF186:BF213" si="35">IF(N186="snížená",J186,0)</f>
        <v>0</v>
      </c>
      <c r="BG186" s="206">
        <f t="shared" ref="BG186:BG213" si="36">IF(N186="zákl. přenesená",J186,0)</f>
        <v>0</v>
      </c>
      <c r="BH186" s="206">
        <f t="shared" ref="BH186:BH213" si="37">IF(N186="sníž. přenesená",J186,0)</f>
        <v>0</v>
      </c>
      <c r="BI186" s="206">
        <f t="shared" ref="BI186:BI213" si="38">IF(N186="nulová",J186,0)</f>
        <v>0</v>
      </c>
      <c r="BJ186" s="18" t="s">
        <v>83</v>
      </c>
      <c r="BK186" s="206">
        <f t="shared" ref="BK186:BK213" si="39">ROUND(I186*H186,2)</f>
        <v>0</v>
      </c>
      <c r="BL186" s="18" t="s">
        <v>199</v>
      </c>
      <c r="BM186" s="205" t="s">
        <v>759</v>
      </c>
    </row>
    <row r="187" spans="1:65" s="2" customFormat="1" ht="16.5" customHeight="1">
      <c r="A187" s="35"/>
      <c r="B187" s="36"/>
      <c r="C187" s="193" t="s">
        <v>536</v>
      </c>
      <c r="D187" s="193" t="s">
        <v>284</v>
      </c>
      <c r="E187" s="194" t="s">
        <v>4406</v>
      </c>
      <c r="F187" s="195" t="s">
        <v>4407</v>
      </c>
      <c r="G187" s="196" t="s">
        <v>2216</v>
      </c>
      <c r="H187" s="197">
        <v>7</v>
      </c>
      <c r="I187" s="198"/>
      <c r="J187" s="199">
        <f t="shared" si="3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284</v>
      </c>
      <c r="AU187" s="205" t="s">
        <v>85</v>
      </c>
      <c r="AY187" s="18" t="s">
        <v>282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772</v>
      </c>
    </row>
    <row r="188" spans="1:65" s="2" customFormat="1" ht="16.5" customHeight="1">
      <c r="A188" s="35"/>
      <c r="B188" s="36"/>
      <c r="C188" s="193" t="s">
        <v>544</v>
      </c>
      <c r="D188" s="193" t="s">
        <v>284</v>
      </c>
      <c r="E188" s="194" t="s">
        <v>4408</v>
      </c>
      <c r="F188" s="195" t="s">
        <v>4409</v>
      </c>
      <c r="G188" s="196" t="s">
        <v>2216</v>
      </c>
      <c r="H188" s="197">
        <v>12</v>
      </c>
      <c r="I188" s="198"/>
      <c r="J188" s="199">
        <f t="shared" si="3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284</v>
      </c>
      <c r="AU188" s="205" t="s">
        <v>85</v>
      </c>
      <c r="AY188" s="18" t="s">
        <v>282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783</v>
      </c>
    </row>
    <row r="189" spans="1:65" s="2" customFormat="1" ht="16.5" customHeight="1">
      <c r="A189" s="35"/>
      <c r="B189" s="36"/>
      <c r="C189" s="193" t="s">
        <v>550</v>
      </c>
      <c r="D189" s="193" t="s">
        <v>284</v>
      </c>
      <c r="E189" s="194" t="s">
        <v>4410</v>
      </c>
      <c r="F189" s="195" t="s">
        <v>4411</v>
      </c>
      <c r="G189" s="196" t="s">
        <v>2216</v>
      </c>
      <c r="H189" s="197">
        <v>2</v>
      </c>
      <c r="I189" s="198"/>
      <c r="J189" s="199">
        <f t="shared" si="3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284</v>
      </c>
      <c r="AU189" s="205" t="s">
        <v>85</v>
      </c>
      <c r="AY189" s="18" t="s">
        <v>282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791</v>
      </c>
    </row>
    <row r="190" spans="1:65" s="2" customFormat="1" ht="16.5" customHeight="1">
      <c r="A190" s="35"/>
      <c r="B190" s="36"/>
      <c r="C190" s="193" t="s">
        <v>580</v>
      </c>
      <c r="D190" s="193" t="s">
        <v>284</v>
      </c>
      <c r="E190" s="194" t="s">
        <v>4412</v>
      </c>
      <c r="F190" s="195" t="s">
        <v>4413</v>
      </c>
      <c r="G190" s="196" t="s">
        <v>2216</v>
      </c>
      <c r="H190" s="197">
        <v>7</v>
      </c>
      <c r="I190" s="198"/>
      <c r="J190" s="199">
        <f t="shared" si="3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284</v>
      </c>
      <c r="AU190" s="205" t="s">
        <v>85</v>
      </c>
      <c r="AY190" s="18" t="s">
        <v>282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801</v>
      </c>
    </row>
    <row r="191" spans="1:65" s="2" customFormat="1" ht="16.5" customHeight="1">
      <c r="A191" s="35"/>
      <c r="B191" s="36"/>
      <c r="C191" s="193" t="s">
        <v>585</v>
      </c>
      <c r="D191" s="193" t="s">
        <v>284</v>
      </c>
      <c r="E191" s="194" t="s">
        <v>4414</v>
      </c>
      <c r="F191" s="195" t="s">
        <v>4415</v>
      </c>
      <c r="G191" s="196" t="s">
        <v>2216</v>
      </c>
      <c r="H191" s="197">
        <v>1</v>
      </c>
      <c r="I191" s="198"/>
      <c r="J191" s="199">
        <f t="shared" si="3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284</v>
      </c>
      <c r="AU191" s="205" t="s">
        <v>85</v>
      </c>
      <c r="AY191" s="18" t="s">
        <v>282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810</v>
      </c>
    </row>
    <row r="192" spans="1:65" s="2" customFormat="1" ht="16.5" customHeight="1">
      <c r="A192" s="35"/>
      <c r="B192" s="36"/>
      <c r="C192" s="193" t="s">
        <v>589</v>
      </c>
      <c r="D192" s="193" t="s">
        <v>284</v>
      </c>
      <c r="E192" s="194" t="s">
        <v>4416</v>
      </c>
      <c r="F192" s="195" t="s">
        <v>4417</v>
      </c>
      <c r="G192" s="196" t="s">
        <v>2216</v>
      </c>
      <c r="H192" s="197">
        <v>2</v>
      </c>
      <c r="I192" s="198"/>
      <c r="J192" s="199">
        <f t="shared" si="3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284</v>
      </c>
      <c r="AU192" s="205" t="s">
        <v>85</v>
      </c>
      <c r="AY192" s="18" t="s">
        <v>282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820</v>
      </c>
    </row>
    <row r="193" spans="1:65" s="2" customFormat="1" ht="16.5" customHeight="1">
      <c r="A193" s="35"/>
      <c r="B193" s="36"/>
      <c r="C193" s="193" t="s">
        <v>593</v>
      </c>
      <c r="D193" s="193" t="s">
        <v>284</v>
      </c>
      <c r="E193" s="194" t="s">
        <v>4418</v>
      </c>
      <c r="F193" s="195" t="s">
        <v>4419</v>
      </c>
      <c r="G193" s="196" t="s">
        <v>2216</v>
      </c>
      <c r="H193" s="197">
        <v>1</v>
      </c>
      <c r="I193" s="198"/>
      <c r="J193" s="199">
        <f t="shared" si="3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284</v>
      </c>
      <c r="AU193" s="205" t="s">
        <v>85</v>
      </c>
      <c r="AY193" s="18" t="s">
        <v>282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834</v>
      </c>
    </row>
    <row r="194" spans="1:65" s="2" customFormat="1" ht="16.5" customHeight="1">
      <c r="A194" s="35"/>
      <c r="B194" s="36"/>
      <c r="C194" s="193" t="s">
        <v>597</v>
      </c>
      <c r="D194" s="193" t="s">
        <v>284</v>
      </c>
      <c r="E194" s="194" t="s">
        <v>4420</v>
      </c>
      <c r="F194" s="195" t="s">
        <v>4421</v>
      </c>
      <c r="G194" s="196" t="s">
        <v>2216</v>
      </c>
      <c r="H194" s="197">
        <v>2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284</v>
      </c>
      <c r="AU194" s="205" t="s">
        <v>85</v>
      </c>
      <c r="AY194" s="18" t="s">
        <v>282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844</v>
      </c>
    </row>
    <row r="195" spans="1:65" s="2" customFormat="1" ht="16.5" customHeight="1">
      <c r="A195" s="35"/>
      <c r="B195" s="36"/>
      <c r="C195" s="193" t="s">
        <v>601</v>
      </c>
      <c r="D195" s="193" t="s">
        <v>284</v>
      </c>
      <c r="E195" s="194" t="s">
        <v>4422</v>
      </c>
      <c r="F195" s="195" t="s">
        <v>4423</v>
      </c>
      <c r="G195" s="196" t="s">
        <v>2216</v>
      </c>
      <c r="H195" s="197">
        <v>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284</v>
      </c>
      <c r="AU195" s="205" t="s">
        <v>85</v>
      </c>
      <c r="AY195" s="18" t="s">
        <v>282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859</v>
      </c>
    </row>
    <row r="196" spans="1:65" s="2" customFormat="1" ht="16.5" customHeight="1">
      <c r="A196" s="35"/>
      <c r="B196" s="36"/>
      <c r="C196" s="193" t="s">
        <v>605</v>
      </c>
      <c r="D196" s="193" t="s">
        <v>284</v>
      </c>
      <c r="E196" s="194" t="s">
        <v>4424</v>
      </c>
      <c r="F196" s="195" t="s">
        <v>4425</v>
      </c>
      <c r="G196" s="196" t="s">
        <v>2216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284</v>
      </c>
      <c r="AU196" s="205" t="s">
        <v>85</v>
      </c>
      <c r="AY196" s="18" t="s">
        <v>282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867</v>
      </c>
    </row>
    <row r="197" spans="1:65" s="2" customFormat="1" ht="16.5" customHeight="1">
      <c r="A197" s="35"/>
      <c r="B197" s="36"/>
      <c r="C197" s="193" t="s">
        <v>609</v>
      </c>
      <c r="D197" s="193" t="s">
        <v>284</v>
      </c>
      <c r="E197" s="194" t="s">
        <v>4426</v>
      </c>
      <c r="F197" s="195" t="s">
        <v>4427</v>
      </c>
      <c r="G197" s="196" t="s">
        <v>2216</v>
      </c>
      <c r="H197" s="197">
        <v>1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284</v>
      </c>
      <c r="AU197" s="205" t="s">
        <v>85</v>
      </c>
      <c r="AY197" s="18" t="s">
        <v>282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878</v>
      </c>
    </row>
    <row r="198" spans="1:65" s="2" customFormat="1" ht="16.5" customHeight="1">
      <c r="A198" s="35"/>
      <c r="B198" s="36"/>
      <c r="C198" s="193" t="s">
        <v>613</v>
      </c>
      <c r="D198" s="193" t="s">
        <v>284</v>
      </c>
      <c r="E198" s="194" t="s">
        <v>4428</v>
      </c>
      <c r="F198" s="195" t="s">
        <v>4429</v>
      </c>
      <c r="G198" s="196" t="s">
        <v>2216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284</v>
      </c>
      <c r="AU198" s="205" t="s">
        <v>85</v>
      </c>
      <c r="AY198" s="18" t="s">
        <v>282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901</v>
      </c>
    </row>
    <row r="199" spans="1:65" s="2" customFormat="1" ht="16.5" customHeight="1">
      <c r="A199" s="35"/>
      <c r="B199" s="36"/>
      <c r="C199" s="193" t="s">
        <v>617</v>
      </c>
      <c r="D199" s="193" t="s">
        <v>284</v>
      </c>
      <c r="E199" s="194" t="s">
        <v>4430</v>
      </c>
      <c r="F199" s="195" t="s">
        <v>4431</v>
      </c>
      <c r="G199" s="196" t="s">
        <v>2216</v>
      </c>
      <c r="H199" s="197">
        <v>7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284</v>
      </c>
      <c r="AU199" s="205" t="s">
        <v>85</v>
      </c>
      <c r="AY199" s="18" t="s">
        <v>282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910</v>
      </c>
    </row>
    <row r="200" spans="1:65" s="2" customFormat="1" ht="16.5" customHeight="1">
      <c r="A200" s="35"/>
      <c r="B200" s="36"/>
      <c r="C200" s="193" t="s">
        <v>621</v>
      </c>
      <c r="D200" s="193" t="s">
        <v>284</v>
      </c>
      <c r="E200" s="194" t="s">
        <v>4432</v>
      </c>
      <c r="F200" s="195" t="s">
        <v>4433</v>
      </c>
      <c r="G200" s="196" t="s">
        <v>2216</v>
      </c>
      <c r="H200" s="197">
        <v>4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284</v>
      </c>
      <c r="AU200" s="205" t="s">
        <v>85</v>
      </c>
      <c r="AY200" s="18" t="s">
        <v>282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926</v>
      </c>
    </row>
    <row r="201" spans="1:65" s="2" customFormat="1" ht="16.5" customHeight="1">
      <c r="A201" s="35"/>
      <c r="B201" s="36"/>
      <c r="C201" s="193" t="s">
        <v>625</v>
      </c>
      <c r="D201" s="193" t="s">
        <v>284</v>
      </c>
      <c r="E201" s="194" t="s">
        <v>4434</v>
      </c>
      <c r="F201" s="195" t="s">
        <v>4435</v>
      </c>
      <c r="G201" s="196" t="s">
        <v>2216</v>
      </c>
      <c r="H201" s="197">
        <v>1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284</v>
      </c>
      <c r="AU201" s="205" t="s">
        <v>85</v>
      </c>
      <c r="AY201" s="18" t="s">
        <v>282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938</v>
      </c>
    </row>
    <row r="202" spans="1:65" s="2" customFormat="1" ht="21.75" customHeight="1">
      <c r="A202" s="35"/>
      <c r="B202" s="36"/>
      <c r="C202" s="193" t="s">
        <v>629</v>
      </c>
      <c r="D202" s="193" t="s">
        <v>284</v>
      </c>
      <c r="E202" s="194" t="s">
        <v>4436</v>
      </c>
      <c r="F202" s="195" t="s">
        <v>4437</v>
      </c>
      <c r="G202" s="196" t="s">
        <v>2216</v>
      </c>
      <c r="H202" s="197">
        <v>6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284</v>
      </c>
      <c r="AU202" s="205" t="s">
        <v>85</v>
      </c>
      <c r="AY202" s="18" t="s">
        <v>282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947</v>
      </c>
    </row>
    <row r="203" spans="1:65" s="2" customFormat="1" ht="16.5" customHeight="1">
      <c r="A203" s="35"/>
      <c r="B203" s="36"/>
      <c r="C203" s="193" t="s">
        <v>633</v>
      </c>
      <c r="D203" s="193" t="s">
        <v>284</v>
      </c>
      <c r="E203" s="194" t="s">
        <v>4438</v>
      </c>
      <c r="F203" s="195" t="s">
        <v>4439</v>
      </c>
      <c r="G203" s="196" t="s">
        <v>2216</v>
      </c>
      <c r="H203" s="197">
        <v>1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284</v>
      </c>
      <c r="AU203" s="205" t="s">
        <v>85</v>
      </c>
      <c r="AY203" s="18" t="s">
        <v>282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957</v>
      </c>
    </row>
    <row r="204" spans="1:65" s="2" customFormat="1" ht="21.75" customHeight="1">
      <c r="A204" s="35"/>
      <c r="B204" s="36"/>
      <c r="C204" s="193" t="s">
        <v>637</v>
      </c>
      <c r="D204" s="193" t="s">
        <v>284</v>
      </c>
      <c r="E204" s="194" t="s">
        <v>4440</v>
      </c>
      <c r="F204" s="195" t="s">
        <v>4441</v>
      </c>
      <c r="G204" s="196" t="s">
        <v>2216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284</v>
      </c>
      <c r="AU204" s="205" t="s">
        <v>85</v>
      </c>
      <c r="AY204" s="18" t="s">
        <v>282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971</v>
      </c>
    </row>
    <row r="205" spans="1:65" s="2" customFormat="1" ht="16.5" customHeight="1">
      <c r="A205" s="35"/>
      <c r="B205" s="36"/>
      <c r="C205" s="193" t="s">
        <v>641</v>
      </c>
      <c r="D205" s="193" t="s">
        <v>284</v>
      </c>
      <c r="E205" s="194" t="s">
        <v>4442</v>
      </c>
      <c r="F205" s="195" t="s">
        <v>4443</v>
      </c>
      <c r="G205" s="196" t="s">
        <v>2216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284</v>
      </c>
      <c r="AU205" s="205" t="s">
        <v>85</v>
      </c>
      <c r="AY205" s="18" t="s">
        <v>282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981</v>
      </c>
    </row>
    <row r="206" spans="1:65" s="2" customFormat="1" ht="16.5" customHeight="1">
      <c r="A206" s="35"/>
      <c r="B206" s="36"/>
      <c r="C206" s="193" t="s">
        <v>645</v>
      </c>
      <c r="D206" s="193" t="s">
        <v>284</v>
      </c>
      <c r="E206" s="194" t="s">
        <v>4444</v>
      </c>
      <c r="F206" s="195" t="s">
        <v>4445</v>
      </c>
      <c r="G206" s="196" t="s">
        <v>2216</v>
      </c>
      <c r="H206" s="197">
        <v>2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284</v>
      </c>
      <c r="AU206" s="205" t="s">
        <v>85</v>
      </c>
      <c r="AY206" s="18" t="s">
        <v>282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989</v>
      </c>
    </row>
    <row r="207" spans="1:65" s="2" customFormat="1" ht="16.5" customHeight="1">
      <c r="A207" s="35"/>
      <c r="B207" s="36"/>
      <c r="C207" s="193" t="s">
        <v>649</v>
      </c>
      <c r="D207" s="193" t="s">
        <v>284</v>
      </c>
      <c r="E207" s="194" t="s">
        <v>4446</v>
      </c>
      <c r="F207" s="195" t="s">
        <v>4447</v>
      </c>
      <c r="G207" s="196" t="s">
        <v>2216</v>
      </c>
      <c r="H207" s="197">
        <v>1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284</v>
      </c>
      <c r="AU207" s="205" t="s">
        <v>85</v>
      </c>
      <c r="AY207" s="18" t="s">
        <v>282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1000</v>
      </c>
    </row>
    <row r="208" spans="1:65" s="2" customFormat="1" ht="16.5" customHeight="1">
      <c r="A208" s="35"/>
      <c r="B208" s="36"/>
      <c r="C208" s="193" t="s">
        <v>653</v>
      </c>
      <c r="D208" s="193" t="s">
        <v>284</v>
      </c>
      <c r="E208" s="194" t="s">
        <v>4448</v>
      </c>
      <c r="F208" s="195" t="s">
        <v>4449</v>
      </c>
      <c r="G208" s="196" t="s">
        <v>2216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284</v>
      </c>
      <c r="AU208" s="205" t="s">
        <v>85</v>
      </c>
      <c r="AY208" s="18" t="s">
        <v>282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1012</v>
      </c>
    </row>
    <row r="209" spans="1:65" s="2" customFormat="1" ht="16.5" customHeight="1">
      <c r="A209" s="35"/>
      <c r="B209" s="36"/>
      <c r="C209" s="193" t="s">
        <v>659</v>
      </c>
      <c r="D209" s="193" t="s">
        <v>284</v>
      </c>
      <c r="E209" s="194" t="s">
        <v>4450</v>
      </c>
      <c r="F209" s="195" t="s">
        <v>4451</v>
      </c>
      <c r="G209" s="196" t="s">
        <v>2216</v>
      </c>
      <c r="H209" s="197">
        <v>1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284</v>
      </c>
      <c r="AU209" s="205" t="s">
        <v>85</v>
      </c>
      <c r="AY209" s="18" t="s">
        <v>282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1030</v>
      </c>
    </row>
    <row r="210" spans="1:65" s="2" customFormat="1" ht="16.5" customHeight="1">
      <c r="A210" s="35"/>
      <c r="B210" s="36"/>
      <c r="C210" s="193" t="s">
        <v>664</v>
      </c>
      <c r="D210" s="193" t="s">
        <v>284</v>
      </c>
      <c r="E210" s="194" t="s">
        <v>4452</v>
      </c>
      <c r="F210" s="195" t="s">
        <v>4453</v>
      </c>
      <c r="G210" s="196" t="s">
        <v>2216</v>
      </c>
      <c r="H210" s="197">
        <v>24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284</v>
      </c>
      <c r="AU210" s="205" t="s">
        <v>85</v>
      </c>
      <c r="AY210" s="18" t="s">
        <v>282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1058</v>
      </c>
    </row>
    <row r="211" spans="1:65" s="2" customFormat="1" ht="16.5" customHeight="1">
      <c r="A211" s="35"/>
      <c r="B211" s="36"/>
      <c r="C211" s="193" t="s">
        <v>669</v>
      </c>
      <c r="D211" s="193" t="s">
        <v>284</v>
      </c>
      <c r="E211" s="194" t="s">
        <v>4454</v>
      </c>
      <c r="F211" s="195" t="s">
        <v>4455</v>
      </c>
      <c r="G211" s="196" t="s">
        <v>2216</v>
      </c>
      <c r="H211" s="197">
        <v>7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284</v>
      </c>
      <c r="AU211" s="205" t="s">
        <v>85</v>
      </c>
      <c r="AY211" s="18" t="s">
        <v>282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1084</v>
      </c>
    </row>
    <row r="212" spans="1:65" s="2" customFormat="1" ht="16.5" customHeight="1">
      <c r="A212" s="35"/>
      <c r="B212" s="36"/>
      <c r="C212" s="193" t="s">
        <v>673</v>
      </c>
      <c r="D212" s="193" t="s">
        <v>284</v>
      </c>
      <c r="E212" s="194" t="s">
        <v>4456</v>
      </c>
      <c r="F212" s="195" t="s">
        <v>4457</v>
      </c>
      <c r="G212" s="196" t="s">
        <v>2216</v>
      </c>
      <c r="H212" s="197">
        <v>6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284</v>
      </c>
      <c r="AU212" s="205" t="s">
        <v>85</v>
      </c>
      <c r="AY212" s="18" t="s">
        <v>282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1092</v>
      </c>
    </row>
    <row r="213" spans="1:65" s="2" customFormat="1" ht="16.5" customHeight="1">
      <c r="A213" s="35"/>
      <c r="B213" s="36"/>
      <c r="C213" s="193" t="s">
        <v>679</v>
      </c>
      <c r="D213" s="193" t="s">
        <v>284</v>
      </c>
      <c r="E213" s="194" t="s">
        <v>4458</v>
      </c>
      <c r="F213" s="195" t="s">
        <v>4459</v>
      </c>
      <c r="G213" s="196" t="s">
        <v>2216</v>
      </c>
      <c r="H213" s="197">
        <v>1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284</v>
      </c>
      <c r="AU213" s="205" t="s">
        <v>85</v>
      </c>
      <c r="AY213" s="18" t="s">
        <v>282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1101</v>
      </c>
    </row>
    <row r="214" spans="1:65" s="12" customFormat="1" ht="22.9" customHeight="1">
      <c r="B214" s="177"/>
      <c r="C214" s="178"/>
      <c r="D214" s="179" t="s">
        <v>75</v>
      </c>
      <c r="E214" s="191" t="s">
        <v>342</v>
      </c>
      <c r="F214" s="191" t="s">
        <v>4460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SUM(P215:P217)</f>
        <v>0</v>
      </c>
      <c r="Q214" s="185"/>
      <c r="R214" s="186">
        <f>SUM(R215:R217)</f>
        <v>0</v>
      </c>
      <c r="S214" s="185"/>
      <c r="T214" s="187">
        <f>SUM(T215:T217)</f>
        <v>0</v>
      </c>
      <c r="AR214" s="188" t="s">
        <v>83</v>
      </c>
      <c r="AT214" s="189" t="s">
        <v>75</v>
      </c>
      <c r="AU214" s="189" t="s">
        <v>83</v>
      </c>
      <c r="AY214" s="188" t="s">
        <v>282</v>
      </c>
      <c r="BK214" s="190">
        <f>SUM(BK215:BK217)</f>
        <v>0</v>
      </c>
    </row>
    <row r="215" spans="1:65" s="2" customFormat="1" ht="33" customHeight="1">
      <c r="A215" s="35"/>
      <c r="B215" s="36"/>
      <c r="C215" s="193" t="s">
        <v>697</v>
      </c>
      <c r="D215" s="193" t="s">
        <v>284</v>
      </c>
      <c r="E215" s="194" t="s">
        <v>4461</v>
      </c>
      <c r="F215" s="195" t="s">
        <v>4462</v>
      </c>
      <c r="G215" s="196" t="s">
        <v>2216</v>
      </c>
      <c r="H215" s="197">
        <v>1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284</v>
      </c>
      <c r="AU215" s="205" t="s">
        <v>85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1125</v>
      </c>
    </row>
    <row r="216" spans="1:65" s="2" customFormat="1" ht="37.9" customHeight="1">
      <c r="A216" s="35"/>
      <c r="B216" s="36"/>
      <c r="C216" s="193" t="s">
        <v>706</v>
      </c>
      <c r="D216" s="193" t="s">
        <v>284</v>
      </c>
      <c r="E216" s="194" t="s">
        <v>4463</v>
      </c>
      <c r="F216" s="195" t="s">
        <v>4464</v>
      </c>
      <c r="G216" s="196" t="s">
        <v>2216</v>
      </c>
      <c r="H216" s="197">
        <v>1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284</v>
      </c>
      <c r="AU216" s="205" t="s">
        <v>85</v>
      </c>
      <c r="AY216" s="18" t="s">
        <v>282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1135</v>
      </c>
    </row>
    <row r="217" spans="1:65" s="2" customFormat="1" ht="33" customHeight="1">
      <c r="A217" s="35"/>
      <c r="B217" s="36"/>
      <c r="C217" s="193" t="s">
        <v>712</v>
      </c>
      <c r="D217" s="193" t="s">
        <v>284</v>
      </c>
      <c r="E217" s="194" t="s">
        <v>4465</v>
      </c>
      <c r="F217" s="195" t="s">
        <v>4466</v>
      </c>
      <c r="G217" s="196" t="s">
        <v>2216</v>
      </c>
      <c r="H217" s="197">
        <v>1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284</v>
      </c>
      <c r="AU217" s="205" t="s">
        <v>85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1161</v>
      </c>
    </row>
    <row r="218" spans="1:65" s="12" customFormat="1" ht="25.9" customHeight="1">
      <c r="B218" s="177"/>
      <c r="C218" s="178"/>
      <c r="D218" s="179" t="s">
        <v>75</v>
      </c>
      <c r="E218" s="180" t="s">
        <v>1317</v>
      </c>
      <c r="F218" s="180" t="s">
        <v>4467</v>
      </c>
      <c r="G218" s="178"/>
      <c r="H218" s="178"/>
      <c r="I218" s="181"/>
      <c r="J218" s="182">
        <f>BK218</f>
        <v>0</v>
      </c>
      <c r="K218" s="178"/>
      <c r="L218" s="183"/>
      <c r="M218" s="184"/>
      <c r="N218" s="185"/>
      <c r="O218" s="185"/>
      <c r="P218" s="186">
        <f>P219+P222+P225</f>
        <v>0</v>
      </c>
      <c r="Q218" s="185"/>
      <c r="R218" s="186">
        <f>R219+R222+R225</f>
        <v>0</v>
      </c>
      <c r="S218" s="185"/>
      <c r="T218" s="187">
        <f>T219+T222+T225</f>
        <v>0</v>
      </c>
      <c r="AR218" s="188" t="s">
        <v>83</v>
      </c>
      <c r="AT218" s="189" t="s">
        <v>75</v>
      </c>
      <c r="AU218" s="189" t="s">
        <v>76</v>
      </c>
      <c r="AY218" s="188" t="s">
        <v>282</v>
      </c>
      <c r="BK218" s="190">
        <f>BK219+BK222+BK225</f>
        <v>0</v>
      </c>
    </row>
    <row r="219" spans="1:65" s="12" customFormat="1" ht="22.9" customHeight="1">
      <c r="B219" s="177"/>
      <c r="C219" s="178"/>
      <c r="D219" s="179" t="s">
        <v>75</v>
      </c>
      <c r="E219" s="191" t="s">
        <v>352</v>
      </c>
      <c r="F219" s="191" t="s">
        <v>4468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SUM(P220:P221)</f>
        <v>0</v>
      </c>
      <c r="Q219" s="185"/>
      <c r="R219" s="186">
        <f>SUM(R220:R221)</f>
        <v>0</v>
      </c>
      <c r="S219" s="185"/>
      <c r="T219" s="187">
        <f>SUM(T220:T221)</f>
        <v>0</v>
      </c>
      <c r="AR219" s="188" t="s">
        <v>83</v>
      </c>
      <c r="AT219" s="189" t="s">
        <v>75</v>
      </c>
      <c r="AU219" s="189" t="s">
        <v>83</v>
      </c>
      <c r="AY219" s="188" t="s">
        <v>282</v>
      </c>
      <c r="BK219" s="190">
        <f>SUM(BK220:BK221)</f>
        <v>0</v>
      </c>
    </row>
    <row r="220" spans="1:65" s="2" customFormat="1" ht="16.5" customHeight="1">
      <c r="A220" s="35"/>
      <c r="B220" s="36"/>
      <c r="C220" s="193" t="s">
        <v>719</v>
      </c>
      <c r="D220" s="193" t="s">
        <v>284</v>
      </c>
      <c r="E220" s="194" t="s">
        <v>4469</v>
      </c>
      <c r="F220" s="195" t="s">
        <v>4470</v>
      </c>
      <c r="G220" s="196" t="s">
        <v>441</v>
      </c>
      <c r="H220" s="197">
        <v>30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284</v>
      </c>
      <c r="AU220" s="205" t="s">
        <v>85</v>
      </c>
      <c r="AY220" s="18" t="s">
        <v>282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1169</v>
      </c>
    </row>
    <row r="221" spans="1:65" s="2" customFormat="1" ht="21.75" customHeight="1">
      <c r="A221" s="35"/>
      <c r="B221" s="36"/>
      <c r="C221" s="193" t="s">
        <v>728</v>
      </c>
      <c r="D221" s="193" t="s">
        <v>284</v>
      </c>
      <c r="E221" s="194" t="s">
        <v>4471</v>
      </c>
      <c r="F221" s="195" t="s">
        <v>4472</v>
      </c>
      <c r="G221" s="196" t="s">
        <v>441</v>
      </c>
      <c r="H221" s="197">
        <v>30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284</v>
      </c>
      <c r="AU221" s="205" t="s">
        <v>85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1177</v>
      </c>
    </row>
    <row r="222" spans="1:65" s="12" customFormat="1" ht="22.9" customHeight="1">
      <c r="B222" s="177"/>
      <c r="C222" s="178"/>
      <c r="D222" s="179" t="s">
        <v>75</v>
      </c>
      <c r="E222" s="191" t="s">
        <v>185</v>
      </c>
      <c r="F222" s="191" t="s">
        <v>4403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SUM(P223:P224)</f>
        <v>0</v>
      </c>
      <c r="Q222" s="185"/>
      <c r="R222" s="186">
        <f>SUM(R223:R224)</f>
        <v>0</v>
      </c>
      <c r="S222" s="185"/>
      <c r="T222" s="187">
        <f>SUM(T223:T224)</f>
        <v>0</v>
      </c>
      <c r="AR222" s="188" t="s">
        <v>83</v>
      </c>
      <c r="AT222" s="189" t="s">
        <v>75</v>
      </c>
      <c r="AU222" s="189" t="s">
        <v>83</v>
      </c>
      <c r="AY222" s="188" t="s">
        <v>282</v>
      </c>
      <c r="BK222" s="190">
        <f>SUM(BK223:BK224)</f>
        <v>0</v>
      </c>
    </row>
    <row r="223" spans="1:65" s="2" customFormat="1" ht="16.5" customHeight="1">
      <c r="A223" s="35"/>
      <c r="B223" s="36"/>
      <c r="C223" s="193" t="s">
        <v>735</v>
      </c>
      <c r="D223" s="193" t="s">
        <v>284</v>
      </c>
      <c r="E223" s="194" t="s">
        <v>4473</v>
      </c>
      <c r="F223" s="195" t="s">
        <v>4474</v>
      </c>
      <c r="G223" s="196" t="s">
        <v>2216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284</v>
      </c>
      <c r="AU223" s="205" t="s">
        <v>85</v>
      </c>
      <c r="AY223" s="18" t="s">
        <v>282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1196</v>
      </c>
    </row>
    <row r="224" spans="1:65" s="2" customFormat="1" ht="16.5" customHeight="1">
      <c r="A224" s="35"/>
      <c r="B224" s="36"/>
      <c r="C224" s="193" t="s">
        <v>741</v>
      </c>
      <c r="D224" s="193" t="s">
        <v>284</v>
      </c>
      <c r="E224" s="194" t="s">
        <v>4410</v>
      </c>
      <c r="F224" s="195" t="s">
        <v>4411</v>
      </c>
      <c r="G224" s="196" t="s">
        <v>2216</v>
      </c>
      <c r="H224" s="197">
        <v>2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1211</v>
      </c>
    </row>
    <row r="225" spans="1:65" s="12" customFormat="1" ht="22.9" customHeight="1">
      <c r="B225" s="177"/>
      <c r="C225" s="178"/>
      <c r="D225" s="179" t="s">
        <v>75</v>
      </c>
      <c r="E225" s="191" t="s">
        <v>188</v>
      </c>
      <c r="F225" s="191" t="s">
        <v>4475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P226</f>
        <v>0</v>
      </c>
      <c r="Q225" s="185"/>
      <c r="R225" s="186">
        <f>R226</f>
        <v>0</v>
      </c>
      <c r="S225" s="185"/>
      <c r="T225" s="187">
        <f>T226</f>
        <v>0</v>
      </c>
      <c r="AR225" s="188" t="s">
        <v>83</v>
      </c>
      <c r="AT225" s="189" t="s">
        <v>75</v>
      </c>
      <c r="AU225" s="189" t="s">
        <v>83</v>
      </c>
      <c r="AY225" s="188" t="s">
        <v>282</v>
      </c>
      <c r="BK225" s="190">
        <f>BK226</f>
        <v>0</v>
      </c>
    </row>
    <row r="226" spans="1:65" s="2" customFormat="1" ht="44.25" customHeight="1">
      <c r="A226" s="35"/>
      <c r="B226" s="36"/>
      <c r="C226" s="193" t="s">
        <v>745</v>
      </c>
      <c r="D226" s="193" t="s">
        <v>284</v>
      </c>
      <c r="E226" s="194" t="s">
        <v>4476</v>
      </c>
      <c r="F226" s="195" t="s">
        <v>4477</v>
      </c>
      <c r="G226" s="196" t="s">
        <v>2216</v>
      </c>
      <c r="H226" s="197">
        <v>1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284</v>
      </c>
      <c r="AU226" s="205" t="s">
        <v>85</v>
      </c>
      <c r="AY226" s="18" t="s">
        <v>282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1220</v>
      </c>
    </row>
    <row r="227" spans="1:65" s="12" customFormat="1" ht="25.9" customHeight="1">
      <c r="B227" s="177"/>
      <c r="C227" s="178"/>
      <c r="D227" s="179" t="s">
        <v>75</v>
      </c>
      <c r="E227" s="180" t="s">
        <v>1344</v>
      </c>
      <c r="F227" s="180" t="s">
        <v>4478</v>
      </c>
      <c r="G227" s="178"/>
      <c r="H227" s="178"/>
      <c r="I227" s="181"/>
      <c r="J227" s="182">
        <f>BK227</f>
        <v>0</v>
      </c>
      <c r="K227" s="178"/>
      <c r="L227" s="183"/>
      <c r="M227" s="184"/>
      <c r="N227" s="185"/>
      <c r="O227" s="185"/>
      <c r="P227" s="186">
        <f>P228+P251+P253+P259</f>
        <v>0</v>
      </c>
      <c r="Q227" s="185"/>
      <c r="R227" s="186">
        <f>R228+R251+R253+R259</f>
        <v>0</v>
      </c>
      <c r="S227" s="185"/>
      <c r="T227" s="187">
        <f>T228+T251+T253+T259</f>
        <v>0</v>
      </c>
      <c r="AR227" s="188" t="s">
        <v>83</v>
      </c>
      <c r="AT227" s="189" t="s">
        <v>75</v>
      </c>
      <c r="AU227" s="189" t="s">
        <v>76</v>
      </c>
      <c r="AY227" s="188" t="s">
        <v>282</v>
      </c>
      <c r="BK227" s="190">
        <f>BK228+BK251+BK253+BK259</f>
        <v>0</v>
      </c>
    </row>
    <row r="228" spans="1:65" s="12" customFormat="1" ht="22.9" customHeight="1">
      <c r="B228" s="177"/>
      <c r="C228" s="178"/>
      <c r="D228" s="179" t="s">
        <v>75</v>
      </c>
      <c r="E228" s="191" t="s">
        <v>191</v>
      </c>
      <c r="F228" s="191" t="s">
        <v>4478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SUM(P229:P250)</f>
        <v>0</v>
      </c>
      <c r="Q228" s="185"/>
      <c r="R228" s="186">
        <f>SUM(R229:R250)</f>
        <v>0</v>
      </c>
      <c r="S228" s="185"/>
      <c r="T228" s="187">
        <f>SUM(T229:T250)</f>
        <v>0</v>
      </c>
      <c r="AR228" s="188" t="s">
        <v>83</v>
      </c>
      <c r="AT228" s="189" t="s">
        <v>75</v>
      </c>
      <c r="AU228" s="189" t="s">
        <v>83</v>
      </c>
      <c r="AY228" s="188" t="s">
        <v>282</v>
      </c>
      <c r="BK228" s="190">
        <f>SUM(BK229:BK250)</f>
        <v>0</v>
      </c>
    </row>
    <row r="229" spans="1:65" s="2" customFormat="1" ht="16.5" customHeight="1">
      <c r="A229" s="35"/>
      <c r="B229" s="36"/>
      <c r="C229" s="193" t="s">
        <v>748</v>
      </c>
      <c r="D229" s="193" t="s">
        <v>284</v>
      </c>
      <c r="E229" s="194" t="s">
        <v>4479</v>
      </c>
      <c r="F229" s="195" t="s">
        <v>4480</v>
      </c>
      <c r="G229" s="196" t="s">
        <v>3535</v>
      </c>
      <c r="H229" s="197">
        <v>7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284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1229</v>
      </c>
    </row>
    <row r="230" spans="1:65" s="2" customFormat="1" ht="58.5">
      <c r="A230" s="35"/>
      <c r="B230" s="36"/>
      <c r="C230" s="37"/>
      <c r="D230" s="209" t="s">
        <v>3774</v>
      </c>
      <c r="E230" s="37"/>
      <c r="F230" s="270" t="s">
        <v>4481</v>
      </c>
      <c r="G230" s="37"/>
      <c r="H230" s="37"/>
      <c r="I230" s="271"/>
      <c r="J230" s="37"/>
      <c r="K230" s="37"/>
      <c r="L230" s="40"/>
      <c r="M230" s="272"/>
      <c r="N230" s="273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3774</v>
      </c>
      <c r="AU230" s="18" t="s">
        <v>85</v>
      </c>
    </row>
    <row r="231" spans="1:65" s="2" customFormat="1" ht="16.5" customHeight="1">
      <c r="A231" s="35"/>
      <c r="B231" s="36"/>
      <c r="C231" s="193" t="s">
        <v>754</v>
      </c>
      <c r="D231" s="193" t="s">
        <v>284</v>
      </c>
      <c r="E231" s="194" t="s">
        <v>4482</v>
      </c>
      <c r="F231" s="195" t="s">
        <v>4483</v>
      </c>
      <c r="G231" s="196" t="s">
        <v>3535</v>
      </c>
      <c r="H231" s="197">
        <v>23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284</v>
      </c>
      <c r="AU231" s="205" t="s">
        <v>85</v>
      </c>
      <c r="AY231" s="18" t="s">
        <v>282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1241</v>
      </c>
    </row>
    <row r="232" spans="1:65" s="2" customFormat="1" ht="58.5">
      <c r="A232" s="35"/>
      <c r="B232" s="36"/>
      <c r="C232" s="37"/>
      <c r="D232" s="209" t="s">
        <v>3774</v>
      </c>
      <c r="E232" s="37"/>
      <c r="F232" s="270" t="s">
        <v>4484</v>
      </c>
      <c r="G232" s="37"/>
      <c r="H232" s="37"/>
      <c r="I232" s="271"/>
      <c r="J232" s="37"/>
      <c r="K232" s="37"/>
      <c r="L232" s="40"/>
      <c r="M232" s="272"/>
      <c r="N232" s="273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3774</v>
      </c>
      <c r="AU232" s="18" t="s">
        <v>85</v>
      </c>
    </row>
    <row r="233" spans="1:65" s="2" customFormat="1" ht="16.5" customHeight="1">
      <c r="A233" s="35"/>
      <c r="B233" s="36"/>
      <c r="C233" s="193" t="s">
        <v>759</v>
      </c>
      <c r="D233" s="193" t="s">
        <v>284</v>
      </c>
      <c r="E233" s="194" t="s">
        <v>4485</v>
      </c>
      <c r="F233" s="195" t="s">
        <v>4486</v>
      </c>
      <c r="G233" s="196" t="s">
        <v>3535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284</v>
      </c>
      <c r="AU233" s="205" t="s">
        <v>85</v>
      </c>
      <c r="AY233" s="18" t="s">
        <v>282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1250</v>
      </c>
    </row>
    <row r="234" spans="1:65" s="2" customFormat="1" ht="68.25">
      <c r="A234" s="35"/>
      <c r="B234" s="36"/>
      <c r="C234" s="37"/>
      <c r="D234" s="209" t="s">
        <v>3774</v>
      </c>
      <c r="E234" s="37"/>
      <c r="F234" s="270" t="s">
        <v>4487</v>
      </c>
      <c r="G234" s="37"/>
      <c r="H234" s="37"/>
      <c r="I234" s="271"/>
      <c r="J234" s="37"/>
      <c r="K234" s="37"/>
      <c r="L234" s="40"/>
      <c r="M234" s="272"/>
      <c r="N234" s="273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3774</v>
      </c>
      <c r="AU234" s="18" t="s">
        <v>85</v>
      </c>
    </row>
    <row r="235" spans="1:65" s="2" customFormat="1" ht="16.5" customHeight="1">
      <c r="A235" s="35"/>
      <c r="B235" s="36"/>
      <c r="C235" s="193" t="s">
        <v>765</v>
      </c>
      <c r="D235" s="193" t="s">
        <v>284</v>
      </c>
      <c r="E235" s="194" t="s">
        <v>4488</v>
      </c>
      <c r="F235" s="195" t="s">
        <v>4489</v>
      </c>
      <c r="G235" s="196" t="s">
        <v>3535</v>
      </c>
      <c r="H235" s="197">
        <v>7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284</v>
      </c>
      <c r="AU235" s="205" t="s">
        <v>85</v>
      </c>
      <c r="AY235" s="18" t="s">
        <v>282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1259</v>
      </c>
    </row>
    <row r="236" spans="1:65" s="2" customFormat="1" ht="39">
      <c r="A236" s="35"/>
      <c r="B236" s="36"/>
      <c r="C236" s="37"/>
      <c r="D236" s="209" t="s">
        <v>3774</v>
      </c>
      <c r="E236" s="37"/>
      <c r="F236" s="270" t="s">
        <v>4490</v>
      </c>
      <c r="G236" s="37"/>
      <c r="H236" s="37"/>
      <c r="I236" s="271"/>
      <c r="J236" s="37"/>
      <c r="K236" s="37"/>
      <c r="L236" s="40"/>
      <c r="M236" s="272"/>
      <c r="N236" s="273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3774</v>
      </c>
      <c r="AU236" s="18" t="s">
        <v>85</v>
      </c>
    </row>
    <row r="237" spans="1:65" s="2" customFormat="1" ht="16.5" customHeight="1">
      <c r="A237" s="35"/>
      <c r="B237" s="36"/>
      <c r="C237" s="193" t="s">
        <v>772</v>
      </c>
      <c r="D237" s="193" t="s">
        <v>284</v>
      </c>
      <c r="E237" s="194" t="s">
        <v>4491</v>
      </c>
      <c r="F237" s="195" t="s">
        <v>4492</v>
      </c>
      <c r="G237" s="196" t="s">
        <v>3535</v>
      </c>
      <c r="H237" s="197">
        <v>19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284</v>
      </c>
      <c r="AU237" s="205" t="s">
        <v>85</v>
      </c>
      <c r="AY237" s="18" t="s">
        <v>282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1269</v>
      </c>
    </row>
    <row r="238" spans="1:65" s="2" customFormat="1" ht="48.75">
      <c r="A238" s="35"/>
      <c r="B238" s="36"/>
      <c r="C238" s="37"/>
      <c r="D238" s="209" t="s">
        <v>3774</v>
      </c>
      <c r="E238" s="37"/>
      <c r="F238" s="270" t="s">
        <v>4493</v>
      </c>
      <c r="G238" s="37"/>
      <c r="H238" s="37"/>
      <c r="I238" s="271"/>
      <c r="J238" s="37"/>
      <c r="K238" s="37"/>
      <c r="L238" s="40"/>
      <c r="M238" s="272"/>
      <c r="N238" s="273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3774</v>
      </c>
      <c r="AU238" s="18" t="s">
        <v>85</v>
      </c>
    </row>
    <row r="239" spans="1:65" s="2" customFormat="1" ht="16.5" customHeight="1">
      <c r="A239" s="35"/>
      <c r="B239" s="36"/>
      <c r="C239" s="193" t="s">
        <v>779</v>
      </c>
      <c r="D239" s="193" t="s">
        <v>284</v>
      </c>
      <c r="E239" s="194" t="s">
        <v>4494</v>
      </c>
      <c r="F239" s="195" t="s">
        <v>4495</v>
      </c>
      <c r="G239" s="196" t="s">
        <v>3535</v>
      </c>
      <c r="H239" s="197">
        <v>1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284</v>
      </c>
      <c r="AU239" s="205" t="s">
        <v>85</v>
      </c>
      <c r="AY239" s="18" t="s">
        <v>282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1279</v>
      </c>
    </row>
    <row r="240" spans="1:65" s="2" customFormat="1" ht="39">
      <c r="A240" s="35"/>
      <c r="B240" s="36"/>
      <c r="C240" s="37"/>
      <c r="D240" s="209" t="s">
        <v>3774</v>
      </c>
      <c r="E240" s="37"/>
      <c r="F240" s="270" t="s">
        <v>4496</v>
      </c>
      <c r="G240" s="37"/>
      <c r="H240" s="37"/>
      <c r="I240" s="271"/>
      <c r="J240" s="37"/>
      <c r="K240" s="37"/>
      <c r="L240" s="40"/>
      <c r="M240" s="272"/>
      <c r="N240" s="273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3774</v>
      </c>
      <c r="AU240" s="18" t="s">
        <v>85</v>
      </c>
    </row>
    <row r="241" spans="1:65" s="2" customFormat="1" ht="16.5" customHeight="1">
      <c r="A241" s="35"/>
      <c r="B241" s="36"/>
      <c r="C241" s="193" t="s">
        <v>783</v>
      </c>
      <c r="D241" s="193" t="s">
        <v>284</v>
      </c>
      <c r="E241" s="194" t="s">
        <v>4497</v>
      </c>
      <c r="F241" s="195" t="s">
        <v>4498</v>
      </c>
      <c r="G241" s="196" t="s">
        <v>3535</v>
      </c>
      <c r="H241" s="197">
        <v>4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284</v>
      </c>
      <c r="AU241" s="205" t="s">
        <v>85</v>
      </c>
      <c r="AY241" s="18" t="s">
        <v>282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1293</v>
      </c>
    </row>
    <row r="242" spans="1:65" s="2" customFormat="1" ht="39">
      <c r="A242" s="35"/>
      <c r="B242" s="36"/>
      <c r="C242" s="37"/>
      <c r="D242" s="209" t="s">
        <v>3774</v>
      </c>
      <c r="E242" s="37"/>
      <c r="F242" s="270" t="s">
        <v>4499</v>
      </c>
      <c r="G242" s="37"/>
      <c r="H242" s="37"/>
      <c r="I242" s="271"/>
      <c r="J242" s="37"/>
      <c r="K242" s="37"/>
      <c r="L242" s="40"/>
      <c r="M242" s="272"/>
      <c r="N242" s="273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3774</v>
      </c>
      <c r="AU242" s="18" t="s">
        <v>85</v>
      </c>
    </row>
    <row r="243" spans="1:65" s="2" customFormat="1" ht="16.5" customHeight="1">
      <c r="A243" s="35"/>
      <c r="B243" s="36"/>
      <c r="C243" s="193" t="s">
        <v>787</v>
      </c>
      <c r="D243" s="193" t="s">
        <v>284</v>
      </c>
      <c r="E243" s="194" t="s">
        <v>4500</v>
      </c>
      <c r="F243" s="195" t="s">
        <v>4501</v>
      </c>
      <c r="G243" s="196" t="s">
        <v>3535</v>
      </c>
      <c r="H243" s="197">
        <v>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284</v>
      </c>
      <c r="AU243" s="205" t="s">
        <v>85</v>
      </c>
      <c r="AY243" s="18" t="s">
        <v>282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1305</v>
      </c>
    </row>
    <row r="244" spans="1:65" s="2" customFormat="1" ht="48.75">
      <c r="A244" s="35"/>
      <c r="B244" s="36"/>
      <c r="C244" s="37"/>
      <c r="D244" s="209" t="s">
        <v>3774</v>
      </c>
      <c r="E244" s="37"/>
      <c r="F244" s="270" t="s">
        <v>4502</v>
      </c>
      <c r="G244" s="37"/>
      <c r="H244" s="37"/>
      <c r="I244" s="271"/>
      <c r="J244" s="37"/>
      <c r="K244" s="37"/>
      <c r="L244" s="40"/>
      <c r="M244" s="272"/>
      <c r="N244" s="273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3774</v>
      </c>
      <c r="AU244" s="18" t="s">
        <v>85</v>
      </c>
    </row>
    <row r="245" spans="1:65" s="2" customFormat="1" ht="16.5" customHeight="1">
      <c r="A245" s="35"/>
      <c r="B245" s="36"/>
      <c r="C245" s="193" t="s">
        <v>791</v>
      </c>
      <c r="D245" s="193" t="s">
        <v>284</v>
      </c>
      <c r="E245" s="194" t="s">
        <v>4503</v>
      </c>
      <c r="F245" s="195" t="s">
        <v>4504</v>
      </c>
      <c r="G245" s="196" t="s">
        <v>3535</v>
      </c>
      <c r="H245" s="197">
        <v>4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199</v>
      </c>
      <c r="BM245" s="205" t="s">
        <v>1313</v>
      </c>
    </row>
    <row r="246" spans="1:65" s="2" customFormat="1" ht="58.5">
      <c r="A246" s="35"/>
      <c r="B246" s="36"/>
      <c r="C246" s="37"/>
      <c r="D246" s="209" t="s">
        <v>3774</v>
      </c>
      <c r="E246" s="37"/>
      <c r="F246" s="270" t="s">
        <v>4505</v>
      </c>
      <c r="G246" s="37"/>
      <c r="H246" s="37"/>
      <c r="I246" s="271"/>
      <c r="J246" s="37"/>
      <c r="K246" s="37"/>
      <c r="L246" s="40"/>
      <c r="M246" s="272"/>
      <c r="N246" s="273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3774</v>
      </c>
      <c r="AU246" s="18" t="s">
        <v>85</v>
      </c>
    </row>
    <row r="247" spans="1:65" s="2" customFormat="1" ht="16.5" customHeight="1">
      <c r="A247" s="35"/>
      <c r="B247" s="36"/>
      <c r="C247" s="193" t="s">
        <v>796</v>
      </c>
      <c r="D247" s="193" t="s">
        <v>284</v>
      </c>
      <c r="E247" s="194" t="s">
        <v>4506</v>
      </c>
      <c r="F247" s="195" t="s">
        <v>4507</v>
      </c>
      <c r="G247" s="196" t="s">
        <v>3535</v>
      </c>
      <c r="H247" s="197">
        <v>6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284</v>
      </c>
      <c r="AU247" s="205" t="s">
        <v>85</v>
      </c>
      <c r="AY247" s="18" t="s">
        <v>282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1321</v>
      </c>
    </row>
    <row r="248" spans="1:65" s="2" customFormat="1" ht="29.25">
      <c r="A248" s="35"/>
      <c r="B248" s="36"/>
      <c r="C248" s="37"/>
      <c r="D248" s="209" t="s">
        <v>3774</v>
      </c>
      <c r="E248" s="37"/>
      <c r="F248" s="270" t="s">
        <v>4508</v>
      </c>
      <c r="G248" s="37"/>
      <c r="H248" s="37"/>
      <c r="I248" s="271"/>
      <c r="J248" s="37"/>
      <c r="K248" s="37"/>
      <c r="L248" s="40"/>
      <c r="M248" s="272"/>
      <c r="N248" s="273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3774</v>
      </c>
      <c r="AU248" s="18" t="s">
        <v>85</v>
      </c>
    </row>
    <row r="249" spans="1:65" s="2" customFormat="1" ht="16.5" customHeight="1">
      <c r="A249" s="35"/>
      <c r="B249" s="36"/>
      <c r="C249" s="193" t="s">
        <v>801</v>
      </c>
      <c r="D249" s="193" t="s">
        <v>284</v>
      </c>
      <c r="E249" s="194" t="s">
        <v>4509</v>
      </c>
      <c r="F249" s="195" t="s">
        <v>4510</v>
      </c>
      <c r="G249" s="196" t="s">
        <v>3535</v>
      </c>
      <c r="H249" s="197">
        <v>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284</v>
      </c>
      <c r="AU249" s="205" t="s">
        <v>85</v>
      </c>
      <c r="AY249" s="18" t="s">
        <v>282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1330</v>
      </c>
    </row>
    <row r="250" spans="1:65" s="2" customFormat="1" ht="48.75">
      <c r="A250" s="35"/>
      <c r="B250" s="36"/>
      <c r="C250" s="37"/>
      <c r="D250" s="209" t="s">
        <v>3774</v>
      </c>
      <c r="E250" s="37"/>
      <c r="F250" s="270" t="s">
        <v>4511</v>
      </c>
      <c r="G250" s="37"/>
      <c r="H250" s="37"/>
      <c r="I250" s="271"/>
      <c r="J250" s="37"/>
      <c r="K250" s="37"/>
      <c r="L250" s="40"/>
      <c r="M250" s="272"/>
      <c r="N250" s="273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3774</v>
      </c>
      <c r="AU250" s="18" t="s">
        <v>85</v>
      </c>
    </row>
    <row r="251" spans="1:65" s="12" customFormat="1" ht="22.9" customHeight="1">
      <c r="B251" s="177"/>
      <c r="C251" s="178"/>
      <c r="D251" s="179" t="s">
        <v>75</v>
      </c>
      <c r="E251" s="191" t="s">
        <v>1351</v>
      </c>
      <c r="F251" s="191" t="s">
        <v>4308</v>
      </c>
      <c r="G251" s="178"/>
      <c r="H251" s="178"/>
      <c r="I251" s="181"/>
      <c r="J251" s="192">
        <f>BK251</f>
        <v>0</v>
      </c>
      <c r="K251" s="178"/>
      <c r="L251" s="183"/>
      <c r="M251" s="184"/>
      <c r="N251" s="185"/>
      <c r="O251" s="185"/>
      <c r="P251" s="186">
        <f>P252</f>
        <v>0</v>
      </c>
      <c r="Q251" s="185"/>
      <c r="R251" s="186">
        <f>R252</f>
        <v>0</v>
      </c>
      <c r="S251" s="185"/>
      <c r="T251" s="187">
        <f>T252</f>
        <v>0</v>
      </c>
      <c r="AR251" s="188" t="s">
        <v>83</v>
      </c>
      <c r="AT251" s="189" t="s">
        <v>75</v>
      </c>
      <c r="AU251" s="189" t="s">
        <v>83</v>
      </c>
      <c r="AY251" s="188" t="s">
        <v>282</v>
      </c>
      <c r="BK251" s="190">
        <f>BK252</f>
        <v>0</v>
      </c>
    </row>
    <row r="252" spans="1:65" s="2" customFormat="1" ht="16.5" customHeight="1">
      <c r="A252" s="35"/>
      <c r="B252" s="36"/>
      <c r="C252" s="193" t="s">
        <v>806</v>
      </c>
      <c r="D252" s="193" t="s">
        <v>284</v>
      </c>
      <c r="E252" s="194" t="s">
        <v>4309</v>
      </c>
      <c r="F252" s="195" t="s">
        <v>4310</v>
      </c>
      <c r="G252" s="196" t="s">
        <v>3535</v>
      </c>
      <c r="H252" s="197">
        <v>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1340</v>
      </c>
    </row>
    <row r="253" spans="1:65" s="12" customFormat="1" ht="22.9" customHeight="1">
      <c r="B253" s="177"/>
      <c r="C253" s="178"/>
      <c r="D253" s="179" t="s">
        <v>75</v>
      </c>
      <c r="E253" s="191" t="s">
        <v>1355</v>
      </c>
      <c r="F253" s="191" t="s">
        <v>4304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SUM(P254:P258)</f>
        <v>0</v>
      </c>
      <c r="Q253" s="185"/>
      <c r="R253" s="186">
        <f>SUM(R254:R258)</f>
        <v>0</v>
      </c>
      <c r="S253" s="185"/>
      <c r="T253" s="187">
        <f>SUM(T254:T258)</f>
        <v>0</v>
      </c>
      <c r="AR253" s="188" t="s">
        <v>83</v>
      </c>
      <c r="AT253" s="189" t="s">
        <v>75</v>
      </c>
      <c r="AU253" s="189" t="s">
        <v>83</v>
      </c>
      <c r="AY253" s="188" t="s">
        <v>282</v>
      </c>
      <c r="BK253" s="190">
        <f>SUM(BK254:BK258)</f>
        <v>0</v>
      </c>
    </row>
    <row r="254" spans="1:65" s="2" customFormat="1" ht="16.5" customHeight="1">
      <c r="A254" s="35"/>
      <c r="B254" s="36"/>
      <c r="C254" s="193" t="s">
        <v>810</v>
      </c>
      <c r="D254" s="193" t="s">
        <v>284</v>
      </c>
      <c r="E254" s="194" t="s">
        <v>4312</v>
      </c>
      <c r="F254" s="195" t="s">
        <v>4313</v>
      </c>
      <c r="G254" s="196" t="s">
        <v>3535</v>
      </c>
      <c r="H254" s="197">
        <v>1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4307</v>
      </c>
      <c r="AT254" s="205" t="s">
        <v>284</v>
      </c>
      <c r="AU254" s="205" t="s">
        <v>85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4307</v>
      </c>
      <c r="BM254" s="205" t="s">
        <v>1351</v>
      </c>
    </row>
    <row r="255" spans="1:65" s="2" customFormat="1" ht="16.5" customHeight="1">
      <c r="A255" s="35"/>
      <c r="B255" s="36"/>
      <c r="C255" s="193" t="s">
        <v>815</v>
      </c>
      <c r="D255" s="193" t="s">
        <v>284</v>
      </c>
      <c r="E255" s="194" t="s">
        <v>4314</v>
      </c>
      <c r="F255" s="195" t="s">
        <v>4315</v>
      </c>
      <c r="G255" s="196" t="s">
        <v>3535</v>
      </c>
      <c r="H255" s="197">
        <v>1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4307</v>
      </c>
      <c r="AT255" s="205" t="s">
        <v>284</v>
      </c>
      <c r="AU255" s="205" t="s">
        <v>85</v>
      </c>
      <c r="AY255" s="18" t="s">
        <v>282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4307</v>
      </c>
      <c r="BM255" s="205" t="s">
        <v>1359</v>
      </c>
    </row>
    <row r="256" spans="1:65" s="2" customFormat="1" ht="16.5" customHeight="1">
      <c r="A256" s="35"/>
      <c r="B256" s="36"/>
      <c r="C256" s="193" t="s">
        <v>820</v>
      </c>
      <c r="D256" s="193" t="s">
        <v>284</v>
      </c>
      <c r="E256" s="194" t="s">
        <v>4316</v>
      </c>
      <c r="F256" s="195" t="s">
        <v>4317</v>
      </c>
      <c r="G256" s="196" t="s">
        <v>3535</v>
      </c>
      <c r="H256" s="197">
        <v>1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4307</v>
      </c>
      <c r="AT256" s="205" t="s">
        <v>284</v>
      </c>
      <c r="AU256" s="205" t="s">
        <v>85</v>
      </c>
      <c r="AY256" s="18" t="s">
        <v>282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4307</v>
      </c>
      <c r="BM256" s="205" t="s">
        <v>1371</v>
      </c>
    </row>
    <row r="257" spans="1:65" s="2" customFormat="1" ht="16.5" customHeight="1">
      <c r="A257" s="35"/>
      <c r="B257" s="36"/>
      <c r="C257" s="193" t="s">
        <v>825</v>
      </c>
      <c r="D257" s="193" t="s">
        <v>284</v>
      </c>
      <c r="E257" s="194" t="s">
        <v>4318</v>
      </c>
      <c r="F257" s="195" t="s">
        <v>4319</v>
      </c>
      <c r="G257" s="196" t="s">
        <v>3535</v>
      </c>
      <c r="H257" s="197">
        <v>1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4307</v>
      </c>
      <c r="AT257" s="205" t="s">
        <v>284</v>
      </c>
      <c r="AU257" s="205" t="s">
        <v>85</v>
      </c>
      <c r="AY257" s="18" t="s">
        <v>282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4307</v>
      </c>
      <c r="BM257" s="205" t="s">
        <v>1379</v>
      </c>
    </row>
    <row r="258" spans="1:65" s="2" customFormat="1" ht="16.5" customHeight="1">
      <c r="A258" s="35"/>
      <c r="B258" s="36"/>
      <c r="C258" s="193" t="s">
        <v>834</v>
      </c>
      <c r="D258" s="193" t="s">
        <v>284</v>
      </c>
      <c r="E258" s="194" t="s">
        <v>4320</v>
      </c>
      <c r="F258" s="195" t="s">
        <v>4154</v>
      </c>
      <c r="G258" s="196" t="s">
        <v>3535</v>
      </c>
      <c r="H258" s="197">
        <v>1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4307</v>
      </c>
      <c r="AT258" s="205" t="s">
        <v>284</v>
      </c>
      <c r="AU258" s="205" t="s">
        <v>85</v>
      </c>
      <c r="AY258" s="18" t="s">
        <v>282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4307</v>
      </c>
      <c r="BM258" s="205" t="s">
        <v>1387</v>
      </c>
    </row>
    <row r="259" spans="1:65" s="12" customFormat="1" ht="22.9" customHeight="1">
      <c r="B259" s="177"/>
      <c r="C259" s="178"/>
      <c r="D259" s="179" t="s">
        <v>75</v>
      </c>
      <c r="E259" s="191" t="s">
        <v>4512</v>
      </c>
      <c r="F259" s="191" t="s">
        <v>4321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SUM(P260:P263)</f>
        <v>0</v>
      </c>
      <c r="Q259" s="185"/>
      <c r="R259" s="186">
        <f>SUM(R260:R263)</f>
        <v>0</v>
      </c>
      <c r="S259" s="185"/>
      <c r="T259" s="187">
        <f>SUM(T260:T263)</f>
        <v>0</v>
      </c>
      <c r="AR259" s="188" t="s">
        <v>83</v>
      </c>
      <c r="AT259" s="189" t="s">
        <v>75</v>
      </c>
      <c r="AU259" s="189" t="s">
        <v>83</v>
      </c>
      <c r="AY259" s="188" t="s">
        <v>282</v>
      </c>
      <c r="BK259" s="190">
        <f>SUM(BK260:BK263)</f>
        <v>0</v>
      </c>
    </row>
    <row r="260" spans="1:65" s="2" customFormat="1" ht="16.5" customHeight="1">
      <c r="A260" s="35"/>
      <c r="B260" s="36"/>
      <c r="C260" s="193" t="s">
        <v>838</v>
      </c>
      <c r="D260" s="193" t="s">
        <v>284</v>
      </c>
      <c r="E260" s="194" t="s">
        <v>4322</v>
      </c>
      <c r="F260" s="195" t="s">
        <v>4323</v>
      </c>
      <c r="G260" s="196" t="s">
        <v>1</v>
      </c>
      <c r="H260" s="197">
        <v>0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4307</v>
      </c>
      <c r="AT260" s="205" t="s">
        <v>284</v>
      </c>
      <c r="AU260" s="205" t="s">
        <v>85</v>
      </c>
      <c r="AY260" s="18" t="s">
        <v>282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4307</v>
      </c>
      <c r="BM260" s="205" t="s">
        <v>4513</v>
      </c>
    </row>
    <row r="261" spans="1:65" s="2" customFormat="1" ht="78">
      <c r="A261" s="35"/>
      <c r="B261" s="36"/>
      <c r="C261" s="37"/>
      <c r="D261" s="209" t="s">
        <v>3774</v>
      </c>
      <c r="E261" s="37"/>
      <c r="F261" s="270" t="s">
        <v>4325</v>
      </c>
      <c r="G261" s="37"/>
      <c r="H261" s="37"/>
      <c r="I261" s="271"/>
      <c r="J261" s="37"/>
      <c r="K261" s="37"/>
      <c r="L261" s="40"/>
      <c r="M261" s="272"/>
      <c r="N261" s="273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3774</v>
      </c>
      <c r="AU261" s="18" t="s">
        <v>85</v>
      </c>
    </row>
    <row r="262" spans="1:65" s="2" customFormat="1" ht="16.5" customHeight="1">
      <c r="A262" s="35"/>
      <c r="B262" s="36"/>
      <c r="C262" s="193" t="s">
        <v>844</v>
      </c>
      <c r="D262" s="193" t="s">
        <v>284</v>
      </c>
      <c r="E262" s="194" t="s">
        <v>4326</v>
      </c>
      <c r="F262" s="195" t="s">
        <v>4323</v>
      </c>
      <c r="G262" s="196" t="s">
        <v>1</v>
      </c>
      <c r="H262" s="197">
        <v>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4307</v>
      </c>
      <c r="AT262" s="205" t="s">
        <v>284</v>
      </c>
      <c r="AU262" s="205" t="s">
        <v>85</v>
      </c>
      <c r="AY262" s="18" t="s">
        <v>282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4307</v>
      </c>
      <c r="BM262" s="205" t="s">
        <v>4514</v>
      </c>
    </row>
    <row r="263" spans="1:65" s="2" customFormat="1" ht="136.5">
      <c r="A263" s="35"/>
      <c r="B263" s="36"/>
      <c r="C263" s="37"/>
      <c r="D263" s="209" t="s">
        <v>3774</v>
      </c>
      <c r="E263" s="37"/>
      <c r="F263" s="270" t="s">
        <v>4328</v>
      </c>
      <c r="G263" s="37"/>
      <c r="H263" s="37"/>
      <c r="I263" s="271"/>
      <c r="J263" s="37"/>
      <c r="K263" s="37"/>
      <c r="L263" s="40"/>
      <c r="M263" s="274"/>
      <c r="N263" s="275"/>
      <c r="O263" s="267"/>
      <c r="P263" s="267"/>
      <c r="Q263" s="267"/>
      <c r="R263" s="267"/>
      <c r="S263" s="267"/>
      <c r="T263" s="27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3774</v>
      </c>
      <c r="AU263" s="18" t="s">
        <v>85</v>
      </c>
    </row>
    <row r="264" spans="1:65" s="2" customFormat="1" ht="6.95" customHeight="1">
      <c r="A264" s="35"/>
      <c r="B264" s="55"/>
      <c r="C264" s="56"/>
      <c r="D264" s="56"/>
      <c r="E264" s="56"/>
      <c r="F264" s="56"/>
      <c r="G264" s="56"/>
      <c r="H264" s="56"/>
      <c r="I264" s="56"/>
      <c r="J264" s="56"/>
      <c r="K264" s="56"/>
      <c r="L264" s="40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algorithmName="SHA-512" hashValue="Y8UR46fsTtPRqzkJ8jgcF6Le5bBjsea7oujEopRWCY8wWmwVHjQx8gLHARKlMyzgTyEJxBjV/1DyiD9YkBiBnA==" saltValue="9MYC9VC7gIkJoPGE5ll0N4vNDK8pfZi3pv2gzvDi5n9seCa27wiC3n0/MoRo21vqPZPWgMaMe20U7sGg/ePbFw==" spinCount="100000" sheet="1" objects="1" scenarios="1" formatColumns="0" formatRows="0" autoFilter="0"/>
  <autoFilter ref="C140:K263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4161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4515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ROUND((SUM(BE132:BE195)),  2)</f>
        <v>0</v>
      </c>
      <c r="G37" s="35"/>
      <c r="H37" s="35"/>
      <c r="I37" s="131">
        <v>0.21</v>
      </c>
      <c r="J37" s="130">
        <f>ROUND(((SUM(BE132:BE195))*I37),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ROUND((SUM(BF132:BF195)),  2)</f>
        <v>0</v>
      </c>
      <c r="G38" s="35"/>
      <c r="H38" s="35"/>
      <c r="I38" s="131">
        <v>0.15</v>
      </c>
      <c r="J38" s="130">
        <f>ROUND(((SUM(BF132:BF195))*I38),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4161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04e.3 - Areálová kanalizace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4516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4165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4166</v>
      </c>
      <c r="E103" s="162"/>
      <c r="F103" s="162"/>
      <c r="G103" s="162"/>
      <c r="H103" s="162"/>
      <c r="I103" s="162"/>
      <c r="J103" s="163">
        <f>J148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4517</v>
      </c>
      <c r="E104" s="162"/>
      <c r="F104" s="162"/>
      <c r="G104" s="162"/>
      <c r="H104" s="162"/>
      <c r="I104" s="162"/>
      <c r="J104" s="163">
        <f>J162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4518</v>
      </c>
      <c r="E105" s="162"/>
      <c r="F105" s="162"/>
      <c r="G105" s="162"/>
      <c r="H105" s="162"/>
      <c r="I105" s="162"/>
      <c r="J105" s="163">
        <f>J168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4519</v>
      </c>
      <c r="E106" s="162"/>
      <c r="F106" s="162"/>
      <c r="G106" s="162"/>
      <c r="H106" s="162"/>
      <c r="I106" s="162"/>
      <c r="J106" s="163">
        <f>J181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4520</v>
      </c>
      <c r="E107" s="162"/>
      <c r="F107" s="162"/>
      <c r="G107" s="162"/>
      <c r="H107" s="162"/>
      <c r="I107" s="162"/>
      <c r="J107" s="163">
        <f>J185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4521</v>
      </c>
      <c r="E108" s="162"/>
      <c r="F108" s="162"/>
      <c r="G108" s="162"/>
      <c r="H108" s="162"/>
      <c r="I108" s="162"/>
      <c r="J108" s="163">
        <f>J191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5" t="str">
        <f>E7</f>
        <v>MŠ Vokovická</v>
      </c>
      <c r="F118" s="336"/>
      <c r="G118" s="336"/>
      <c r="H118" s="33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5" t="s">
        <v>227</v>
      </c>
      <c r="F120" s="286"/>
      <c r="G120" s="286"/>
      <c r="H120" s="286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9" t="s">
        <v>4161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4162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8" t="str">
        <f>E13</f>
        <v>04e.3 - Areálová kanalizace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268</v>
      </c>
      <c r="D131" s="168" t="s">
        <v>61</v>
      </c>
      <c r="E131" s="168" t="s">
        <v>57</v>
      </c>
      <c r="F131" s="168" t="s">
        <v>58</v>
      </c>
      <c r="G131" s="168" t="s">
        <v>269</v>
      </c>
      <c r="H131" s="168" t="s">
        <v>270</v>
      </c>
      <c r="I131" s="168" t="s">
        <v>271</v>
      </c>
      <c r="J131" s="169" t="s">
        <v>232</v>
      </c>
      <c r="K131" s="170" t="s">
        <v>272</v>
      </c>
      <c r="L131" s="171"/>
      <c r="M131" s="76" t="s">
        <v>1</v>
      </c>
      <c r="N131" s="77" t="s">
        <v>40</v>
      </c>
      <c r="O131" s="77" t="s">
        <v>273</v>
      </c>
      <c r="P131" s="77" t="s">
        <v>274</v>
      </c>
      <c r="Q131" s="77" t="s">
        <v>275</v>
      </c>
      <c r="R131" s="77" t="s">
        <v>276</v>
      </c>
      <c r="S131" s="77" t="s">
        <v>277</v>
      </c>
      <c r="T131" s="78" t="s">
        <v>278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279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1496</v>
      </c>
      <c r="F133" s="180" t="s">
        <v>4522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P134+P148+P162+P168+P181+P185+P191</f>
        <v>0</v>
      </c>
      <c r="Q133" s="185"/>
      <c r="R133" s="186">
        <f>R134+R148+R162+R168+R181+R185+R191</f>
        <v>0</v>
      </c>
      <c r="S133" s="185"/>
      <c r="T133" s="187">
        <f>T134+T148+T162+T168+T181+T185+T191</f>
        <v>0</v>
      </c>
      <c r="AR133" s="188" t="s">
        <v>83</v>
      </c>
      <c r="AT133" s="189" t="s">
        <v>75</v>
      </c>
      <c r="AU133" s="189" t="s">
        <v>76</v>
      </c>
      <c r="AY133" s="188" t="s">
        <v>282</v>
      </c>
      <c r="BK133" s="190">
        <f>BK134+BK148+BK162+BK168+BK181+BK185+BK191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4186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SUM(P135:P147)</f>
        <v>0</v>
      </c>
      <c r="Q134" s="185"/>
      <c r="R134" s="186">
        <f>SUM(R135:R147)</f>
        <v>0</v>
      </c>
      <c r="S134" s="185"/>
      <c r="T134" s="187">
        <f>SUM(T135:T147)</f>
        <v>0</v>
      </c>
      <c r="AR134" s="188" t="s">
        <v>83</v>
      </c>
      <c r="AT134" s="189" t="s">
        <v>75</v>
      </c>
      <c r="AU134" s="189" t="s">
        <v>83</v>
      </c>
      <c r="AY134" s="188" t="s">
        <v>282</v>
      </c>
      <c r="BK134" s="190">
        <f>SUM(BK135:BK147)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284</v>
      </c>
      <c r="E135" s="194" t="s">
        <v>4523</v>
      </c>
      <c r="F135" s="195" t="s">
        <v>4524</v>
      </c>
      <c r="G135" s="196" t="s">
        <v>295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288</v>
      </c>
      <c r="AT135" s="205" t="s">
        <v>284</v>
      </c>
      <c r="AU135" s="205" t="s">
        <v>85</v>
      </c>
      <c r="AY135" s="18" t="s">
        <v>282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288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284</v>
      </c>
      <c r="E136" s="194" t="s">
        <v>4525</v>
      </c>
      <c r="F136" s="195" t="s">
        <v>4526</v>
      </c>
      <c r="G136" s="196" t="s">
        <v>287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288</v>
      </c>
      <c r="BM136" s="205" t="s">
        <v>288</v>
      </c>
    </row>
    <row r="137" spans="1:65" s="2" customFormat="1" ht="16.5" customHeight="1">
      <c r="A137" s="35"/>
      <c r="B137" s="36"/>
      <c r="C137" s="193" t="s">
        <v>105</v>
      </c>
      <c r="D137" s="193" t="s">
        <v>284</v>
      </c>
      <c r="E137" s="194" t="s">
        <v>4189</v>
      </c>
      <c r="F137" s="195" t="s">
        <v>4190</v>
      </c>
      <c r="G137" s="196" t="s">
        <v>295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288</v>
      </c>
      <c r="BM137" s="205" t="s">
        <v>336</v>
      </c>
    </row>
    <row r="138" spans="1:65" s="2" customFormat="1" ht="16.5" customHeight="1">
      <c r="A138" s="35"/>
      <c r="B138" s="36"/>
      <c r="C138" s="193" t="s">
        <v>288</v>
      </c>
      <c r="D138" s="193" t="s">
        <v>284</v>
      </c>
      <c r="E138" s="194" t="s">
        <v>4191</v>
      </c>
      <c r="F138" s="195" t="s">
        <v>4192</v>
      </c>
      <c r="G138" s="196" t="s">
        <v>295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288</v>
      </c>
      <c r="BM138" s="205" t="s">
        <v>347</v>
      </c>
    </row>
    <row r="139" spans="1:65" s="2" customFormat="1" ht="16.5" customHeight="1">
      <c r="A139" s="35"/>
      <c r="B139" s="36"/>
      <c r="C139" s="193" t="s">
        <v>330</v>
      </c>
      <c r="D139" s="193" t="s">
        <v>284</v>
      </c>
      <c r="E139" s="194" t="s">
        <v>4527</v>
      </c>
      <c r="F139" s="195" t="s">
        <v>4528</v>
      </c>
      <c r="G139" s="196" t="s">
        <v>295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288</v>
      </c>
      <c r="BM139" s="205" t="s">
        <v>357</v>
      </c>
    </row>
    <row r="140" spans="1:65" s="2" customFormat="1" ht="16.5" customHeight="1">
      <c r="A140" s="35"/>
      <c r="B140" s="36"/>
      <c r="C140" s="193" t="s">
        <v>336</v>
      </c>
      <c r="D140" s="193" t="s">
        <v>284</v>
      </c>
      <c r="E140" s="194" t="s">
        <v>4529</v>
      </c>
      <c r="F140" s="195" t="s">
        <v>4530</v>
      </c>
      <c r="G140" s="196" t="s">
        <v>295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288</v>
      </c>
      <c r="BM140" s="205" t="s">
        <v>188</v>
      </c>
    </row>
    <row r="141" spans="1:65" s="2" customFormat="1" ht="16.5" customHeight="1">
      <c r="A141" s="35"/>
      <c r="B141" s="36"/>
      <c r="C141" s="193" t="s">
        <v>342</v>
      </c>
      <c r="D141" s="193" t="s">
        <v>284</v>
      </c>
      <c r="E141" s="194" t="s">
        <v>4531</v>
      </c>
      <c r="F141" s="195" t="s">
        <v>4532</v>
      </c>
      <c r="G141" s="196" t="s">
        <v>295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288</v>
      </c>
      <c r="BM141" s="205" t="s">
        <v>194</v>
      </c>
    </row>
    <row r="142" spans="1:65" s="2" customFormat="1" ht="16.5" customHeight="1">
      <c r="A142" s="35"/>
      <c r="B142" s="36"/>
      <c r="C142" s="193" t="s">
        <v>347</v>
      </c>
      <c r="D142" s="193" t="s">
        <v>284</v>
      </c>
      <c r="E142" s="194" t="s">
        <v>4533</v>
      </c>
      <c r="F142" s="195" t="s">
        <v>4534</v>
      </c>
      <c r="G142" s="196" t="s">
        <v>287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288</v>
      </c>
      <c r="BM142" s="205" t="s">
        <v>199</v>
      </c>
    </row>
    <row r="143" spans="1:65" s="2" customFormat="1" ht="16.5" customHeight="1">
      <c r="A143" s="35"/>
      <c r="B143" s="36"/>
      <c r="C143" s="193" t="s">
        <v>352</v>
      </c>
      <c r="D143" s="193" t="s">
        <v>284</v>
      </c>
      <c r="E143" s="194" t="s">
        <v>4535</v>
      </c>
      <c r="F143" s="195" t="s">
        <v>4536</v>
      </c>
      <c r="G143" s="196" t="s">
        <v>295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288</v>
      </c>
      <c r="BM143" s="205" t="s">
        <v>205</v>
      </c>
    </row>
    <row r="144" spans="1:65" s="2" customFormat="1" ht="16.5" customHeight="1">
      <c r="A144" s="35"/>
      <c r="B144" s="36"/>
      <c r="C144" s="193" t="s">
        <v>357</v>
      </c>
      <c r="D144" s="193" t="s">
        <v>284</v>
      </c>
      <c r="E144" s="194" t="s">
        <v>4537</v>
      </c>
      <c r="F144" s="195" t="s">
        <v>4538</v>
      </c>
      <c r="G144" s="196" t="s">
        <v>295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288</v>
      </c>
      <c r="BM144" s="205" t="s">
        <v>208</v>
      </c>
    </row>
    <row r="145" spans="1:65" s="2" customFormat="1" ht="24.2" customHeight="1">
      <c r="A145" s="35"/>
      <c r="B145" s="36"/>
      <c r="C145" s="193" t="s">
        <v>185</v>
      </c>
      <c r="D145" s="193" t="s">
        <v>284</v>
      </c>
      <c r="E145" s="194" t="s">
        <v>4539</v>
      </c>
      <c r="F145" s="195" t="s">
        <v>4540</v>
      </c>
      <c r="G145" s="196" t="s">
        <v>287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288</v>
      </c>
      <c r="BM145" s="205" t="s">
        <v>222</v>
      </c>
    </row>
    <row r="146" spans="1:65" s="2" customFormat="1" ht="16.5" customHeight="1">
      <c r="A146" s="35"/>
      <c r="B146" s="36"/>
      <c r="C146" s="193" t="s">
        <v>188</v>
      </c>
      <c r="D146" s="193" t="s">
        <v>284</v>
      </c>
      <c r="E146" s="194" t="s">
        <v>4541</v>
      </c>
      <c r="F146" s="195" t="s">
        <v>4542</v>
      </c>
      <c r="G146" s="196" t="s">
        <v>295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288</v>
      </c>
      <c r="BM146" s="205" t="s">
        <v>452</v>
      </c>
    </row>
    <row r="147" spans="1:65" s="2" customFormat="1" ht="16.5" customHeight="1">
      <c r="A147" s="35"/>
      <c r="B147" s="36"/>
      <c r="C147" s="193" t="s">
        <v>191</v>
      </c>
      <c r="D147" s="193" t="s">
        <v>284</v>
      </c>
      <c r="E147" s="194" t="s">
        <v>4195</v>
      </c>
      <c r="F147" s="195" t="s">
        <v>4196</v>
      </c>
      <c r="G147" s="196" t="s">
        <v>295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288</v>
      </c>
      <c r="BM147" s="205" t="s">
        <v>463</v>
      </c>
    </row>
    <row r="148" spans="1:65" s="12" customFormat="1" ht="22.9" customHeight="1">
      <c r="B148" s="177"/>
      <c r="C148" s="178"/>
      <c r="D148" s="179" t="s">
        <v>75</v>
      </c>
      <c r="E148" s="191" t="s">
        <v>85</v>
      </c>
      <c r="F148" s="191" t="s">
        <v>4197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SUM(P149:P161)</f>
        <v>0</v>
      </c>
      <c r="Q148" s="185"/>
      <c r="R148" s="186">
        <f>SUM(R149:R161)</f>
        <v>0</v>
      </c>
      <c r="S148" s="185"/>
      <c r="T148" s="187">
        <f>SUM(T149:T161)</f>
        <v>0</v>
      </c>
      <c r="AR148" s="188" t="s">
        <v>83</v>
      </c>
      <c r="AT148" s="189" t="s">
        <v>75</v>
      </c>
      <c r="AU148" s="189" t="s">
        <v>83</v>
      </c>
      <c r="AY148" s="188" t="s">
        <v>282</v>
      </c>
      <c r="BK148" s="190">
        <f>SUM(BK149:BK161)</f>
        <v>0</v>
      </c>
    </row>
    <row r="149" spans="1:65" s="2" customFormat="1" ht="24.2" customHeight="1">
      <c r="A149" s="35"/>
      <c r="B149" s="36"/>
      <c r="C149" s="193" t="s">
        <v>194</v>
      </c>
      <c r="D149" s="193" t="s">
        <v>284</v>
      </c>
      <c r="E149" s="194" t="s">
        <v>4543</v>
      </c>
      <c r="F149" s="195" t="s">
        <v>4544</v>
      </c>
      <c r="G149" s="196" t="s">
        <v>2216</v>
      </c>
      <c r="H149" s="197">
        <v>1</v>
      </c>
      <c r="I149" s="198"/>
      <c r="J149" s="199">
        <f t="shared" ref="J149:J161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1" si="11">O149*H149</f>
        <v>0</v>
      </c>
      <c r="Q149" s="203">
        <v>0</v>
      </c>
      <c r="R149" s="203">
        <f t="shared" ref="R149:R161" si="12">Q149*H149</f>
        <v>0</v>
      </c>
      <c r="S149" s="203">
        <v>0</v>
      </c>
      <c r="T149" s="204">
        <f t="shared" ref="T149:T161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 t="shared" ref="BE149:BE161" si="14">IF(N149="základní",J149,0)</f>
        <v>0</v>
      </c>
      <c r="BF149" s="206">
        <f t="shared" ref="BF149:BF161" si="15">IF(N149="snížená",J149,0)</f>
        <v>0</v>
      </c>
      <c r="BG149" s="206">
        <f t="shared" ref="BG149:BG161" si="16">IF(N149="zákl. přenesená",J149,0)</f>
        <v>0</v>
      </c>
      <c r="BH149" s="206">
        <f t="shared" ref="BH149:BH161" si="17">IF(N149="sníž. přenesená",J149,0)</f>
        <v>0</v>
      </c>
      <c r="BI149" s="206">
        <f t="shared" ref="BI149:BI161" si="18">IF(N149="nulová",J149,0)</f>
        <v>0</v>
      </c>
      <c r="BJ149" s="18" t="s">
        <v>83</v>
      </c>
      <c r="BK149" s="206">
        <f t="shared" ref="BK149:BK161" si="19">ROUND(I149*H149,2)</f>
        <v>0</v>
      </c>
      <c r="BL149" s="18" t="s">
        <v>199</v>
      </c>
      <c r="BM149" s="205" t="s">
        <v>473</v>
      </c>
    </row>
    <row r="150" spans="1:65" s="2" customFormat="1" ht="33" customHeight="1">
      <c r="A150" s="35"/>
      <c r="B150" s="36"/>
      <c r="C150" s="193" t="s">
        <v>8</v>
      </c>
      <c r="D150" s="193" t="s">
        <v>284</v>
      </c>
      <c r="E150" s="194" t="s">
        <v>4545</v>
      </c>
      <c r="F150" s="195" t="s">
        <v>4546</v>
      </c>
      <c r="G150" s="196" t="s">
        <v>2216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284</v>
      </c>
      <c r="AU150" s="205" t="s">
        <v>85</v>
      </c>
      <c r="AY150" s="18" t="s">
        <v>282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483</v>
      </c>
    </row>
    <row r="151" spans="1:65" s="2" customFormat="1" ht="33" customHeight="1">
      <c r="A151" s="35"/>
      <c r="B151" s="36"/>
      <c r="C151" s="193" t="s">
        <v>199</v>
      </c>
      <c r="D151" s="193" t="s">
        <v>284</v>
      </c>
      <c r="E151" s="194" t="s">
        <v>4547</v>
      </c>
      <c r="F151" s="195" t="s">
        <v>4548</v>
      </c>
      <c r="G151" s="196" t="s">
        <v>2216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284</v>
      </c>
      <c r="AU151" s="205" t="s">
        <v>85</v>
      </c>
      <c r="AY151" s="18" t="s">
        <v>282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493</v>
      </c>
    </row>
    <row r="152" spans="1:65" s="2" customFormat="1" ht="33" customHeight="1">
      <c r="A152" s="35"/>
      <c r="B152" s="36"/>
      <c r="C152" s="193" t="s">
        <v>202</v>
      </c>
      <c r="D152" s="193" t="s">
        <v>284</v>
      </c>
      <c r="E152" s="194" t="s">
        <v>4549</v>
      </c>
      <c r="F152" s="195" t="s">
        <v>4550</v>
      </c>
      <c r="G152" s="196" t="s">
        <v>2216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284</v>
      </c>
      <c r="AU152" s="205" t="s">
        <v>85</v>
      </c>
      <c r="AY152" s="18" t="s">
        <v>282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509</v>
      </c>
    </row>
    <row r="153" spans="1:65" s="2" customFormat="1" ht="33" customHeight="1">
      <c r="A153" s="35"/>
      <c r="B153" s="36"/>
      <c r="C153" s="193" t="s">
        <v>205</v>
      </c>
      <c r="D153" s="193" t="s">
        <v>284</v>
      </c>
      <c r="E153" s="194" t="s">
        <v>4551</v>
      </c>
      <c r="F153" s="195" t="s">
        <v>4552</v>
      </c>
      <c r="G153" s="196" t="s">
        <v>2216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284</v>
      </c>
      <c r="AU153" s="205" t="s">
        <v>85</v>
      </c>
      <c r="AY153" s="18" t="s">
        <v>282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520</v>
      </c>
    </row>
    <row r="154" spans="1:65" s="2" customFormat="1" ht="33" customHeight="1">
      <c r="A154" s="35"/>
      <c r="B154" s="36"/>
      <c r="C154" s="193" t="s">
        <v>426</v>
      </c>
      <c r="D154" s="193" t="s">
        <v>284</v>
      </c>
      <c r="E154" s="194" t="s">
        <v>4553</v>
      </c>
      <c r="F154" s="195" t="s">
        <v>4554</v>
      </c>
      <c r="G154" s="196" t="s">
        <v>2216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284</v>
      </c>
      <c r="AU154" s="205" t="s">
        <v>85</v>
      </c>
      <c r="AY154" s="18" t="s">
        <v>282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530</v>
      </c>
    </row>
    <row r="155" spans="1:65" s="2" customFormat="1" ht="33" customHeight="1">
      <c r="A155" s="35"/>
      <c r="B155" s="36"/>
      <c r="C155" s="193" t="s">
        <v>208</v>
      </c>
      <c r="D155" s="193" t="s">
        <v>284</v>
      </c>
      <c r="E155" s="194" t="s">
        <v>4555</v>
      </c>
      <c r="F155" s="195" t="s">
        <v>4556</v>
      </c>
      <c r="G155" s="196" t="s">
        <v>2216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544</v>
      </c>
    </row>
    <row r="156" spans="1:65" s="2" customFormat="1" ht="33" customHeight="1">
      <c r="A156" s="35"/>
      <c r="B156" s="36"/>
      <c r="C156" s="193" t="s">
        <v>7</v>
      </c>
      <c r="D156" s="193" t="s">
        <v>284</v>
      </c>
      <c r="E156" s="194" t="s">
        <v>4557</v>
      </c>
      <c r="F156" s="195" t="s">
        <v>4558</v>
      </c>
      <c r="G156" s="196" t="s">
        <v>2216</v>
      </c>
      <c r="H156" s="197">
        <v>1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580</v>
      </c>
    </row>
    <row r="157" spans="1:65" s="2" customFormat="1" ht="33" customHeight="1">
      <c r="A157" s="35"/>
      <c r="B157" s="36"/>
      <c r="C157" s="193" t="s">
        <v>222</v>
      </c>
      <c r="D157" s="193" t="s">
        <v>284</v>
      </c>
      <c r="E157" s="194" t="s">
        <v>4559</v>
      </c>
      <c r="F157" s="195" t="s">
        <v>4560</v>
      </c>
      <c r="G157" s="196" t="s">
        <v>2216</v>
      </c>
      <c r="H157" s="197">
        <v>1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85</v>
      </c>
      <c r="AY157" s="18" t="s">
        <v>282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589</v>
      </c>
    </row>
    <row r="158" spans="1:65" s="2" customFormat="1" ht="33" customHeight="1">
      <c r="A158" s="35"/>
      <c r="B158" s="36"/>
      <c r="C158" s="193" t="s">
        <v>446</v>
      </c>
      <c r="D158" s="193" t="s">
        <v>284</v>
      </c>
      <c r="E158" s="194" t="s">
        <v>4561</v>
      </c>
      <c r="F158" s="195" t="s">
        <v>4562</v>
      </c>
      <c r="G158" s="196" t="s">
        <v>2216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597</v>
      </c>
    </row>
    <row r="159" spans="1:65" s="2" customFormat="1" ht="33" customHeight="1">
      <c r="A159" s="35"/>
      <c r="B159" s="36"/>
      <c r="C159" s="193" t="s">
        <v>452</v>
      </c>
      <c r="D159" s="193" t="s">
        <v>284</v>
      </c>
      <c r="E159" s="194" t="s">
        <v>4563</v>
      </c>
      <c r="F159" s="195" t="s">
        <v>4564</v>
      </c>
      <c r="G159" s="196" t="s">
        <v>2216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605</v>
      </c>
    </row>
    <row r="160" spans="1:65" s="2" customFormat="1" ht="33" customHeight="1">
      <c r="A160" s="35"/>
      <c r="B160" s="36"/>
      <c r="C160" s="193" t="s">
        <v>457</v>
      </c>
      <c r="D160" s="193" t="s">
        <v>284</v>
      </c>
      <c r="E160" s="194" t="s">
        <v>4565</v>
      </c>
      <c r="F160" s="195" t="s">
        <v>4566</v>
      </c>
      <c r="G160" s="196" t="s">
        <v>2216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613</v>
      </c>
    </row>
    <row r="161" spans="1:65" s="2" customFormat="1" ht="37.9" customHeight="1">
      <c r="A161" s="35"/>
      <c r="B161" s="36"/>
      <c r="C161" s="193" t="s">
        <v>463</v>
      </c>
      <c r="D161" s="193" t="s">
        <v>284</v>
      </c>
      <c r="E161" s="194" t="s">
        <v>4567</v>
      </c>
      <c r="F161" s="195" t="s">
        <v>4568</v>
      </c>
      <c r="G161" s="196" t="s">
        <v>2216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284</v>
      </c>
      <c r="AU161" s="205" t="s">
        <v>85</v>
      </c>
      <c r="AY161" s="18" t="s">
        <v>282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621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4569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SUM(P163:P167)</f>
        <v>0</v>
      </c>
      <c r="Q162" s="185"/>
      <c r="R162" s="186">
        <f>SUM(R163:R167)</f>
        <v>0</v>
      </c>
      <c r="S162" s="185"/>
      <c r="T162" s="187">
        <f>SUM(T163:T167)</f>
        <v>0</v>
      </c>
      <c r="AR162" s="188" t="s">
        <v>83</v>
      </c>
      <c r="AT162" s="189" t="s">
        <v>75</v>
      </c>
      <c r="AU162" s="189" t="s">
        <v>83</v>
      </c>
      <c r="AY162" s="188" t="s">
        <v>282</v>
      </c>
      <c r="BK162" s="190">
        <f>SUM(BK163:BK167)</f>
        <v>0</v>
      </c>
    </row>
    <row r="163" spans="1:65" s="2" customFormat="1" ht="16.5" customHeight="1">
      <c r="A163" s="35"/>
      <c r="B163" s="36"/>
      <c r="C163" s="193" t="s">
        <v>468</v>
      </c>
      <c r="D163" s="193" t="s">
        <v>284</v>
      </c>
      <c r="E163" s="194" t="s">
        <v>4225</v>
      </c>
      <c r="F163" s="195" t="s">
        <v>4226</v>
      </c>
      <c r="G163" s="196" t="s">
        <v>441</v>
      </c>
      <c r="H163" s="197">
        <v>31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629</v>
      </c>
    </row>
    <row r="164" spans="1:65" s="2" customFormat="1" ht="16.5" customHeight="1">
      <c r="A164" s="35"/>
      <c r="B164" s="36"/>
      <c r="C164" s="193" t="s">
        <v>473</v>
      </c>
      <c r="D164" s="193" t="s">
        <v>284</v>
      </c>
      <c r="E164" s="194" t="s">
        <v>4570</v>
      </c>
      <c r="F164" s="195" t="s">
        <v>4571</v>
      </c>
      <c r="G164" s="196" t="s">
        <v>441</v>
      </c>
      <c r="H164" s="197">
        <v>106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637</v>
      </c>
    </row>
    <row r="165" spans="1:65" s="2" customFormat="1" ht="16.5" customHeight="1">
      <c r="A165" s="35"/>
      <c r="B165" s="36"/>
      <c r="C165" s="193" t="s">
        <v>478</v>
      </c>
      <c r="D165" s="193" t="s">
        <v>284</v>
      </c>
      <c r="E165" s="194" t="s">
        <v>4570</v>
      </c>
      <c r="F165" s="195" t="s">
        <v>4571</v>
      </c>
      <c r="G165" s="196" t="s">
        <v>441</v>
      </c>
      <c r="H165" s="197">
        <v>93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284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645</v>
      </c>
    </row>
    <row r="166" spans="1:65" s="2" customFormat="1" ht="16.5" customHeight="1">
      <c r="A166" s="35"/>
      <c r="B166" s="36"/>
      <c r="C166" s="193" t="s">
        <v>483</v>
      </c>
      <c r="D166" s="193" t="s">
        <v>284</v>
      </c>
      <c r="E166" s="194" t="s">
        <v>4231</v>
      </c>
      <c r="F166" s="195" t="s">
        <v>4232</v>
      </c>
      <c r="G166" s="196" t="s">
        <v>441</v>
      </c>
      <c r="H166" s="197">
        <v>1.5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653</v>
      </c>
    </row>
    <row r="167" spans="1:65" s="2" customFormat="1" ht="16.5" customHeight="1">
      <c r="A167" s="35"/>
      <c r="B167" s="36"/>
      <c r="C167" s="193" t="s">
        <v>488</v>
      </c>
      <c r="D167" s="193" t="s">
        <v>284</v>
      </c>
      <c r="E167" s="194" t="s">
        <v>4572</v>
      </c>
      <c r="F167" s="195" t="s">
        <v>4573</v>
      </c>
      <c r="G167" s="196" t="s">
        <v>441</v>
      </c>
      <c r="H167" s="197">
        <v>231.5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664</v>
      </c>
    </row>
    <row r="168" spans="1:65" s="12" customFormat="1" ht="22.9" customHeight="1">
      <c r="B168" s="177"/>
      <c r="C168" s="178"/>
      <c r="D168" s="179" t="s">
        <v>75</v>
      </c>
      <c r="E168" s="191" t="s">
        <v>288</v>
      </c>
      <c r="F168" s="191" t="s">
        <v>4574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SUM(P169:P180)</f>
        <v>0</v>
      </c>
      <c r="Q168" s="185"/>
      <c r="R168" s="186">
        <f>SUM(R169:R180)</f>
        <v>0</v>
      </c>
      <c r="S168" s="185"/>
      <c r="T168" s="187">
        <f>SUM(T169:T180)</f>
        <v>0</v>
      </c>
      <c r="AR168" s="188" t="s">
        <v>83</v>
      </c>
      <c r="AT168" s="189" t="s">
        <v>75</v>
      </c>
      <c r="AU168" s="189" t="s">
        <v>83</v>
      </c>
      <c r="AY168" s="188" t="s">
        <v>282</v>
      </c>
      <c r="BK168" s="190">
        <f>SUM(BK169:BK180)</f>
        <v>0</v>
      </c>
    </row>
    <row r="169" spans="1:65" s="2" customFormat="1" ht="21.75" customHeight="1">
      <c r="A169" s="35"/>
      <c r="B169" s="36"/>
      <c r="C169" s="193" t="s">
        <v>493</v>
      </c>
      <c r="D169" s="193" t="s">
        <v>284</v>
      </c>
      <c r="E169" s="194" t="s">
        <v>4575</v>
      </c>
      <c r="F169" s="195" t="s">
        <v>4576</v>
      </c>
      <c r="G169" s="196" t="s">
        <v>2216</v>
      </c>
      <c r="H169" s="197">
        <v>3</v>
      </c>
      <c r="I169" s="198"/>
      <c r="J169" s="199">
        <f t="shared" ref="J169:J180" si="2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80" si="21">O169*H169</f>
        <v>0</v>
      </c>
      <c r="Q169" s="203">
        <v>0</v>
      </c>
      <c r="R169" s="203">
        <f t="shared" ref="R169:R180" si="22">Q169*H169</f>
        <v>0</v>
      </c>
      <c r="S169" s="203">
        <v>0</v>
      </c>
      <c r="T169" s="204">
        <f t="shared" ref="T169:T180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 t="shared" ref="BE169:BE180" si="24">IF(N169="základní",J169,0)</f>
        <v>0</v>
      </c>
      <c r="BF169" s="206">
        <f t="shared" ref="BF169:BF180" si="25">IF(N169="snížená",J169,0)</f>
        <v>0</v>
      </c>
      <c r="BG169" s="206">
        <f t="shared" ref="BG169:BG180" si="26">IF(N169="zákl. přenesená",J169,0)</f>
        <v>0</v>
      </c>
      <c r="BH169" s="206">
        <f t="shared" ref="BH169:BH180" si="27">IF(N169="sníž. přenesená",J169,0)</f>
        <v>0</v>
      </c>
      <c r="BI169" s="206">
        <f t="shared" ref="BI169:BI180" si="28">IF(N169="nulová",J169,0)</f>
        <v>0</v>
      </c>
      <c r="BJ169" s="18" t="s">
        <v>83</v>
      </c>
      <c r="BK169" s="206">
        <f t="shared" ref="BK169:BK180" si="29">ROUND(I169*H169,2)</f>
        <v>0</v>
      </c>
      <c r="BL169" s="18" t="s">
        <v>199</v>
      </c>
      <c r="BM169" s="205" t="s">
        <v>673</v>
      </c>
    </row>
    <row r="170" spans="1:65" s="2" customFormat="1" ht="21.75" customHeight="1">
      <c r="A170" s="35"/>
      <c r="B170" s="36"/>
      <c r="C170" s="193" t="s">
        <v>498</v>
      </c>
      <c r="D170" s="193" t="s">
        <v>284</v>
      </c>
      <c r="E170" s="194" t="s">
        <v>4577</v>
      </c>
      <c r="F170" s="195" t="s">
        <v>4578</v>
      </c>
      <c r="G170" s="196" t="s">
        <v>2216</v>
      </c>
      <c r="H170" s="197">
        <v>2</v>
      </c>
      <c r="I170" s="198"/>
      <c r="J170" s="199">
        <f t="shared" si="2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284</v>
      </c>
      <c r="AU170" s="205" t="s">
        <v>85</v>
      </c>
      <c r="AY170" s="18" t="s">
        <v>282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697</v>
      </c>
    </row>
    <row r="171" spans="1:65" s="2" customFormat="1" ht="16.5" customHeight="1">
      <c r="A171" s="35"/>
      <c r="B171" s="36"/>
      <c r="C171" s="193" t="s">
        <v>509</v>
      </c>
      <c r="D171" s="193" t="s">
        <v>284</v>
      </c>
      <c r="E171" s="194" t="s">
        <v>4579</v>
      </c>
      <c r="F171" s="195" t="s">
        <v>4580</v>
      </c>
      <c r="G171" s="196" t="s">
        <v>2216</v>
      </c>
      <c r="H171" s="197">
        <v>2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85</v>
      </c>
      <c r="AY171" s="18" t="s">
        <v>282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712</v>
      </c>
    </row>
    <row r="172" spans="1:65" s="2" customFormat="1" ht="16.5" customHeight="1">
      <c r="A172" s="35"/>
      <c r="B172" s="36"/>
      <c r="C172" s="193" t="s">
        <v>515</v>
      </c>
      <c r="D172" s="193" t="s">
        <v>284</v>
      </c>
      <c r="E172" s="194" t="s">
        <v>4581</v>
      </c>
      <c r="F172" s="195" t="s">
        <v>4582</v>
      </c>
      <c r="G172" s="196" t="s">
        <v>2216</v>
      </c>
      <c r="H172" s="197">
        <v>1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284</v>
      </c>
      <c r="AU172" s="205" t="s">
        <v>85</v>
      </c>
      <c r="AY172" s="18" t="s">
        <v>282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728</v>
      </c>
    </row>
    <row r="173" spans="1:65" s="2" customFormat="1" ht="16.5" customHeight="1">
      <c r="A173" s="35"/>
      <c r="B173" s="36"/>
      <c r="C173" s="193" t="s">
        <v>520</v>
      </c>
      <c r="D173" s="193" t="s">
        <v>284</v>
      </c>
      <c r="E173" s="194" t="s">
        <v>4583</v>
      </c>
      <c r="F173" s="195" t="s">
        <v>4584</v>
      </c>
      <c r="G173" s="196" t="s">
        <v>2216</v>
      </c>
      <c r="H173" s="197">
        <v>2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284</v>
      </c>
      <c r="AU173" s="205" t="s">
        <v>85</v>
      </c>
      <c r="AY173" s="18" t="s">
        <v>282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741</v>
      </c>
    </row>
    <row r="174" spans="1:65" s="2" customFormat="1" ht="16.5" customHeight="1">
      <c r="A174" s="35"/>
      <c r="B174" s="36"/>
      <c r="C174" s="193" t="s">
        <v>525</v>
      </c>
      <c r="D174" s="193" t="s">
        <v>284</v>
      </c>
      <c r="E174" s="194" t="s">
        <v>4585</v>
      </c>
      <c r="F174" s="195" t="s">
        <v>4586</v>
      </c>
      <c r="G174" s="196" t="s">
        <v>2216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748</v>
      </c>
    </row>
    <row r="175" spans="1:65" s="2" customFormat="1" ht="16.5" customHeight="1">
      <c r="A175" s="35"/>
      <c r="B175" s="36"/>
      <c r="C175" s="193" t="s">
        <v>530</v>
      </c>
      <c r="D175" s="193" t="s">
        <v>284</v>
      </c>
      <c r="E175" s="194" t="s">
        <v>4587</v>
      </c>
      <c r="F175" s="195" t="s">
        <v>4588</v>
      </c>
      <c r="G175" s="196" t="s">
        <v>2216</v>
      </c>
      <c r="H175" s="197">
        <v>1</v>
      </c>
      <c r="I175" s="198"/>
      <c r="J175" s="199">
        <f t="shared" si="2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284</v>
      </c>
      <c r="AU175" s="205" t="s">
        <v>85</v>
      </c>
      <c r="AY175" s="18" t="s">
        <v>282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199</v>
      </c>
      <c r="BM175" s="205" t="s">
        <v>759</v>
      </c>
    </row>
    <row r="176" spans="1:65" s="2" customFormat="1" ht="16.5" customHeight="1">
      <c r="A176" s="35"/>
      <c r="B176" s="36"/>
      <c r="C176" s="193" t="s">
        <v>536</v>
      </c>
      <c r="D176" s="193" t="s">
        <v>284</v>
      </c>
      <c r="E176" s="194" t="s">
        <v>4589</v>
      </c>
      <c r="F176" s="195" t="s">
        <v>4590</v>
      </c>
      <c r="G176" s="196" t="s">
        <v>2216</v>
      </c>
      <c r="H176" s="197">
        <v>1</v>
      </c>
      <c r="I176" s="198"/>
      <c r="J176" s="199">
        <f t="shared" si="2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284</v>
      </c>
      <c r="AU176" s="205" t="s">
        <v>85</v>
      </c>
      <c r="AY176" s="18" t="s">
        <v>282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199</v>
      </c>
      <c r="BM176" s="205" t="s">
        <v>772</v>
      </c>
    </row>
    <row r="177" spans="1:65" s="2" customFormat="1" ht="21.75" customHeight="1">
      <c r="A177" s="35"/>
      <c r="B177" s="36"/>
      <c r="C177" s="193" t="s">
        <v>544</v>
      </c>
      <c r="D177" s="193" t="s">
        <v>284</v>
      </c>
      <c r="E177" s="194" t="s">
        <v>4591</v>
      </c>
      <c r="F177" s="195" t="s">
        <v>4592</v>
      </c>
      <c r="G177" s="196" t="s">
        <v>2216</v>
      </c>
      <c r="H177" s="197">
        <v>2</v>
      </c>
      <c r="I177" s="198"/>
      <c r="J177" s="199">
        <f t="shared" si="2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85</v>
      </c>
      <c r="AY177" s="18" t="s">
        <v>282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199</v>
      </c>
      <c r="BM177" s="205" t="s">
        <v>783</v>
      </c>
    </row>
    <row r="178" spans="1:65" s="2" customFormat="1" ht="24.2" customHeight="1">
      <c r="A178" s="35"/>
      <c r="B178" s="36"/>
      <c r="C178" s="193" t="s">
        <v>550</v>
      </c>
      <c r="D178" s="193" t="s">
        <v>284</v>
      </c>
      <c r="E178" s="194" t="s">
        <v>4593</v>
      </c>
      <c r="F178" s="195" t="s">
        <v>4594</v>
      </c>
      <c r="G178" s="196" t="s">
        <v>3535</v>
      </c>
      <c r="H178" s="197">
        <v>1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284</v>
      </c>
      <c r="AU178" s="205" t="s">
        <v>85</v>
      </c>
      <c r="AY178" s="18" t="s">
        <v>282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791</v>
      </c>
    </row>
    <row r="179" spans="1:65" s="2" customFormat="1" ht="16.5" customHeight="1">
      <c r="A179" s="35"/>
      <c r="B179" s="36"/>
      <c r="C179" s="193" t="s">
        <v>580</v>
      </c>
      <c r="D179" s="193" t="s">
        <v>284</v>
      </c>
      <c r="E179" s="194" t="s">
        <v>4595</v>
      </c>
      <c r="F179" s="195" t="s">
        <v>4596</v>
      </c>
      <c r="G179" s="196" t="s">
        <v>441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801</v>
      </c>
    </row>
    <row r="180" spans="1:65" s="2" customFormat="1" ht="16.5" customHeight="1">
      <c r="A180" s="35"/>
      <c r="B180" s="36"/>
      <c r="C180" s="193" t="s">
        <v>585</v>
      </c>
      <c r="D180" s="193" t="s">
        <v>284</v>
      </c>
      <c r="E180" s="194" t="s">
        <v>4597</v>
      </c>
      <c r="F180" s="195" t="s">
        <v>4598</v>
      </c>
      <c r="G180" s="196" t="s">
        <v>2216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284</v>
      </c>
      <c r="AU180" s="205" t="s">
        <v>85</v>
      </c>
      <c r="AY180" s="18" t="s">
        <v>282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810</v>
      </c>
    </row>
    <row r="181" spans="1:65" s="12" customFormat="1" ht="22.9" customHeight="1">
      <c r="B181" s="177"/>
      <c r="C181" s="178"/>
      <c r="D181" s="179" t="s">
        <v>75</v>
      </c>
      <c r="E181" s="191" t="s">
        <v>330</v>
      </c>
      <c r="F181" s="191" t="s">
        <v>4304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83</v>
      </c>
      <c r="AT181" s="189" t="s">
        <v>75</v>
      </c>
      <c r="AU181" s="189" t="s">
        <v>83</v>
      </c>
      <c r="AY181" s="188" t="s">
        <v>282</v>
      </c>
      <c r="BK181" s="190">
        <f>SUM(BK182:BK184)</f>
        <v>0</v>
      </c>
    </row>
    <row r="182" spans="1:65" s="2" customFormat="1" ht="16.5" customHeight="1">
      <c r="A182" s="35"/>
      <c r="B182" s="36"/>
      <c r="C182" s="193" t="s">
        <v>589</v>
      </c>
      <c r="D182" s="193" t="s">
        <v>284</v>
      </c>
      <c r="E182" s="194" t="s">
        <v>4305</v>
      </c>
      <c r="F182" s="195" t="s">
        <v>4306</v>
      </c>
      <c r="G182" s="196" t="s">
        <v>2216</v>
      </c>
      <c r="H182" s="197">
        <v>2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820</v>
      </c>
    </row>
    <row r="183" spans="1:65" s="2" customFormat="1" ht="33" customHeight="1">
      <c r="A183" s="35"/>
      <c r="B183" s="36"/>
      <c r="C183" s="193" t="s">
        <v>593</v>
      </c>
      <c r="D183" s="193" t="s">
        <v>284</v>
      </c>
      <c r="E183" s="194" t="s">
        <v>4599</v>
      </c>
      <c r="F183" s="195" t="s">
        <v>4600</v>
      </c>
      <c r="G183" s="196" t="s">
        <v>2216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284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834</v>
      </c>
    </row>
    <row r="184" spans="1:65" s="2" customFormat="1" ht="33" customHeight="1">
      <c r="A184" s="35"/>
      <c r="B184" s="36"/>
      <c r="C184" s="193" t="s">
        <v>597</v>
      </c>
      <c r="D184" s="193" t="s">
        <v>284</v>
      </c>
      <c r="E184" s="194" t="s">
        <v>4601</v>
      </c>
      <c r="F184" s="195" t="s">
        <v>4602</v>
      </c>
      <c r="G184" s="196" t="s">
        <v>2216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844</v>
      </c>
    </row>
    <row r="185" spans="1:65" s="12" customFormat="1" ht="22.9" customHeight="1">
      <c r="B185" s="177"/>
      <c r="C185" s="178"/>
      <c r="D185" s="179" t="s">
        <v>75</v>
      </c>
      <c r="E185" s="191" t="s">
        <v>336</v>
      </c>
      <c r="F185" s="191" t="s">
        <v>4311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SUM(P186:P190)</f>
        <v>0</v>
      </c>
      <c r="Q185" s="185"/>
      <c r="R185" s="186">
        <f>SUM(R186:R190)</f>
        <v>0</v>
      </c>
      <c r="S185" s="185"/>
      <c r="T185" s="187">
        <f>SUM(T186:T190)</f>
        <v>0</v>
      </c>
      <c r="AR185" s="188" t="s">
        <v>83</v>
      </c>
      <c r="AT185" s="189" t="s">
        <v>75</v>
      </c>
      <c r="AU185" s="189" t="s">
        <v>83</v>
      </c>
      <c r="AY185" s="188" t="s">
        <v>282</v>
      </c>
      <c r="BK185" s="190">
        <f>SUM(BK186:BK190)</f>
        <v>0</v>
      </c>
    </row>
    <row r="186" spans="1:65" s="2" customFormat="1" ht="16.5" customHeight="1">
      <c r="A186" s="35"/>
      <c r="B186" s="36"/>
      <c r="C186" s="193" t="s">
        <v>601</v>
      </c>
      <c r="D186" s="193" t="s">
        <v>284</v>
      </c>
      <c r="E186" s="194" t="s">
        <v>4312</v>
      </c>
      <c r="F186" s="195" t="s">
        <v>4313</v>
      </c>
      <c r="G186" s="196" t="s">
        <v>3535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4307</v>
      </c>
      <c r="AT186" s="205" t="s">
        <v>284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4307</v>
      </c>
      <c r="BM186" s="205" t="s">
        <v>859</v>
      </c>
    </row>
    <row r="187" spans="1:65" s="2" customFormat="1" ht="16.5" customHeight="1">
      <c r="A187" s="35"/>
      <c r="B187" s="36"/>
      <c r="C187" s="193" t="s">
        <v>605</v>
      </c>
      <c r="D187" s="193" t="s">
        <v>284</v>
      </c>
      <c r="E187" s="194" t="s">
        <v>4314</v>
      </c>
      <c r="F187" s="195" t="s">
        <v>4315</v>
      </c>
      <c r="G187" s="196" t="s">
        <v>3535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4307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4307</v>
      </c>
      <c r="BM187" s="205" t="s">
        <v>867</v>
      </c>
    </row>
    <row r="188" spans="1:65" s="2" customFormat="1" ht="16.5" customHeight="1">
      <c r="A188" s="35"/>
      <c r="B188" s="36"/>
      <c r="C188" s="193" t="s">
        <v>609</v>
      </c>
      <c r="D188" s="193" t="s">
        <v>284</v>
      </c>
      <c r="E188" s="194" t="s">
        <v>4603</v>
      </c>
      <c r="F188" s="195" t="s">
        <v>4317</v>
      </c>
      <c r="G188" s="196" t="s">
        <v>3535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4307</v>
      </c>
      <c r="AT188" s="205" t="s">
        <v>284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4307</v>
      </c>
      <c r="BM188" s="205" t="s">
        <v>878</v>
      </c>
    </row>
    <row r="189" spans="1:65" s="2" customFormat="1" ht="16.5" customHeight="1">
      <c r="A189" s="35"/>
      <c r="B189" s="36"/>
      <c r="C189" s="193" t="s">
        <v>613</v>
      </c>
      <c r="D189" s="193" t="s">
        <v>284</v>
      </c>
      <c r="E189" s="194" t="s">
        <v>4604</v>
      </c>
      <c r="F189" s="195" t="s">
        <v>4319</v>
      </c>
      <c r="G189" s="196" t="s">
        <v>3535</v>
      </c>
      <c r="H189" s="197">
        <v>1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4307</v>
      </c>
      <c r="AT189" s="205" t="s">
        <v>284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4307</v>
      </c>
      <c r="BM189" s="205" t="s">
        <v>901</v>
      </c>
    </row>
    <row r="190" spans="1:65" s="2" customFormat="1" ht="16.5" customHeight="1">
      <c r="A190" s="35"/>
      <c r="B190" s="36"/>
      <c r="C190" s="193" t="s">
        <v>617</v>
      </c>
      <c r="D190" s="193" t="s">
        <v>284</v>
      </c>
      <c r="E190" s="194" t="s">
        <v>4605</v>
      </c>
      <c r="F190" s="195" t="s">
        <v>4154</v>
      </c>
      <c r="G190" s="196" t="s">
        <v>3535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4307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4307</v>
      </c>
      <c r="BM190" s="205" t="s">
        <v>910</v>
      </c>
    </row>
    <row r="191" spans="1:65" s="12" customFormat="1" ht="22.9" customHeight="1">
      <c r="B191" s="177"/>
      <c r="C191" s="178"/>
      <c r="D191" s="179" t="s">
        <v>75</v>
      </c>
      <c r="E191" s="191" t="s">
        <v>4606</v>
      </c>
      <c r="F191" s="191" t="s">
        <v>4321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SUM(P192:P195)</f>
        <v>0</v>
      </c>
      <c r="Q191" s="185"/>
      <c r="R191" s="186">
        <f>SUM(R192:R195)</f>
        <v>0</v>
      </c>
      <c r="S191" s="185"/>
      <c r="T191" s="187">
        <f>SUM(T192:T195)</f>
        <v>0</v>
      </c>
      <c r="AR191" s="188" t="s">
        <v>83</v>
      </c>
      <c r="AT191" s="189" t="s">
        <v>75</v>
      </c>
      <c r="AU191" s="189" t="s">
        <v>83</v>
      </c>
      <c r="AY191" s="188" t="s">
        <v>282</v>
      </c>
      <c r="BK191" s="190">
        <f>SUM(BK192:BK195)</f>
        <v>0</v>
      </c>
    </row>
    <row r="192" spans="1:65" s="2" customFormat="1" ht="16.5" customHeight="1">
      <c r="A192" s="35"/>
      <c r="B192" s="36"/>
      <c r="C192" s="193" t="s">
        <v>621</v>
      </c>
      <c r="D192" s="193" t="s">
        <v>284</v>
      </c>
      <c r="E192" s="194" t="s">
        <v>4322</v>
      </c>
      <c r="F192" s="195" t="s">
        <v>4323</v>
      </c>
      <c r="G192" s="196" t="s">
        <v>1</v>
      </c>
      <c r="H192" s="197">
        <v>0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4307</v>
      </c>
      <c r="AT192" s="205" t="s">
        <v>284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4307</v>
      </c>
      <c r="BM192" s="205" t="s">
        <v>4607</v>
      </c>
    </row>
    <row r="193" spans="1:65" s="2" customFormat="1" ht="78">
      <c r="A193" s="35"/>
      <c r="B193" s="36"/>
      <c r="C193" s="37"/>
      <c r="D193" s="209" t="s">
        <v>3774</v>
      </c>
      <c r="E193" s="37"/>
      <c r="F193" s="270" t="s">
        <v>4325</v>
      </c>
      <c r="G193" s="37"/>
      <c r="H193" s="37"/>
      <c r="I193" s="271"/>
      <c r="J193" s="37"/>
      <c r="K193" s="37"/>
      <c r="L193" s="40"/>
      <c r="M193" s="272"/>
      <c r="N193" s="273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3774</v>
      </c>
      <c r="AU193" s="18" t="s">
        <v>85</v>
      </c>
    </row>
    <row r="194" spans="1:65" s="2" customFormat="1" ht="16.5" customHeight="1">
      <c r="A194" s="35"/>
      <c r="B194" s="36"/>
      <c r="C194" s="193" t="s">
        <v>625</v>
      </c>
      <c r="D194" s="193" t="s">
        <v>284</v>
      </c>
      <c r="E194" s="194" t="s">
        <v>4326</v>
      </c>
      <c r="F194" s="195" t="s">
        <v>4323</v>
      </c>
      <c r="G194" s="196" t="s">
        <v>1</v>
      </c>
      <c r="H194" s="197">
        <v>0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4307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4307</v>
      </c>
      <c r="BM194" s="205" t="s">
        <v>4608</v>
      </c>
    </row>
    <row r="195" spans="1:65" s="2" customFormat="1" ht="136.5">
      <c r="A195" s="35"/>
      <c r="B195" s="36"/>
      <c r="C195" s="37"/>
      <c r="D195" s="209" t="s">
        <v>3774</v>
      </c>
      <c r="E195" s="37"/>
      <c r="F195" s="270" t="s">
        <v>4328</v>
      </c>
      <c r="G195" s="37"/>
      <c r="H195" s="37"/>
      <c r="I195" s="271"/>
      <c r="J195" s="37"/>
      <c r="K195" s="37"/>
      <c r="L195" s="40"/>
      <c r="M195" s="274"/>
      <c r="N195" s="275"/>
      <c r="O195" s="267"/>
      <c r="P195" s="267"/>
      <c r="Q195" s="267"/>
      <c r="R195" s="267"/>
      <c r="S195" s="267"/>
      <c r="T195" s="27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3774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fvhkEuyMVzj4eghWr0ICUTWrOK41W6LVcyEJH7FTf5U3648JovLrwdq5nCQv3NBalFkxbtb8n6XNIebAdSKZTw==" saltValue="5SBVGG+18vzwSjg1P2aUE3r7rfNdlgOpN6HztLWLDOFCIV2ieuvP0gwnOhqhckBBvq2Hhkiu7RM5uFN5ZR2NGQ==" spinCount="100000" sheet="1" objects="1" scenarios="1" formatColumns="0" formatRows="0" autoFilter="0"/>
  <autoFilter ref="C131:K195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4161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4609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ROUND((SUM(BE132:BE169)),  2)</f>
        <v>0</v>
      </c>
      <c r="G37" s="35"/>
      <c r="H37" s="35"/>
      <c r="I37" s="131">
        <v>0.21</v>
      </c>
      <c r="J37" s="130">
        <f>ROUND(((SUM(BE132:BE169))*I37),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ROUND((SUM(BF132:BF169)),  2)</f>
        <v>0</v>
      </c>
      <c r="G38" s="35"/>
      <c r="H38" s="35"/>
      <c r="I38" s="131">
        <v>0.15</v>
      </c>
      <c r="J38" s="130">
        <f>ROUND(((SUM(BF132:BF169))*I38),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ROUND((SUM(BG132:BG169)),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ROUND((SUM(BH132:BH169)),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ROUND((SUM(BI132:BI169)),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4161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04e.4 - Areálový vodovod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4610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4165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4611</v>
      </c>
      <c r="E103" s="162"/>
      <c r="F103" s="162"/>
      <c r="G103" s="162"/>
      <c r="H103" s="162"/>
      <c r="I103" s="162"/>
      <c r="J103" s="163">
        <f>J145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4612</v>
      </c>
      <c r="E104" s="162"/>
      <c r="F104" s="162"/>
      <c r="G104" s="162"/>
      <c r="H104" s="162"/>
      <c r="I104" s="162"/>
      <c r="J104" s="163">
        <f>J149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4613</v>
      </c>
      <c r="E105" s="162"/>
      <c r="F105" s="162"/>
      <c r="G105" s="162"/>
      <c r="H105" s="162"/>
      <c r="I105" s="162"/>
      <c r="J105" s="163">
        <f>J151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4614</v>
      </c>
      <c r="E106" s="162"/>
      <c r="F106" s="162"/>
      <c r="G106" s="162"/>
      <c r="H106" s="162"/>
      <c r="I106" s="162"/>
      <c r="J106" s="163">
        <f>J157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4520</v>
      </c>
      <c r="E107" s="162"/>
      <c r="F107" s="162"/>
      <c r="G107" s="162"/>
      <c r="H107" s="162"/>
      <c r="I107" s="162"/>
      <c r="J107" s="163">
        <f>J159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4615</v>
      </c>
      <c r="E108" s="162"/>
      <c r="F108" s="162"/>
      <c r="G108" s="162"/>
      <c r="H108" s="162"/>
      <c r="I108" s="162"/>
      <c r="J108" s="163">
        <f>J165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5" t="str">
        <f>E7</f>
        <v>MŠ Vokovická</v>
      </c>
      <c r="F118" s="336"/>
      <c r="G118" s="336"/>
      <c r="H118" s="33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5" t="s">
        <v>227</v>
      </c>
      <c r="F120" s="286"/>
      <c r="G120" s="286"/>
      <c r="H120" s="286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9" t="s">
        <v>4161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4162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8" t="str">
        <f>E13</f>
        <v>04e.4 - Areálový vodovod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268</v>
      </c>
      <c r="D131" s="168" t="s">
        <v>61</v>
      </c>
      <c r="E131" s="168" t="s">
        <v>57</v>
      </c>
      <c r="F131" s="168" t="s">
        <v>58</v>
      </c>
      <c r="G131" s="168" t="s">
        <v>269</v>
      </c>
      <c r="H131" s="168" t="s">
        <v>270</v>
      </c>
      <c r="I131" s="168" t="s">
        <v>271</v>
      </c>
      <c r="J131" s="169" t="s">
        <v>232</v>
      </c>
      <c r="K131" s="170" t="s">
        <v>272</v>
      </c>
      <c r="L131" s="171"/>
      <c r="M131" s="76" t="s">
        <v>1</v>
      </c>
      <c r="N131" s="77" t="s">
        <v>40</v>
      </c>
      <c r="O131" s="77" t="s">
        <v>273</v>
      </c>
      <c r="P131" s="77" t="s">
        <v>274</v>
      </c>
      <c r="Q131" s="77" t="s">
        <v>275</v>
      </c>
      <c r="R131" s="77" t="s">
        <v>276</v>
      </c>
      <c r="S131" s="77" t="s">
        <v>277</v>
      </c>
      <c r="T131" s="78" t="s">
        <v>278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279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1501</v>
      </c>
      <c r="F133" s="180" t="s">
        <v>4616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P134+P145+P149+P151+P157+P159+P165</f>
        <v>0</v>
      </c>
      <c r="Q133" s="185"/>
      <c r="R133" s="186">
        <f>R134+R145+R149+R151+R157+R159+R165</f>
        <v>0</v>
      </c>
      <c r="S133" s="185"/>
      <c r="T133" s="187">
        <f>T134+T145+T149+T151+T157+T159+T165</f>
        <v>0</v>
      </c>
      <c r="AR133" s="188" t="s">
        <v>83</v>
      </c>
      <c r="AT133" s="189" t="s">
        <v>75</v>
      </c>
      <c r="AU133" s="189" t="s">
        <v>76</v>
      </c>
      <c r="AY133" s="188" t="s">
        <v>282</v>
      </c>
      <c r="BK133" s="190">
        <f>BK134+BK145+BK149+BK151+BK157+BK159+BK165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4186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SUM(P135:P144)</f>
        <v>0</v>
      </c>
      <c r="Q134" s="185"/>
      <c r="R134" s="186">
        <f>SUM(R135:R144)</f>
        <v>0</v>
      </c>
      <c r="S134" s="185"/>
      <c r="T134" s="187">
        <f>SUM(T135:T144)</f>
        <v>0</v>
      </c>
      <c r="AR134" s="188" t="s">
        <v>83</v>
      </c>
      <c r="AT134" s="189" t="s">
        <v>75</v>
      </c>
      <c r="AU134" s="189" t="s">
        <v>83</v>
      </c>
      <c r="AY134" s="188" t="s">
        <v>282</v>
      </c>
      <c r="BK134" s="190">
        <f>SUM(BK135:BK144)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284</v>
      </c>
      <c r="E135" s="194" t="s">
        <v>4617</v>
      </c>
      <c r="F135" s="195" t="s">
        <v>4618</v>
      </c>
      <c r="G135" s="196" t="s">
        <v>295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288</v>
      </c>
      <c r="AT135" s="205" t="s">
        <v>284</v>
      </c>
      <c r="AU135" s="205" t="s">
        <v>85</v>
      </c>
      <c r="AY135" s="18" t="s">
        <v>282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288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284</v>
      </c>
      <c r="E136" s="194" t="s">
        <v>4525</v>
      </c>
      <c r="F136" s="195" t="s">
        <v>4526</v>
      </c>
      <c r="G136" s="196" t="s">
        <v>287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288</v>
      </c>
      <c r="BM136" s="205" t="s">
        <v>288</v>
      </c>
    </row>
    <row r="137" spans="1:65" s="2" customFormat="1" ht="16.5" customHeight="1">
      <c r="A137" s="35"/>
      <c r="B137" s="36"/>
      <c r="C137" s="193" t="s">
        <v>105</v>
      </c>
      <c r="D137" s="193" t="s">
        <v>284</v>
      </c>
      <c r="E137" s="194" t="s">
        <v>4189</v>
      </c>
      <c r="F137" s="195" t="s">
        <v>4190</v>
      </c>
      <c r="G137" s="196" t="s">
        <v>295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288</v>
      </c>
      <c r="BM137" s="205" t="s">
        <v>336</v>
      </c>
    </row>
    <row r="138" spans="1:65" s="2" customFormat="1" ht="16.5" customHeight="1">
      <c r="A138" s="35"/>
      <c r="B138" s="36"/>
      <c r="C138" s="193" t="s">
        <v>288</v>
      </c>
      <c r="D138" s="193" t="s">
        <v>284</v>
      </c>
      <c r="E138" s="194" t="s">
        <v>4191</v>
      </c>
      <c r="F138" s="195" t="s">
        <v>4192</v>
      </c>
      <c r="G138" s="196" t="s">
        <v>295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288</v>
      </c>
      <c r="BM138" s="205" t="s">
        <v>347</v>
      </c>
    </row>
    <row r="139" spans="1:65" s="2" customFormat="1" ht="16.5" customHeight="1">
      <c r="A139" s="35"/>
      <c r="B139" s="36"/>
      <c r="C139" s="193" t="s">
        <v>330</v>
      </c>
      <c r="D139" s="193" t="s">
        <v>284</v>
      </c>
      <c r="E139" s="194" t="s">
        <v>4527</v>
      </c>
      <c r="F139" s="195" t="s">
        <v>4528</v>
      </c>
      <c r="G139" s="196" t="s">
        <v>295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288</v>
      </c>
      <c r="BM139" s="205" t="s">
        <v>357</v>
      </c>
    </row>
    <row r="140" spans="1:65" s="2" customFormat="1" ht="16.5" customHeight="1">
      <c r="A140" s="35"/>
      <c r="B140" s="36"/>
      <c r="C140" s="193" t="s">
        <v>336</v>
      </c>
      <c r="D140" s="193" t="s">
        <v>284</v>
      </c>
      <c r="E140" s="194" t="s">
        <v>4619</v>
      </c>
      <c r="F140" s="195" t="s">
        <v>4620</v>
      </c>
      <c r="G140" s="196" t="s">
        <v>295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288</v>
      </c>
      <c r="BM140" s="205" t="s">
        <v>188</v>
      </c>
    </row>
    <row r="141" spans="1:65" s="2" customFormat="1" ht="16.5" customHeight="1">
      <c r="A141" s="35"/>
      <c r="B141" s="36"/>
      <c r="C141" s="193" t="s">
        <v>342</v>
      </c>
      <c r="D141" s="193" t="s">
        <v>284</v>
      </c>
      <c r="E141" s="194" t="s">
        <v>4533</v>
      </c>
      <c r="F141" s="195" t="s">
        <v>4534</v>
      </c>
      <c r="G141" s="196" t="s">
        <v>287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288</v>
      </c>
      <c r="BM141" s="205" t="s">
        <v>194</v>
      </c>
    </row>
    <row r="142" spans="1:65" s="2" customFormat="1" ht="16.5" customHeight="1">
      <c r="A142" s="35"/>
      <c r="B142" s="36"/>
      <c r="C142" s="193" t="s">
        <v>347</v>
      </c>
      <c r="D142" s="193" t="s">
        <v>284</v>
      </c>
      <c r="E142" s="194" t="s">
        <v>4621</v>
      </c>
      <c r="F142" s="195" t="s">
        <v>4622</v>
      </c>
      <c r="G142" s="196" t="s">
        <v>295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288</v>
      </c>
      <c r="BM142" s="205" t="s">
        <v>199</v>
      </c>
    </row>
    <row r="143" spans="1:65" s="2" customFormat="1" ht="16.5" customHeight="1">
      <c r="A143" s="35"/>
      <c r="B143" s="36"/>
      <c r="C143" s="193" t="s">
        <v>352</v>
      </c>
      <c r="D143" s="193" t="s">
        <v>284</v>
      </c>
      <c r="E143" s="194" t="s">
        <v>4541</v>
      </c>
      <c r="F143" s="195" t="s">
        <v>4542</v>
      </c>
      <c r="G143" s="196" t="s">
        <v>295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288</v>
      </c>
      <c r="BM143" s="205" t="s">
        <v>205</v>
      </c>
    </row>
    <row r="144" spans="1:65" s="2" customFormat="1" ht="16.5" customHeight="1">
      <c r="A144" s="35"/>
      <c r="B144" s="36"/>
      <c r="C144" s="193" t="s">
        <v>357</v>
      </c>
      <c r="D144" s="193" t="s">
        <v>284</v>
      </c>
      <c r="E144" s="194" t="s">
        <v>4195</v>
      </c>
      <c r="F144" s="195" t="s">
        <v>4196</v>
      </c>
      <c r="G144" s="196" t="s">
        <v>295</v>
      </c>
      <c r="H144" s="197">
        <v>3.3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288</v>
      </c>
      <c r="BM144" s="205" t="s">
        <v>208</v>
      </c>
    </row>
    <row r="145" spans="1:65" s="12" customFormat="1" ht="22.9" customHeight="1">
      <c r="B145" s="177"/>
      <c r="C145" s="178"/>
      <c r="D145" s="179" t="s">
        <v>75</v>
      </c>
      <c r="E145" s="191" t="s">
        <v>85</v>
      </c>
      <c r="F145" s="191" t="s">
        <v>4569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SUM(P146:P148)</f>
        <v>0</v>
      </c>
      <c r="Q145" s="185"/>
      <c r="R145" s="186">
        <f>SUM(R146:R148)</f>
        <v>0</v>
      </c>
      <c r="S145" s="185"/>
      <c r="T145" s="187">
        <f>SUM(T146:T148)</f>
        <v>0</v>
      </c>
      <c r="AR145" s="188" t="s">
        <v>83</v>
      </c>
      <c r="AT145" s="189" t="s">
        <v>75</v>
      </c>
      <c r="AU145" s="189" t="s">
        <v>83</v>
      </c>
      <c r="AY145" s="188" t="s">
        <v>282</v>
      </c>
      <c r="BK145" s="190">
        <f>SUM(BK146:BK148)</f>
        <v>0</v>
      </c>
    </row>
    <row r="146" spans="1:65" s="2" customFormat="1" ht="16.5" customHeight="1">
      <c r="A146" s="35"/>
      <c r="B146" s="36"/>
      <c r="C146" s="193" t="s">
        <v>185</v>
      </c>
      <c r="D146" s="193" t="s">
        <v>284</v>
      </c>
      <c r="E146" s="194" t="s">
        <v>4350</v>
      </c>
      <c r="F146" s="195" t="s">
        <v>4351</v>
      </c>
      <c r="G146" s="196" t="s">
        <v>441</v>
      </c>
      <c r="H146" s="197">
        <v>220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222</v>
      </c>
    </row>
    <row r="147" spans="1:65" s="2" customFormat="1" ht="16.5" customHeight="1">
      <c r="A147" s="35"/>
      <c r="B147" s="36"/>
      <c r="C147" s="193" t="s">
        <v>188</v>
      </c>
      <c r="D147" s="193" t="s">
        <v>284</v>
      </c>
      <c r="E147" s="194" t="s">
        <v>4623</v>
      </c>
      <c r="F147" s="195" t="s">
        <v>4624</v>
      </c>
      <c r="G147" s="196" t="s">
        <v>441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452</v>
      </c>
    </row>
    <row r="148" spans="1:65" s="2" customFormat="1" ht="16.5" customHeight="1">
      <c r="A148" s="35"/>
      <c r="B148" s="36"/>
      <c r="C148" s="193" t="s">
        <v>191</v>
      </c>
      <c r="D148" s="193" t="s">
        <v>284</v>
      </c>
      <c r="E148" s="194" t="s">
        <v>4572</v>
      </c>
      <c r="F148" s="195" t="s">
        <v>4573</v>
      </c>
      <c r="G148" s="196" t="s">
        <v>441</v>
      </c>
      <c r="H148" s="197">
        <v>270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463</v>
      </c>
    </row>
    <row r="149" spans="1:65" s="12" customFormat="1" ht="22.9" customHeight="1">
      <c r="B149" s="177"/>
      <c r="C149" s="178"/>
      <c r="D149" s="179" t="s">
        <v>75</v>
      </c>
      <c r="E149" s="191" t="s">
        <v>105</v>
      </c>
      <c r="F149" s="191" t="s">
        <v>4460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83</v>
      </c>
      <c r="AT149" s="189" t="s">
        <v>75</v>
      </c>
      <c r="AU149" s="189" t="s">
        <v>83</v>
      </c>
      <c r="AY149" s="188" t="s">
        <v>282</v>
      </c>
      <c r="BK149" s="190">
        <f>BK150</f>
        <v>0</v>
      </c>
    </row>
    <row r="150" spans="1:65" s="2" customFormat="1" ht="16.5" customHeight="1">
      <c r="A150" s="35"/>
      <c r="B150" s="36"/>
      <c r="C150" s="193" t="s">
        <v>194</v>
      </c>
      <c r="D150" s="193" t="s">
        <v>284</v>
      </c>
      <c r="E150" s="194" t="s">
        <v>4625</v>
      </c>
      <c r="F150" s="195" t="s">
        <v>4626</v>
      </c>
      <c r="G150" s="196" t="s">
        <v>2216</v>
      </c>
      <c r="H150" s="197">
        <v>4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199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473</v>
      </c>
    </row>
    <row r="151" spans="1:65" s="12" customFormat="1" ht="22.9" customHeight="1">
      <c r="B151" s="177"/>
      <c r="C151" s="178"/>
      <c r="D151" s="179" t="s">
        <v>75</v>
      </c>
      <c r="E151" s="191" t="s">
        <v>288</v>
      </c>
      <c r="F151" s="191" t="s">
        <v>4627</v>
      </c>
      <c r="G151" s="178"/>
      <c r="H151" s="178"/>
      <c r="I151" s="181"/>
      <c r="J151" s="192">
        <f>BK151</f>
        <v>0</v>
      </c>
      <c r="K151" s="178"/>
      <c r="L151" s="183"/>
      <c r="M151" s="184"/>
      <c r="N151" s="185"/>
      <c r="O151" s="185"/>
      <c r="P151" s="186">
        <f>SUM(P152:P156)</f>
        <v>0</v>
      </c>
      <c r="Q151" s="185"/>
      <c r="R151" s="186">
        <f>SUM(R152:R156)</f>
        <v>0</v>
      </c>
      <c r="S151" s="185"/>
      <c r="T151" s="187">
        <f>SUM(T152:T156)</f>
        <v>0</v>
      </c>
      <c r="AR151" s="188" t="s">
        <v>83</v>
      </c>
      <c r="AT151" s="189" t="s">
        <v>75</v>
      </c>
      <c r="AU151" s="189" t="s">
        <v>83</v>
      </c>
      <c r="AY151" s="188" t="s">
        <v>282</v>
      </c>
      <c r="BK151" s="190">
        <f>SUM(BK152:BK156)</f>
        <v>0</v>
      </c>
    </row>
    <row r="152" spans="1:65" s="2" customFormat="1" ht="44.25" customHeight="1">
      <c r="A152" s="35"/>
      <c r="B152" s="36"/>
      <c r="C152" s="193" t="s">
        <v>8</v>
      </c>
      <c r="D152" s="193" t="s">
        <v>284</v>
      </c>
      <c r="E152" s="194" t="s">
        <v>4628</v>
      </c>
      <c r="F152" s="195" t="s">
        <v>4629</v>
      </c>
      <c r="G152" s="196" t="s">
        <v>2216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483</v>
      </c>
    </row>
    <row r="153" spans="1:65" s="2" customFormat="1" ht="16.5" customHeight="1">
      <c r="A153" s="35"/>
      <c r="B153" s="36"/>
      <c r="C153" s="193" t="s">
        <v>199</v>
      </c>
      <c r="D153" s="193" t="s">
        <v>284</v>
      </c>
      <c r="E153" s="194" t="s">
        <v>4630</v>
      </c>
      <c r="F153" s="195" t="s">
        <v>4631</v>
      </c>
      <c r="G153" s="196" t="s">
        <v>2216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493</v>
      </c>
    </row>
    <row r="154" spans="1:65" s="2" customFormat="1" ht="16.5" customHeight="1">
      <c r="A154" s="35"/>
      <c r="B154" s="36"/>
      <c r="C154" s="193" t="s">
        <v>202</v>
      </c>
      <c r="D154" s="193" t="s">
        <v>284</v>
      </c>
      <c r="E154" s="194" t="s">
        <v>4632</v>
      </c>
      <c r="F154" s="195" t="s">
        <v>4633</v>
      </c>
      <c r="G154" s="196" t="s">
        <v>2216</v>
      </c>
      <c r="H154" s="197">
        <v>3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284</v>
      </c>
      <c r="AU154" s="205" t="s">
        <v>85</v>
      </c>
      <c r="AY154" s="18" t="s">
        <v>282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509</v>
      </c>
    </row>
    <row r="155" spans="1:65" s="2" customFormat="1" ht="16.5" customHeight="1">
      <c r="A155" s="35"/>
      <c r="B155" s="36"/>
      <c r="C155" s="193" t="s">
        <v>205</v>
      </c>
      <c r="D155" s="193" t="s">
        <v>284</v>
      </c>
      <c r="E155" s="194" t="s">
        <v>4634</v>
      </c>
      <c r="F155" s="195" t="s">
        <v>4635</v>
      </c>
      <c r="G155" s="196" t="s">
        <v>2216</v>
      </c>
      <c r="H155" s="197">
        <v>2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520</v>
      </c>
    </row>
    <row r="156" spans="1:65" s="2" customFormat="1" ht="16.5" customHeight="1">
      <c r="A156" s="35"/>
      <c r="B156" s="36"/>
      <c r="C156" s="193" t="s">
        <v>426</v>
      </c>
      <c r="D156" s="193" t="s">
        <v>284</v>
      </c>
      <c r="E156" s="194" t="s">
        <v>4636</v>
      </c>
      <c r="F156" s="195" t="s">
        <v>4637</v>
      </c>
      <c r="G156" s="196" t="s">
        <v>2216</v>
      </c>
      <c r="H156" s="197">
        <v>2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530</v>
      </c>
    </row>
    <row r="157" spans="1:65" s="12" customFormat="1" ht="22.9" customHeight="1">
      <c r="B157" s="177"/>
      <c r="C157" s="178"/>
      <c r="D157" s="179" t="s">
        <v>75</v>
      </c>
      <c r="E157" s="191" t="s">
        <v>330</v>
      </c>
      <c r="F157" s="191" t="s">
        <v>4308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282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208</v>
      </c>
      <c r="D158" s="193" t="s">
        <v>284</v>
      </c>
      <c r="E158" s="194" t="s">
        <v>4309</v>
      </c>
      <c r="F158" s="195" t="s">
        <v>4310</v>
      </c>
      <c r="G158" s="196" t="s">
        <v>3535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544</v>
      </c>
    </row>
    <row r="159" spans="1:65" s="12" customFormat="1" ht="22.9" customHeight="1">
      <c r="B159" s="177"/>
      <c r="C159" s="178"/>
      <c r="D159" s="179" t="s">
        <v>75</v>
      </c>
      <c r="E159" s="191" t="s">
        <v>336</v>
      </c>
      <c r="F159" s="191" t="s">
        <v>4311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282</v>
      </c>
      <c r="BK159" s="190">
        <f>SUM(BK160:BK164)</f>
        <v>0</v>
      </c>
    </row>
    <row r="160" spans="1:65" s="2" customFormat="1" ht="16.5" customHeight="1">
      <c r="A160" s="35"/>
      <c r="B160" s="36"/>
      <c r="C160" s="193" t="s">
        <v>7</v>
      </c>
      <c r="D160" s="193" t="s">
        <v>284</v>
      </c>
      <c r="E160" s="194" t="s">
        <v>4312</v>
      </c>
      <c r="F160" s="195" t="s">
        <v>4313</v>
      </c>
      <c r="G160" s="196" t="s">
        <v>3535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4307</v>
      </c>
      <c r="AT160" s="205" t="s">
        <v>284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4307</v>
      </c>
      <c r="BM160" s="205" t="s">
        <v>580</v>
      </c>
    </row>
    <row r="161" spans="1:65" s="2" customFormat="1" ht="16.5" customHeight="1">
      <c r="A161" s="35"/>
      <c r="B161" s="36"/>
      <c r="C161" s="193" t="s">
        <v>222</v>
      </c>
      <c r="D161" s="193" t="s">
        <v>284</v>
      </c>
      <c r="E161" s="194" t="s">
        <v>4314</v>
      </c>
      <c r="F161" s="195" t="s">
        <v>4315</v>
      </c>
      <c r="G161" s="196" t="s">
        <v>3535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4307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4307</v>
      </c>
      <c r="BM161" s="205" t="s">
        <v>589</v>
      </c>
    </row>
    <row r="162" spans="1:65" s="2" customFormat="1" ht="16.5" customHeight="1">
      <c r="A162" s="35"/>
      <c r="B162" s="36"/>
      <c r="C162" s="193" t="s">
        <v>446</v>
      </c>
      <c r="D162" s="193" t="s">
        <v>284</v>
      </c>
      <c r="E162" s="194" t="s">
        <v>4603</v>
      </c>
      <c r="F162" s="195" t="s">
        <v>4317</v>
      </c>
      <c r="G162" s="196" t="s">
        <v>3535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4307</v>
      </c>
      <c r="AT162" s="205" t="s">
        <v>284</v>
      </c>
      <c r="AU162" s="205" t="s">
        <v>85</v>
      </c>
      <c r="AY162" s="18" t="s">
        <v>282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4307</v>
      </c>
      <c r="BM162" s="205" t="s">
        <v>597</v>
      </c>
    </row>
    <row r="163" spans="1:65" s="2" customFormat="1" ht="16.5" customHeight="1">
      <c r="A163" s="35"/>
      <c r="B163" s="36"/>
      <c r="C163" s="193" t="s">
        <v>452</v>
      </c>
      <c r="D163" s="193" t="s">
        <v>284</v>
      </c>
      <c r="E163" s="194" t="s">
        <v>4604</v>
      </c>
      <c r="F163" s="195" t="s">
        <v>4319</v>
      </c>
      <c r="G163" s="196" t="s">
        <v>3535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4307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4307</v>
      </c>
      <c r="BM163" s="205" t="s">
        <v>605</v>
      </c>
    </row>
    <row r="164" spans="1:65" s="2" customFormat="1" ht="16.5" customHeight="1">
      <c r="A164" s="35"/>
      <c r="B164" s="36"/>
      <c r="C164" s="193" t="s">
        <v>457</v>
      </c>
      <c r="D164" s="193" t="s">
        <v>284</v>
      </c>
      <c r="E164" s="194" t="s">
        <v>4605</v>
      </c>
      <c r="F164" s="195" t="s">
        <v>4154</v>
      </c>
      <c r="G164" s="196" t="s">
        <v>3535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4307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4307</v>
      </c>
      <c r="BM164" s="205" t="s">
        <v>613</v>
      </c>
    </row>
    <row r="165" spans="1:65" s="12" customFormat="1" ht="22.9" customHeight="1">
      <c r="B165" s="177"/>
      <c r="C165" s="178"/>
      <c r="D165" s="179" t="s">
        <v>75</v>
      </c>
      <c r="E165" s="191" t="s">
        <v>4638</v>
      </c>
      <c r="F165" s="191" t="s">
        <v>4639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SUM(P166:P169)</f>
        <v>0</v>
      </c>
      <c r="Q165" s="185"/>
      <c r="R165" s="186">
        <f>SUM(R166:R169)</f>
        <v>0</v>
      </c>
      <c r="S165" s="185"/>
      <c r="T165" s="187">
        <f>SUM(T166:T169)</f>
        <v>0</v>
      </c>
      <c r="AR165" s="188" t="s">
        <v>83</v>
      </c>
      <c r="AT165" s="189" t="s">
        <v>75</v>
      </c>
      <c r="AU165" s="189" t="s">
        <v>83</v>
      </c>
      <c r="AY165" s="188" t="s">
        <v>282</v>
      </c>
      <c r="BK165" s="190">
        <f>SUM(BK166:BK169)</f>
        <v>0</v>
      </c>
    </row>
    <row r="166" spans="1:65" s="2" customFormat="1" ht="16.5" customHeight="1">
      <c r="A166" s="35"/>
      <c r="B166" s="36"/>
      <c r="C166" s="193" t="s">
        <v>463</v>
      </c>
      <c r="D166" s="193" t="s">
        <v>284</v>
      </c>
      <c r="E166" s="194" t="s">
        <v>4322</v>
      </c>
      <c r="F166" s="195" t="s">
        <v>4323</v>
      </c>
      <c r="G166" s="196" t="s">
        <v>1</v>
      </c>
      <c r="H166" s="197">
        <v>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4307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4307</v>
      </c>
      <c r="BM166" s="205" t="s">
        <v>4640</v>
      </c>
    </row>
    <row r="167" spans="1:65" s="2" customFormat="1" ht="78">
      <c r="A167" s="35"/>
      <c r="B167" s="36"/>
      <c r="C167" s="37"/>
      <c r="D167" s="209" t="s">
        <v>3774</v>
      </c>
      <c r="E167" s="37"/>
      <c r="F167" s="270" t="s">
        <v>4325</v>
      </c>
      <c r="G167" s="37"/>
      <c r="H167" s="37"/>
      <c r="I167" s="271"/>
      <c r="J167" s="37"/>
      <c r="K167" s="37"/>
      <c r="L167" s="40"/>
      <c r="M167" s="272"/>
      <c r="N167" s="273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3774</v>
      </c>
      <c r="AU167" s="18" t="s">
        <v>85</v>
      </c>
    </row>
    <row r="168" spans="1:65" s="2" customFormat="1" ht="16.5" customHeight="1">
      <c r="A168" s="35"/>
      <c r="B168" s="36"/>
      <c r="C168" s="193" t="s">
        <v>468</v>
      </c>
      <c r="D168" s="193" t="s">
        <v>284</v>
      </c>
      <c r="E168" s="194" t="s">
        <v>4326</v>
      </c>
      <c r="F168" s="195" t="s">
        <v>4323</v>
      </c>
      <c r="G168" s="196" t="s">
        <v>1</v>
      </c>
      <c r="H168" s="197">
        <v>0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4307</v>
      </c>
      <c r="AT168" s="205" t="s">
        <v>284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4307</v>
      </c>
      <c r="BM168" s="205" t="s">
        <v>4641</v>
      </c>
    </row>
    <row r="169" spans="1:65" s="2" customFormat="1" ht="136.5">
      <c r="A169" s="35"/>
      <c r="B169" s="36"/>
      <c r="C169" s="37"/>
      <c r="D169" s="209" t="s">
        <v>3774</v>
      </c>
      <c r="E169" s="37"/>
      <c r="F169" s="270" t="s">
        <v>4328</v>
      </c>
      <c r="G169" s="37"/>
      <c r="H169" s="37"/>
      <c r="I169" s="271"/>
      <c r="J169" s="37"/>
      <c r="K169" s="37"/>
      <c r="L169" s="40"/>
      <c r="M169" s="274"/>
      <c r="N169" s="275"/>
      <c r="O169" s="267"/>
      <c r="P169" s="267"/>
      <c r="Q169" s="267"/>
      <c r="R169" s="267"/>
      <c r="S169" s="267"/>
      <c r="T169" s="27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3774</v>
      </c>
      <c r="AU169" s="18" t="s">
        <v>85</v>
      </c>
    </row>
    <row r="170" spans="1:65" s="2" customFormat="1" ht="6.95" customHeight="1">
      <c r="A170" s="35"/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jhwNg4UDL6afQyFJkzWKVZ/no7rUBMvDwdvH7IW0YSlrBKw17gMPauildfVaqBTrnGrsA1EnwS1efcYn1pDBew==" saltValue="Q+mbtRvm57XD6jC5rDYGJyonW5pxTKI0Ocqp2nlbwciOnBvuV54E9moiA8qNbbUKobCDgJcx4OotgbPuSP0IZw==" spinCount="100000" sheet="1" objects="1" scenarios="1" formatColumns="0" formatRows="0" autoFilter="0"/>
  <autoFilter ref="C131:K169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4642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4643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4642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04g.1 - Silnoproud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4647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4648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5" t="str">
        <f>E7</f>
        <v>MŠ Vokovická</v>
      </c>
      <c r="F120" s="336"/>
      <c r="G120" s="336"/>
      <c r="H120" s="33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5" t="s">
        <v>227</v>
      </c>
      <c r="F122" s="286"/>
      <c r="G122" s="286"/>
      <c r="H122" s="28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4642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E13</f>
        <v>04g.1 - Silnoproud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352</v>
      </c>
      <c r="F136" s="191" t="s">
        <v>1285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284</v>
      </c>
      <c r="E137" s="194" t="s">
        <v>4649</v>
      </c>
      <c r="F137" s="195" t="s">
        <v>4650</v>
      </c>
      <c r="G137" s="196" t="s">
        <v>441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4651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4652</v>
      </c>
      <c r="F138" s="195" t="s">
        <v>4653</v>
      </c>
      <c r="G138" s="196" t="s">
        <v>441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4654</v>
      </c>
    </row>
    <row r="139" spans="1:65" s="2" customFormat="1" ht="24.2" customHeight="1">
      <c r="A139" s="35"/>
      <c r="B139" s="36"/>
      <c r="C139" s="193" t="s">
        <v>105</v>
      </c>
      <c r="D139" s="193" t="s">
        <v>284</v>
      </c>
      <c r="E139" s="194" t="s">
        <v>4655</v>
      </c>
      <c r="F139" s="195" t="s">
        <v>4656</v>
      </c>
      <c r="G139" s="196" t="s">
        <v>441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4657</v>
      </c>
    </row>
    <row r="140" spans="1:65" s="12" customFormat="1" ht="22.9" customHeight="1">
      <c r="B140" s="177"/>
      <c r="C140" s="178"/>
      <c r="D140" s="179" t="s">
        <v>75</v>
      </c>
      <c r="E140" s="191" t="s">
        <v>4658</v>
      </c>
      <c r="F140" s="191" t="s">
        <v>4659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282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288</v>
      </c>
      <c r="D141" s="193" t="s">
        <v>284</v>
      </c>
      <c r="E141" s="194" t="s">
        <v>4660</v>
      </c>
      <c r="F141" s="195" t="s">
        <v>4661</v>
      </c>
      <c r="G141" s="196" t="s">
        <v>418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4662</v>
      </c>
    </row>
    <row r="142" spans="1:65" s="12" customFormat="1" ht="25.9" customHeight="1">
      <c r="B142" s="177"/>
      <c r="C142" s="178"/>
      <c r="D142" s="179" t="s">
        <v>75</v>
      </c>
      <c r="E142" s="180" t="s">
        <v>1401</v>
      </c>
      <c r="F142" s="180" t="s">
        <v>1402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282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4663</v>
      </c>
      <c r="F143" s="191" t="s">
        <v>4664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282</v>
      </c>
      <c r="BK143" s="190">
        <f>SUM(BK144:BK289)</f>
        <v>0</v>
      </c>
    </row>
    <row r="144" spans="1:65" s="2" customFormat="1" ht="24.2" customHeight="1">
      <c r="A144" s="35"/>
      <c r="B144" s="36"/>
      <c r="C144" s="193" t="s">
        <v>330</v>
      </c>
      <c r="D144" s="193" t="s">
        <v>284</v>
      </c>
      <c r="E144" s="194" t="s">
        <v>4665</v>
      </c>
      <c r="F144" s="195" t="s">
        <v>4666</v>
      </c>
      <c r="G144" s="196" t="s">
        <v>441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4667</v>
      </c>
    </row>
    <row r="145" spans="1:65" s="2" customFormat="1" ht="24.2" customHeight="1">
      <c r="A145" s="35"/>
      <c r="B145" s="36"/>
      <c r="C145" s="251" t="s">
        <v>336</v>
      </c>
      <c r="D145" s="251" t="s">
        <v>990</v>
      </c>
      <c r="E145" s="252" t="s">
        <v>4668</v>
      </c>
      <c r="F145" s="253" t="s">
        <v>4669</v>
      </c>
      <c r="G145" s="254" t="s">
        <v>441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4670</v>
      </c>
    </row>
    <row r="146" spans="1:65" s="2" customFormat="1" ht="19.5">
      <c r="A146" s="35"/>
      <c r="B146" s="36"/>
      <c r="C146" s="37"/>
      <c r="D146" s="209" t="s">
        <v>3774</v>
      </c>
      <c r="E146" s="37"/>
      <c r="F146" s="270" t="s">
        <v>4671</v>
      </c>
      <c r="G146" s="37"/>
      <c r="H146" s="37"/>
      <c r="I146" s="271"/>
      <c r="J146" s="37"/>
      <c r="K146" s="37"/>
      <c r="L146" s="40"/>
      <c r="M146" s="272"/>
      <c r="N146" s="273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3774</v>
      </c>
      <c r="AU146" s="18" t="s">
        <v>85</v>
      </c>
    </row>
    <row r="147" spans="1:65" s="13" customFormat="1" ht="11.25">
      <c r="B147" s="207"/>
      <c r="C147" s="208"/>
      <c r="D147" s="209" t="s">
        <v>290</v>
      </c>
      <c r="E147" s="208"/>
      <c r="F147" s="211" t="s">
        <v>4672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290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282</v>
      </c>
    </row>
    <row r="148" spans="1:65" s="2" customFormat="1" ht="24.2" customHeight="1">
      <c r="A148" s="35"/>
      <c r="B148" s="36"/>
      <c r="C148" s="193" t="s">
        <v>342</v>
      </c>
      <c r="D148" s="193" t="s">
        <v>284</v>
      </c>
      <c r="E148" s="194" t="s">
        <v>4673</v>
      </c>
      <c r="F148" s="195" t="s">
        <v>4674</v>
      </c>
      <c r="G148" s="196" t="s">
        <v>441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4675</v>
      </c>
    </row>
    <row r="149" spans="1:65" s="2" customFormat="1" ht="24.2" customHeight="1">
      <c r="A149" s="35"/>
      <c r="B149" s="36"/>
      <c r="C149" s="251" t="s">
        <v>347</v>
      </c>
      <c r="D149" s="251" t="s">
        <v>990</v>
      </c>
      <c r="E149" s="252" t="s">
        <v>4676</v>
      </c>
      <c r="F149" s="253" t="s">
        <v>4677</v>
      </c>
      <c r="G149" s="254" t="s">
        <v>441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493</v>
      </c>
      <c r="AT149" s="205" t="s">
        <v>990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4678</v>
      </c>
    </row>
    <row r="150" spans="1:65" s="2" customFormat="1" ht="19.5">
      <c r="A150" s="35"/>
      <c r="B150" s="36"/>
      <c r="C150" s="37"/>
      <c r="D150" s="209" t="s">
        <v>3774</v>
      </c>
      <c r="E150" s="37"/>
      <c r="F150" s="270" t="s">
        <v>4671</v>
      </c>
      <c r="G150" s="37"/>
      <c r="H150" s="37"/>
      <c r="I150" s="271"/>
      <c r="J150" s="37"/>
      <c r="K150" s="37"/>
      <c r="L150" s="40"/>
      <c r="M150" s="272"/>
      <c r="N150" s="273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3774</v>
      </c>
      <c r="AU150" s="18" t="s">
        <v>85</v>
      </c>
    </row>
    <row r="151" spans="1:65" s="13" customFormat="1" ht="11.25">
      <c r="B151" s="207"/>
      <c r="C151" s="208"/>
      <c r="D151" s="209" t="s">
        <v>290</v>
      </c>
      <c r="E151" s="208"/>
      <c r="F151" s="211" t="s">
        <v>4679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282</v>
      </c>
    </row>
    <row r="152" spans="1:65" s="2" customFormat="1" ht="24.2" customHeight="1">
      <c r="A152" s="35"/>
      <c r="B152" s="36"/>
      <c r="C152" s="251" t="s">
        <v>352</v>
      </c>
      <c r="D152" s="251" t="s">
        <v>990</v>
      </c>
      <c r="E152" s="252" t="s">
        <v>4680</v>
      </c>
      <c r="F152" s="253" t="s">
        <v>4681</v>
      </c>
      <c r="G152" s="254" t="s">
        <v>441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493</v>
      </c>
      <c r="AT152" s="205" t="s">
        <v>990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4682</v>
      </c>
    </row>
    <row r="153" spans="1:65" s="2" customFormat="1" ht="19.5">
      <c r="A153" s="35"/>
      <c r="B153" s="36"/>
      <c r="C153" s="37"/>
      <c r="D153" s="209" t="s">
        <v>3774</v>
      </c>
      <c r="E153" s="37"/>
      <c r="F153" s="270" t="s">
        <v>4671</v>
      </c>
      <c r="G153" s="37"/>
      <c r="H153" s="37"/>
      <c r="I153" s="271"/>
      <c r="J153" s="37"/>
      <c r="K153" s="37"/>
      <c r="L153" s="40"/>
      <c r="M153" s="272"/>
      <c r="N153" s="273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3774</v>
      </c>
      <c r="AU153" s="18" t="s">
        <v>85</v>
      </c>
    </row>
    <row r="154" spans="1:65" s="13" customFormat="1" ht="11.25">
      <c r="B154" s="207"/>
      <c r="C154" s="208"/>
      <c r="D154" s="209" t="s">
        <v>290</v>
      </c>
      <c r="E154" s="208"/>
      <c r="F154" s="211" t="s">
        <v>4679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282</v>
      </c>
    </row>
    <row r="155" spans="1:65" s="2" customFormat="1" ht="24.2" customHeight="1">
      <c r="A155" s="35"/>
      <c r="B155" s="36"/>
      <c r="C155" s="193" t="s">
        <v>357</v>
      </c>
      <c r="D155" s="193" t="s">
        <v>284</v>
      </c>
      <c r="E155" s="194" t="s">
        <v>4683</v>
      </c>
      <c r="F155" s="195" t="s">
        <v>4684</v>
      </c>
      <c r="G155" s="196" t="s">
        <v>441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4685</v>
      </c>
    </row>
    <row r="156" spans="1:65" s="2" customFormat="1" ht="21.75" customHeight="1">
      <c r="A156" s="35"/>
      <c r="B156" s="36"/>
      <c r="C156" s="251" t="s">
        <v>185</v>
      </c>
      <c r="D156" s="251" t="s">
        <v>990</v>
      </c>
      <c r="E156" s="252" t="s">
        <v>4686</v>
      </c>
      <c r="F156" s="253" t="s">
        <v>4687</v>
      </c>
      <c r="G156" s="254" t="s">
        <v>441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493</v>
      </c>
      <c r="AT156" s="205" t="s">
        <v>990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4688</v>
      </c>
    </row>
    <row r="157" spans="1:65" s="13" customFormat="1" ht="11.25">
      <c r="B157" s="207"/>
      <c r="C157" s="208"/>
      <c r="D157" s="209" t="s">
        <v>290</v>
      </c>
      <c r="E157" s="208"/>
      <c r="F157" s="211" t="s">
        <v>4689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290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282</v>
      </c>
    </row>
    <row r="158" spans="1:65" s="2" customFormat="1" ht="21.75" customHeight="1">
      <c r="A158" s="35"/>
      <c r="B158" s="36"/>
      <c r="C158" s="251" t="s">
        <v>188</v>
      </c>
      <c r="D158" s="251" t="s">
        <v>990</v>
      </c>
      <c r="E158" s="252" t="s">
        <v>4690</v>
      </c>
      <c r="F158" s="253" t="s">
        <v>4691</v>
      </c>
      <c r="G158" s="254" t="s">
        <v>441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493</v>
      </c>
      <c r="AT158" s="205" t="s">
        <v>990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4692</v>
      </c>
    </row>
    <row r="159" spans="1:65" s="13" customFormat="1" ht="11.25">
      <c r="B159" s="207"/>
      <c r="C159" s="208"/>
      <c r="D159" s="209" t="s">
        <v>290</v>
      </c>
      <c r="E159" s="208"/>
      <c r="F159" s="211" t="s">
        <v>4689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290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282</v>
      </c>
    </row>
    <row r="160" spans="1:65" s="2" customFormat="1" ht="24.2" customHeight="1">
      <c r="A160" s="35"/>
      <c r="B160" s="36"/>
      <c r="C160" s="193" t="s">
        <v>191</v>
      </c>
      <c r="D160" s="193" t="s">
        <v>284</v>
      </c>
      <c r="E160" s="194" t="s">
        <v>4693</v>
      </c>
      <c r="F160" s="195" t="s">
        <v>4694</v>
      </c>
      <c r="G160" s="196" t="s">
        <v>441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4695</v>
      </c>
    </row>
    <row r="161" spans="1:65" s="2" customFormat="1" ht="21.75" customHeight="1">
      <c r="A161" s="35"/>
      <c r="B161" s="36"/>
      <c r="C161" s="251" t="s">
        <v>194</v>
      </c>
      <c r="D161" s="251" t="s">
        <v>990</v>
      </c>
      <c r="E161" s="252" t="s">
        <v>4696</v>
      </c>
      <c r="F161" s="253" t="s">
        <v>4697</v>
      </c>
      <c r="G161" s="254" t="s">
        <v>441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493</v>
      </c>
      <c r="AT161" s="205" t="s">
        <v>990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4698</v>
      </c>
    </row>
    <row r="162" spans="1:65" s="13" customFormat="1" ht="11.25">
      <c r="B162" s="207"/>
      <c r="C162" s="208"/>
      <c r="D162" s="209" t="s">
        <v>290</v>
      </c>
      <c r="E162" s="208"/>
      <c r="F162" s="211" t="s">
        <v>4699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282</v>
      </c>
    </row>
    <row r="163" spans="1:65" s="2" customFormat="1" ht="16.5" customHeight="1">
      <c r="A163" s="35"/>
      <c r="B163" s="36"/>
      <c r="C163" s="193" t="s">
        <v>8</v>
      </c>
      <c r="D163" s="193" t="s">
        <v>284</v>
      </c>
      <c r="E163" s="194" t="s">
        <v>4700</v>
      </c>
      <c r="F163" s="195" t="s">
        <v>4701</v>
      </c>
      <c r="G163" s="196" t="s">
        <v>583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4702</v>
      </c>
    </row>
    <row r="164" spans="1:65" s="2" customFormat="1" ht="21.75" customHeight="1">
      <c r="A164" s="35"/>
      <c r="B164" s="36"/>
      <c r="C164" s="251" t="s">
        <v>199</v>
      </c>
      <c r="D164" s="251" t="s">
        <v>990</v>
      </c>
      <c r="E164" s="252" t="s">
        <v>4703</v>
      </c>
      <c r="F164" s="253" t="s">
        <v>4704</v>
      </c>
      <c r="G164" s="254" t="s">
        <v>762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493</v>
      </c>
      <c r="AT164" s="205" t="s">
        <v>990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4705</v>
      </c>
    </row>
    <row r="165" spans="1:65" s="2" customFormat="1" ht="78">
      <c r="A165" s="35"/>
      <c r="B165" s="36"/>
      <c r="C165" s="37"/>
      <c r="D165" s="209" t="s">
        <v>3774</v>
      </c>
      <c r="E165" s="37"/>
      <c r="F165" s="270" t="s">
        <v>4706</v>
      </c>
      <c r="G165" s="37"/>
      <c r="H165" s="37"/>
      <c r="I165" s="271"/>
      <c r="J165" s="37"/>
      <c r="K165" s="37"/>
      <c r="L165" s="40"/>
      <c r="M165" s="272"/>
      <c r="N165" s="273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3774</v>
      </c>
      <c r="AU165" s="18" t="s">
        <v>85</v>
      </c>
    </row>
    <row r="166" spans="1:65" s="2" customFormat="1" ht="16.5" customHeight="1">
      <c r="A166" s="35"/>
      <c r="B166" s="36"/>
      <c r="C166" s="193" t="s">
        <v>202</v>
      </c>
      <c r="D166" s="193" t="s">
        <v>284</v>
      </c>
      <c r="E166" s="194" t="s">
        <v>4707</v>
      </c>
      <c r="F166" s="195" t="s">
        <v>4708</v>
      </c>
      <c r="G166" s="196" t="s">
        <v>583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4709</v>
      </c>
    </row>
    <row r="167" spans="1:65" s="2" customFormat="1" ht="24.2" customHeight="1">
      <c r="A167" s="35"/>
      <c r="B167" s="36"/>
      <c r="C167" s="251" t="s">
        <v>205</v>
      </c>
      <c r="D167" s="251" t="s">
        <v>990</v>
      </c>
      <c r="E167" s="252" t="s">
        <v>4710</v>
      </c>
      <c r="F167" s="253" t="s">
        <v>4711</v>
      </c>
      <c r="G167" s="254" t="s">
        <v>583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493</v>
      </c>
      <c r="AT167" s="205" t="s">
        <v>990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4712</v>
      </c>
    </row>
    <row r="168" spans="1:65" s="2" customFormat="1" ht="29.25">
      <c r="A168" s="35"/>
      <c r="B168" s="36"/>
      <c r="C168" s="37"/>
      <c r="D168" s="209" t="s">
        <v>3774</v>
      </c>
      <c r="E168" s="37"/>
      <c r="F168" s="270" t="s">
        <v>4713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24.2" customHeight="1">
      <c r="A169" s="35"/>
      <c r="B169" s="36"/>
      <c r="C169" s="193" t="s">
        <v>426</v>
      </c>
      <c r="D169" s="193" t="s">
        <v>284</v>
      </c>
      <c r="E169" s="194" t="s">
        <v>4714</v>
      </c>
      <c r="F169" s="195" t="s">
        <v>4715</v>
      </c>
      <c r="G169" s="196" t="s">
        <v>583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85</v>
      </c>
      <c r="AY169" s="18" t="s">
        <v>282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4716</v>
      </c>
    </row>
    <row r="170" spans="1:65" s="2" customFormat="1" ht="24.2" customHeight="1">
      <c r="A170" s="35"/>
      <c r="B170" s="36"/>
      <c r="C170" s="251" t="s">
        <v>208</v>
      </c>
      <c r="D170" s="251" t="s">
        <v>990</v>
      </c>
      <c r="E170" s="252" t="s">
        <v>4717</v>
      </c>
      <c r="F170" s="253" t="s">
        <v>4718</v>
      </c>
      <c r="G170" s="254" t="s">
        <v>583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493</v>
      </c>
      <c r="AT170" s="205" t="s">
        <v>990</v>
      </c>
      <c r="AU170" s="205" t="s">
        <v>85</v>
      </c>
      <c r="AY170" s="18" t="s">
        <v>282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4719</v>
      </c>
    </row>
    <row r="171" spans="1:65" s="2" customFormat="1" ht="24.2" customHeight="1">
      <c r="A171" s="35"/>
      <c r="B171" s="36"/>
      <c r="C171" s="193" t="s">
        <v>7</v>
      </c>
      <c r="D171" s="193" t="s">
        <v>284</v>
      </c>
      <c r="E171" s="194" t="s">
        <v>4720</v>
      </c>
      <c r="F171" s="195" t="s">
        <v>4721</v>
      </c>
      <c r="G171" s="196" t="s">
        <v>583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85</v>
      </c>
      <c r="AY171" s="18" t="s">
        <v>282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4722</v>
      </c>
    </row>
    <row r="172" spans="1:65" s="2" customFormat="1" ht="24.2" customHeight="1">
      <c r="A172" s="35"/>
      <c r="B172" s="36"/>
      <c r="C172" s="251" t="s">
        <v>222</v>
      </c>
      <c r="D172" s="251" t="s">
        <v>990</v>
      </c>
      <c r="E172" s="252" t="s">
        <v>4723</v>
      </c>
      <c r="F172" s="253" t="s">
        <v>4724</v>
      </c>
      <c r="G172" s="254" t="s">
        <v>583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493</v>
      </c>
      <c r="AT172" s="205" t="s">
        <v>990</v>
      </c>
      <c r="AU172" s="205" t="s">
        <v>85</v>
      </c>
      <c r="AY172" s="18" t="s">
        <v>282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4725</v>
      </c>
    </row>
    <row r="173" spans="1:65" s="2" customFormat="1" ht="24.2" customHeight="1">
      <c r="A173" s="35"/>
      <c r="B173" s="36"/>
      <c r="C173" s="251" t="s">
        <v>446</v>
      </c>
      <c r="D173" s="251" t="s">
        <v>990</v>
      </c>
      <c r="E173" s="252" t="s">
        <v>4726</v>
      </c>
      <c r="F173" s="253" t="s">
        <v>4727</v>
      </c>
      <c r="G173" s="254" t="s">
        <v>583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493</v>
      </c>
      <c r="AT173" s="205" t="s">
        <v>990</v>
      </c>
      <c r="AU173" s="205" t="s">
        <v>85</v>
      </c>
      <c r="AY173" s="18" t="s">
        <v>282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4728</v>
      </c>
    </row>
    <row r="174" spans="1:65" s="2" customFormat="1" ht="24.2" customHeight="1">
      <c r="A174" s="35"/>
      <c r="B174" s="36"/>
      <c r="C174" s="193" t="s">
        <v>452</v>
      </c>
      <c r="D174" s="193" t="s">
        <v>284</v>
      </c>
      <c r="E174" s="194" t="s">
        <v>4729</v>
      </c>
      <c r="F174" s="195" t="s">
        <v>4730</v>
      </c>
      <c r="G174" s="196" t="s">
        <v>441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4731</v>
      </c>
    </row>
    <row r="175" spans="1:65" s="2" customFormat="1" ht="24.2" customHeight="1">
      <c r="A175" s="35"/>
      <c r="B175" s="36"/>
      <c r="C175" s="251" t="s">
        <v>457</v>
      </c>
      <c r="D175" s="251" t="s">
        <v>990</v>
      </c>
      <c r="E175" s="252" t="s">
        <v>4732</v>
      </c>
      <c r="F175" s="253" t="s">
        <v>4733</v>
      </c>
      <c r="G175" s="254" t="s">
        <v>441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493</v>
      </c>
      <c r="AT175" s="205" t="s">
        <v>990</v>
      </c>
      <c r="AU175" s="205" t="s">
        <v>85</v>
      </c>
      <c r="AY175" s="18" t="s">
        <v>282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4734</v>
      </c>
    </row>
    <row r="176" spans="1:65" s="13" customFormat="1" ht="11.25">
      <c r="B176" s="207"/>
      <c r="C176" s="208"/>
      <c r="D176" s="209" t="s">
        <v>290</v>
      </c>
      <c r="E176" s="208"/>
      <c r="F176" s="211" t="s">
        <v>4735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290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282</v>
      </c>
    </row>
    <row r="177" spans="1:65" s="2" customFormat="1" ht="24.2" customHeight="1">
      <c r="A177" s="35"/>
      <c r="B177" s="36"/>
      <c r="C177" s="251" t="s">
        <v>463</v>
      </c>
      <c r="D177" s="251" t="s">
        <v>990</v>
      </c>
      <c r="E177" s="252" t="s">
        <v>4736</v>
      </c>
      <c r="F177" s="253" t="s">
        <v>4737</v>
      </c>
      <c r="G177" s="254" t="s">
        <v>441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493</v>
      </c>
      <c r="AT177" s="205" t="s">
        <v>990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4738</v>
      </c>
    </row>
    <row r="178" spans="1:65" s="13" customFormat="1" ht="11.25">
      <c r="B178" s="207"/>
      <c r="C178" s="208"/>
      <c r="D178" s="209" t="s">
        <v>290</v>
      </c>
      <c r="E178" s="208"/>
      <c r="F178" s="211" t="s">
        <v>4739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290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282</v>
      </c>
    </row>
    <row r="179" spans="1:65" s="2" customFormat="1" ht="24.2" customHeight="1">
      <c r="A179" s="35"/>
      <c r="B179" s="36"/>
      <c r="C179" s="251" t="s">
        <v>468</v>
      </c>
      <c r="D179" s="251" t="s">
        <v>990</v>
      </c>
      <c r="E179" s="252" t="s">
        <v>4740</v>
      </c>
      <c r="F179" s="253" t="s">
        <v>4741</v>
      </c>
      <c r="G179" s="254" t="s">
        <v>441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493</v>
      </c>
      <c r="AT179" s="205" t="s">
        <v>990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4742</v>
      </c>
    </row>
    <row r="180" spans="1:65" s="13" customFormat="1" ht="11.25">
      <c r="B180" s="207"/>
      <c r="C180" s="208"/>
      <c r="D180" s="209" t="s">
        <v>290</v>
      </c>
      <c r="E180" s="208"/>
      <c r="F180" s="211" t="s">
        <v>4739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290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282</v>
      </c>
    </row>
    <row r="181" spans="1:65" s="2" customFormat="1" ht="24.2" customHeight="1">
      <c r="A181" s="35"/>
      <c r="B181" s="36"/>
      <c r="C181" s="193" t="s">
        <v>473</v>
      </c>
      <c r="D181" s="193" t="s">
        <v>284</v>
      </c>
      <c r="E181" s="194" t="s">
        <v>4743</v>
      </c>
      <c r="F181" s="195" t="s">
        <v>4744</v>
      </c>
      <c r="G181" s="196" t="s">
        <v>441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4745</v>
      </c>
    </row>
    <row r="182" spans="1:65" s="2" customFormat="1" ht="24.2" customHeight="1">
      <c r="A182" s="35"/>
      <c r="B182" s="36"/>
      <c r="C182" s="251" t="s">
        <v>478</v>
      </c>
      <c r="D182" s="251" t="s">
        <v>990</v>
      </c>
      <c r="E182" s="252" t="s">
        <v>4746</v>
      </c>
      <c r="F182" s="253" t="s">
        <v>4747</v>
      </c>
      <c r="G182" s="254" t="s">
        <v>441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493</v>
      </c>
      <c r="AT182" s="205" t="s">
        <v>990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4748</v>
      </c>
    </row>
    <row r="183" spans="1:65" s="13" customFormat="1" ht="11.25">
      <c r="B183" s="207"/>
      <c r="C183" s="208"/>
      <c r="D183" s="209" t="s">
        <v>290</v>
      </c>
      <c r="E183" s="208"/>
      <c r="F183" s="211" t="s">
        <v>4749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290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282</v>
      </c>
    </row>
    <row r="184" spans="1:65" s="2" customFormat="1" ht="24.2" customHeight="1">
      <c r="A184" s="35"/>
      <c r="B184" s="36"/>
      <c r="C184" s="251" t="s">
        <v>483</v>
      </c>
      <c r="D184" s="251" t="s">
        <v>990</v>
      </c>
      <c r="E184" s="252" t="s">
        <v>4750</v>
      </c>
      <c r="F184" s="253" t="s">
        <v>4751</v>
      </c>
      <c r="G184" s="254" t="s">
        <v>441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493</v>
      </c>
      <c r="AT184" s="205" t="s">
        <v>990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4752</v>
      </c>
    </row>
    <row r="185" spans="1:65" s="13" customFormat="1" ht="11.25">
      <c r="B185" s="207"/>
      <c r="C185" s="208"/>
      <c r="D185" s="209" t="s">
        <v>290</v>
      </c>
      <c r="E185" s="208"/>
      <c r="F185" s="211" t="s">
        <v>4749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290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282</v>
      </c>
    </row>
    <row r="186" spans="1:65" s="2" customFormat="1" ht="24.2" customHeight="1">
      <c r="A186" s="35"/>
      <c r="B186" s="36"/>
      <c r="C186" s="193" t="s">
        <v>488</v>
      </c>
      <c r="D186" s="193" t="s">
        <v>284</v>
      </c>
      <c r="E186" s="194" t="s">
        <v>4753</v>
      </c>
      <c r="F186" s="195" t="s">
        <v>4754</v>
      </c>
      <c r="G186" s="196" t="s">
        <v>441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284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4755</v>
      </c>
    </row>
    <row r="187" spans="1:65" s="2" customFormat="1" ht="24.2" customHeight="1">
      <c r="A187" s="35"/>
      <c r="B187" s="36"/>
      <c r="C187" s="251" t="s">
        <v>493</v>
      </c>
      <c r="D187" s="251" t="s">
        <v>990</v>
      </c>
      <c r="E187" s="252" t="s">
        <v>4756</v>
      </c>
      <c r="F187" s="253" t="s">
        <v>4757</v>
      </c>
      <c r="G187" s="254" t="s">
        <v>441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493</v>
      </c>
      <c r="AT187" s="205" t="s">
        <v>990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4758</v>
      </c>
    </row>
    <row r="188" spans="1:65" s="13" customFormat="1" ht="11.25">
      <c r="B188" s="207"/>
      <c r="C188" s="208"/>
      <c r="D188" s="209" t="s">
        <v>290</v>
      </c>
      <c r="E188" s="208"/>
      <c r="F188" s="211" t="s">
        <v>4759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290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282</v>
      </c>
    </row>
    <row r="189" spans="1:65" s="2" customFormat="1" ht="24.2" customHeight="1">
      <c r="A189" s="35"/>
      <c r="B189" s="36"/>
      <c r="C189" s="193" t="s">
        <v>498</v>
      </c>
      <c r="D189" s="193" t="s">
        <v>284</v>
      </c>
      <c r="E189" s="194" t="s">
        <v>4760</v>
      </c>
      <c r="F189" s="195" t="s">
        <v>4761</v>
      </c>
      <c r="G189" s="196" t="s">
        <v>441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284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4762</v>
      </c>
    </row>
    <row r="190" spans="1:65" s="2" customFormat="1" ht="24.2" customHeight="1">
      <c r="A190" s="35"/>
      <c r="B190" s="36"/>
      <c r="C190" s="251" t="s">
        <v>509</v>
      </c>
      <c r="D190" s="251" t="s">
        <v>990</v>
      </c>
      <c r="E190" s="252" t="s">
        <v>4763</v>
      </c>
      <c r="F190" s="253" t="s">
        <v>4764</v>
      </c>
      <c r="G190" s="254" t="s">
        <v>441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493</v>
      </c>
      <c r="AT190" s="205" t="s">
        <v>990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4765</v>
      </c>
    </row>
    <row r="191" spans="1:65" s="13" customFormat="1" ht="11.25">
      <c r="B191" s="207"/>
      <c r="C191" s="208"/>
      <c r="D191" s="209" t="s">
        <v>290</v>
      </c>
      <c r="E191" s="208"/>
      <c r="F191" s="211" t="s">
        <v>4766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290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282</v>
      </c>
    </row>
    <row r="192" spans="1:65" s="2" customFormat="1" ht="24.2" customHeight="1">
      <c r="A192" s="35"/>
      <c r="B192" s="36"/>
      <c r="C192" s="251" t="s">
        <v>515</v>
      </c>
      <c r="D192" s="251" t="s">
        <v>990</v>
      </c>
      <c r="E192" s="252" t="s">
        <v>4767</v>
      </c>
      <c r="F192" s="253" t="s">
        <v>4768</v>
      </c>
      <c r="G192" s="254" t="s">
        <v>441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493</v>
      </c>
      <c r="AT192" s="205" t="s">
        <v>990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4769</v>
      </c>
    </row>
    <row r="193" spans="1:65" s="13" customFormat="1" ht="11.25">
      <c r="B193" s="207"/>
      <c r="C193" s="208"/>
      <c r="D193" s="209" t="s">
        <v>290</v>
      </c>
      <c r="E193" s="208"/>
      <c r="F193" s="211" t="s">
        <v>4770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290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282</v>
      </c>
    </row>
    <row r="194" spans="1:65" s="2" customFormat="1" ht="24.2" customHeight="1">
      <c r="A194" s="35"/>
      <c r="B194" s="36"/>
      <c r="C194" s="251" t="s">
        <v>520</v>
      </c>
      <c r="D194" s="251" t="s">
        <v>990</v>
      </c>
      <c r="E194" s="252" t="s">
        <v>4771</v>
      </c>
      <c r="F194" s="253" t="s">
        <v>4772</v>
      </c>
      <c r="G194" s="254" t="s">
        <v>441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493</v>
      </c>
      <c r="AT194" s="205" t="s">
        <v>990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4773</v>
      </c>
    </row>
    <row r="195" spans="1:65" s="13" customFormat="1" ht="11.25">
      <c r="B195" s="207"/>
      <c r="C195" s="208"/>
      <c r="D195" s="209" t="s">
        <v>290</v>
      </c>
      <c r="E195" s="208"/>
      <c r="F195" s="211" t="s">
        <v>4774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290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282</v>
      </c>
    </row>
    <row r="196" spans="1:65" s="2" customFormat="1" ht="24.2" customHeight="1">
      <c r="A196" s="35"/>
      <c r="B196" s="36"/>
      <c r="C196" s="193" t="s">
        <v>525</v>
      </c>
      <c r="D196" s="193" t="s">
        <v>284</v>
      </c>
      <c r="E196" s="194" t="s">
        <v>4775</v>
      </c>
      <c r="F196" s="195" t="s">
        <v>4776</v>
      </c>
      <c r="G196" s="196" t="s">
        <v>441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4777</v>
      </c>
    </row>
    <row r="197" spans="1:65" s="2" customFormat="1" ht="24.2" customHeight="1">
      <c r="A197" s="35"/>
      <c r="B197" s="36"/>
      <c r="C197" s="251" t="s">
        <v>530</v>
      </c>
      <c r="D197" s="251" t="s">
        <v>990</v>
      </c>
      <c r="E197" s="252" t="s">
        <v>4778</v>
      </c>
      <c r="F197" s="253" t="s">
        <v>4779</v>
      </c>
      <c r="G197" s="254" t="s">
        <v>441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493</v>
      </c>
      <c r="AT197" s="205" t="s">
        <v>990</v>
      </c>
      <c r="AU197" s="205" t="s">
        <v>85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4780</v>
      </c>
    </row>
    <row r="198" spans="1:65" s="13" customFormat="1" ht="11.25">
      <c r="B198" s="207"/>
      <c r="C198" s="208"/>
      <c r="D198" s="209" t="s">
        <v>290</v>
      </c>
      <c r="E198" s="208"/>
      <c r="F198" s="211" t="s">
        <v>4759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290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282</v>
      </c>
    </row>
    <row r="199" spans="1:65" s="2" customFormat="1" ht="24.2" customHeight="1">
      <c r="A199" s="35"/>
      <c r="B199" s="36"/>
      <c r="C199" s="193" t="s">
        <v>536</v>
      </c>
      <c r="D199" s="193" t="s">
        <v>284</v>
      </c>
      <c r="E199" s="194" t="s">
        <v>4781</v>
      </c>
      <c r="F199" s="195" t="s">
        <v>4782</v>
      </c>
      <c r="G199" s="196" t="s">
        <v>441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284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4783</v>
      </c>
    </row>
    <row r="200" spans="1:65" s="2" customFormat="1" ht="24.2" customHeight="1">
      <c r="A200" s="35"/>
      <c r="B200" s="36"/>
      <c r="C200" s="251" t="s">
        <v>544</v>
      </c>
      <c r="D200" s="251" t="s">
        <v>990</v>
      </c>
      <c r="E200" s="252" t="s">
        <v>4784</v>
      </c>
      <c r="F200" s="253" t="s">
        <v>4785</v>
      </c>
      <c r="G200" s="254" t="s">
        <v>441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493</v>
      </c>
      <c r="AT200" s="205" t="s">
        <v>990</v>
      </c>
      <c r="AU200" s="205" t="s">
        <v>85</v>
      </c>
      <c r="AY200" s="18" t="s">
        <v>282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4786</v>
      </c>
    </row>
    <row r="201" spans="1:65" s="13" customFormat="1" ht="11.25">
      <c r="B201" s="207"/>
      <c r="C201" s="208"/>
      <c r="D201" s="209" t="s">
        <v>290</v>
      </c>
      <c r="E201" s="208"/>
      <c r="F201" s="211" t="s">
        <v>4787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290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282</v>
      </c>
    </row>
    <row r="202" spans="1:65" s="2" customFormat="1" ht="24.2" customHeight="1">
      <c r="A202" s="35"/>
      <c r="B202" s="36"/>
      <c r="C202" s="251" t="s">
        <v>550</v>
      </c>
      <c r="D202" s="251" t="s">
        <v>990</v>
      </c>
      <c r="E202" s="252" t="s">
        <v>4788</v>
      </c>
      <c r="F202" s="253" t="s">
        <v>4789</v>
      </c>
      <c r="G202" s="254" t="s">
        <v>441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493</v>
      </c>
      <c r="AT202" s="205" t="s">
        <v>990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4790</v>
      </c>
    </row>
    <row r="203" spans="1:65" s="13" customFormat="1" ht="11.25">
      <c r="B203" s="207"/>
      <c r="C203" s="208"/>
      <c r="D203" s="209" t="s">
        <v>290</v>
      </c>
      <c r="E203" s="208"/>
      <c r="F203" s="211" t="s">
        <v>4791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290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282</v>
      </c>
    </row>
    <row r="204" spans="1:65" s="2" customFormat="1" ht="24.2" customHeight="1">
      <c r="A204" s="35"/>
      <c r="B204" s="36"/>
      <c r="C204" s="193" t="s">
        <v>580</v>
      </c>
      <c r="D204" s="193" t="s">
        <v>284</v>
      </c>
      <c r="E204" s="194" t="s">
        <v>4792</v>
      </c>
      <c r="F204" s="195" t="s">
        <v>4793</v>
      </c>
      <c r="G204" s="196" t="s">
        <v>441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284</v>
      </c>
      <c r="AU204" s="205" t="s">
        <v>85</v>
      </c>
      <c r="AY204" s="18" t="s">
        <v>282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4794</v>
      </c>
    </row>
    <row r="205" spans="1:65" s="2" customFormat="1" ht="24.2" customHeight="1">
      <c r="A205" s="35"/>
      <c r="B205" s="36"/>
      <c r="C205" s="251" t="s">
        <v>585</v>
      </c>
      <c r="D205" s="251" t="s">
        <v>990</v>
      </c>
      <c r="E205" s="252" t="s">
        <v>4795</v>
      </c>
      <c r="F205" s="253" t="s">
        <v>4796</v>
      </c>
      <c r="G205" s="254" t="s">
        <v>441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493</v>
      </c>
      <c r="AT205" s="205" t="s">
        <v>990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4797</v>
      </c>
    </row>
    <row r="206" spans="1:65" s="13" customFormat="1" ht="11.25">
      <c r="B206" s="207"/>
      <c r="C206" s="208"/>
      <c r="D206" s="209" t="s">
        <v>290</v>
      </c>
      <c r="E206" s="208"/>
      <c r="F206" s="211" t="s">
        <v>4798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290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282</v>
      </c>
    </row>
    <row r="207" spans="1:65" s="2" customFormat="1" ht="24.2" customHeight="1">
      <c r="A207" s="35"/>
      <c r="B207" s="36"/>
      <c r="C207" s="193" t="s">
        <v>589</v>
      </c>
      <c r="D207" s="193" t="s">
        <v>284</v>
      </c>
      <c r="E207" s="194" t="s">
        <v>4799</v>
      </c>
      <c r="F207" s="195" t="s">
        <v>4800</v>
      </c>
      <c r="G207" s="196" t="s">
        <v>441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284</v>
      </c>
      <c r="AU207" s="205" t="s">
        <v>85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4801</v>
      </c>
    </row>
    <row r="208" spans="1:65" s="2" customFormat="1" ht="24.2" customHeight="1">
      <c r="A208" s="35"/>
      <c r="B208" s="36"/>
      <c r="C208" s="251" t="s">
        <v>593</v>
      </c>
      <c r="D208" s="251" t="s">
        <v>990</v>
      </c>
      <c r="E208" s="252" t="s">
        <v>4802</v>
      </c>
      <c r="F208" s="253" t="s">
        <v>4803</v>
      </c>
      <c r="G208" s="254" t="s">
        <v>441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493</v>
      </c>
      <c r="AT208" s="205" t="s">
        <v>990</v>
      </c>
      <c r="AU208" s="205" t="s">
        <v>85</v>
      </c>
      <c r="AY208" s="18" t="s">
        <v>282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4804</v>
      </c>
    </row>
    <row r="209" spans="1:65" s="13" customFormat="1" ht="11.25">
      <c r="B209" s="207"/>
      <c r="C209" s="208"/>
      <c r="D209" s="209" t="s">
        <v>290</v>
      </c>
      <c r="E209" s="208"/>
      <c r="F209" s="211" t="s">
        <v>4805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290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282</v>
      </c>
    </row>
    <row r="210" spans="1:65" s="2" customFormat="1" ht="24.2" customHeight="1">
      <c r="A210" s="35"/>
      <c r="B210" s="36"/>
      <c r="C210" s="193" t="s">
        <v>597</v>
      </c>
      <c r="D210" s="193" t="s">
        <v>284</v>
      </c>
      <c r="E210" s="194" t="s">
        <v>4806</v>
      </c>
      <c r="F210" s="195" t="s">
        <v>4807</v>
      </c>
      <c r="G210" s="196" t="s">
        <v>441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4808</v>
      </c>
    </row>
    <row r="211" spans="1:65" s="2" customFormat="1" ht="16.5" customHeight="1">
      <c r="A211" s="35"/>
      <c r="B211" s="36"/>
      <c r="C211" s="251" t="s">
        <v>601</v>
      </c>
      <c r="D211" s="251" t="s">
        <v>990</v>
      </c>
      <c r="E211" s="252" t="s">
        <v>4809</v>
      </c>
      <c r="F211" s="253" t="s">
        <v>4810</v>
      </c>
      <c r="G211" s="254" t="s">
        <v>441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493</v>
      </c>
      <c r="AT211" s="205" t="s">
        <v>990</v>
      </c>
      <c r="AU211" s="205" t="s">
        <v>85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4811</v>
      </c>
    </row>
    <row r="212" spans="1:65" s="2" customFormat="1" ht="29.25">
      <c r="A212" s="35"/>
      <c r="B212" s="36"/>
      <c r="C212" s="37"/>
      <c r="D212" s="209" t="s">
        <v>3774</v>
      </c>
      <c r="E212" s="37"/>
      <c r="F212" s="270" t="s">
        <v>4812</v>
      </c>
      <c r="G212" s="37"/>
      <c r="H212" s="37"/>
      <c r="I212" s="271"/>
      <c r="J212" s="37"/>
      <c r="K212" s="37"/>
      <c r="L212" s="40"/>
      <c r="M212" s="272"/>
      <c r="N212" s="273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3774</v>
      </c>
      <c r="AU212" s="18" t="s">
        <v>85</v>
      </c>
    </row>
    <row r="213" spans="1:65" s="2" customFormat="1" ht="24.2" customHeight="1">
      <c r="A213" s="35"/>
      <c r="B213" s="36"/>
      <c r="C213" s="193" t="s">
        <v>605</v>
      </c>
      <c r="D213" s="193" t="s">
        <v>284</v>
      </c>
      <c r="E213" s="194" t="s">
        <v>4813</v>
      </c>
      <c r="F213" s="195" t="s">
        <v>4814</v>
      </c>
      <c r="G213" s="196" t="s">
        <v>583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284</v>
      </c>
      <c r="AU213" s="205" t="s">
        <v>85</v>
      </c>
      <c r="AY213" s="18" t="s">
        <v>282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4815</v>
      </c>
    </row>
    <row r="214" spans="1:65" s="2" customFormat="1" ht="16.5" customHeight="1">
      <c r="A214" s="35"/>
      <c r="B214" s="36"/>
      <c r="C214" s="251" t="s">
        <v>609</v>
      </c>
      <c r="D214" s="251" t="s">
        <v>990</v>
      </c>
      <c r="E214" s="252" t="s">
        <v>4816</v>
      </c>
      <c r="F214" s="253" t="s">
        <v>4817</v>
      </c>
      <c r="G214" s="254" t="s">
        <v>583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493</v>
      </c>
      <c r="AT214" s="205" t="s">
        <v>990</v>
      </c>
      <c r="AU214" s="205" t="s">
        <v>85</v>
      </c>
      <c r="AY214" s="18" t="s">
        <v>282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4818</v>
      </c>
    </row>
    <row r="215" spans="1:65" s="2" customFormat="1" ht="19.5">
      <c r="A215" s="35"/>
      <c r="B215" s="36"/>
      <c r="C215" s="37"/>
      <c r="D215" s="209" t="s">
        <v>3774</v>
      </c>
      <c r="E215" s="37"/>
      <c r="F215" s="270" t="s">
        <v>4819</v>
      </c>
      <c r="G215" s="37"/>
      <c r="H215" s="37"/>
      <c r="I215" s="271"/>
      <c r="J215" s="37"/>
      <c r="K215" s="37"/>
      <c r="L215" s="40"/>
      <c r="M215" s="272"/>
      <c r="N215" s="273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3774</v>
      </c>
      <c r="AU215" s="18" t="s">
        <v>85</v>
      </c>
    </row>
    <row r="216" spans="1:65" s="2" customFormat="1" ht="24.2" customHeight="1">
      <c r="A216" s="35"/>
      <c r="B216" s="36"/>
      <c r="C216" s="193" t="s">
        <v>613</v>
      </c>
      <c r="D216" s="193" t="s">
        <v>284</v>
      </c>
      <c r="E216" s="194" t="s">
        <v>4820</v>
      </c>
      <c r="F216" s="195" t="s">
        <v>4821</v>
      </c>
      <c r="G216" s="196" t="s">
        <v>583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284</v>
      </c>
      <c r="AU216" s="205" t="s">
        <v>85</v>
      </c>
      <c r="AY216" s="18" t="s">
        <v>282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4822</v>
      </c>
    </row>
    <row r="217" spans="1:65" s="2" customFormat="1" ht="16.5" customHeight="1">
      <c r="A217" s="35"/>
      <c r="B217" s="36"/>
      <c r="C217" s="251" t="s">
        <v>617</v>
      </c>
      <c r="D217" s="251" t="s">
        <v>990</v>
      </c>
      <c r="E217" s="252" t="s">
        <v>4823</v>
      </c>
      <c r="F217" s="253" t="s">
        <v>4824</v>
      </c>
      <c r="G217" s="254" t="s">
        <v>583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493</v>
      </c>
      <c r="AT217" s="205" t="s">
        <v>990</v>
      </c>
      <c r="AU217" s="205" t="s">
        <v>85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4825</v>
      </c>
    </row>
    <row r="218" spans="1:65" s="2" customFormat="1" ht="19.5">
      <c r="A218" s="35"/>
      <c r="B218" s="36"/>
      <c r="C218" s="37"/>
      <c r="D218" s="209" t="s">
        <v>3774</v>
      </c>
      <c r="E218" s="37"/>
      <c r="F218" s="270" t="s">
        <v>4826</v>
      </c>
      <c r="G218" s="37"/>
      <c r="H218" s="37"/>
      <c r="I218" s="271"/>
      <c r="J218" s="37"/>
      <c r="K218" s="37"/>
      <c r="L218" s="40"/>
      <c r="M218" s="272"/>
      <c r="N218" s="273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3774</v>
      </c>
      <c r="AU218" s="18" t="s">
        <v>85</v>
      </c>
    </row>
    <row r="219" spans="1:65" s="2" customFormat="1" ht="16.5" customHeight="1">
      <c r="A219" s="35"/>
      <c r="B219" s="36"/>
      <c r="C219" s="251" t="s">
        <v>621</v>
      </c>
      <c r="D219" s="251" t="s">
        <v>990</v>
      </c>
      <c r="E219" s="252" t="s">
        <v>4827</v>
      </c>
      <c r="F219" s="253" t="s">
        <v>4828</v>
      </c>
      <c r="G219" s="254" t="s">
        <v>583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493</v>
      </c>
      <c r="AT219" s="205" t="s">
        <v>990</v>
      </c>
      <c r="AU219" s="205" t="s">
        <v>85</v>
      </c>
      <c r="AY219" s="18" t="s">
        <v>282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4829</v>
      </c>
    </row>
    <row r="220" spans="1:65" s="2" customFormat="1" ht="16.5" customHeight="1">
      <c r="A220" s="35"/>
      <c r="B220" s="36"/>
      <c r="C220" s="251" t="s">
        <v>625</v>
      </c>
      <c r="D220" s="251" t="s">
        <v>990</v>
      </c>
      <c r="E220" s="252" t="s">
        <v>4830</v>
      </c>
      <c r="F220" s="253" t="s">
        <v>4831</v>
      </c>
      <c r="G220" s="254" t="s">
        <v>583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493</v>
      </c>
      <c r="AT220" s="205" t="s">
        <v>990</v>
      </c>
      <c r="AU220" s="205" t="s">
        <v>85</v>
      </c>
      <c r="AY220" s="18" t="s">
        <v>282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4832</v>
      </c>
    </row>
    <row r="221" spans="1:65" s="2" customFormat="1" ht="16.5" customHeight="1">
      <c r="A221" s="35"/>
      <c r="B221" s="36"/>
      <c r="C221" s="251" t="s">
        <v>629</v>
      </c>
      <c r="D221" s="251" t="s">
        <v>990</v>
      </c>
      <c r="E221" s="252" t="s">
        <v>4833</v>
      </c>
      <c r="F221" s="253" t="s">
        <v>4834</v>
      </c>
      <c r="G221" s="254" t="s">
        <v>583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493</v>
      </c>
      <c r="AT221" s="205" t="s">
        <v>990</v>
      </c>
      <c r="AU221" s="205" t="s">
        <v>85</v>
      </c>
      <c r="AY221" s="18" t="s">
        <v>282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4835</v>
      </c>
    </row>
    <row r="222" spans="1:65" s="2" customFormat="1" ht="24.2" customHeight="1">
      <c r="A222" s="35"/>
      <c r="B222" s="36"/>
      <c r="C222" s="193" t="s">
        <v>633</v>
      </c>
      <c r="D222" s="193" t="s">
        <v>284</v>
      </c>
      <c r="E222" s="194" t="s">
        <v>4836</v>
      </c>
      <c r="F222" s="195" t="s">
        <v>4837</v>
      </c>
      <c r="G222" s="196" t="s">
        <v>583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284</v>
      </c>
      <c r="AU222" s="205" t="s">
        <v>85</v>
      </c>
      <c r="AY222" s="18" t="s">
        <v>282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4838</v>
      </c>
    </row>
    <row r="223" spans="1:65" s="2" customFormat="1" ht="24.2" customHeight="1">
      <c r="A223" s="35"/>
      <c r="B223" s="36"/>
      <c r="C223" s="193" t="s">
        <v>637</v>
      </c>
      <c r="D223" s="193" t="s">
        <v>284</v>
      </c>
      <c r="E223" s="194" t="s">
        <v>4839</v>
      </c>
      <c r="F223" s="195" t="s">
        <v>4840</v>
      </c>
      <c r="G223" s="196" t="s">
        <v>583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284</v>
      </c>
      <c r="AU223" s="205" t="s">
        <v>85</v>
      </c>
      <c r="AY223" s="18" t="s">
        <v>282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4841</v>
      </c>
    </row>
    <row r="224" spans="1:65" s="2" customFormat="1" ht="24.2" customHeight="1">
      <c r="A224" s="35"/>
      <c r="B224" s="36"/>
      <c r="C224" s="193" t="s">
        <v>641</v>
      </c>
      <c r="D224" s="193" t="s">
        <v>284</v>
      </c>
      <c r="E224" s="194" t="s">
        <v>4842</v>
      </c>
      <c r="F224" s="195" t="s">
        <v>4843</v>
      </c>
      <c r="G224" s="196" t="s">
        <v>583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284</v>
      </c>
      <c r="AU224" s="205" t="s">
        <v>85</v>
      </c>
      <c r="AY224" s="18" t="s">
        <v>282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4844</v>
      </c>
    </row>
    <row r="225" spans="1:65" s="2" customFormat="1" ht="24.2" customHeight="1">
      <c r="A225" s="35"/>
      <c r="B225" s="36"/>
      <c r="C225" s="193" t="s">
        <v>645</v>
      </c>
      <c r="D225" s="193" t="s">
        <v>284</v>
      </c>
      <c r="E225" s="194" t="s">
        <v>4845</v>
      </c>
      <c r="F225" s="195" t="s">
        <v>4846</v>
      </c>
      <c r="G225" s="196" t="s">
        <v>583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284</v>
      </c>
      <c r="AU225" s="205" t="s">
        <v>85</v>
      </c>
      <c r="AY225" s="18" t="s">
        <v>282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4847</v>
      </c>
    </row>
    <row r="226" spans="1:65" s="2" customFormat="1" ht="24.2" customHeight="1">
      <c r="A226" s="35"/>
      <c r="B226" s="36"/>
      <c r="C226" s="193" t="s">
        <v>649</v>
      </c>
      <c r="D226" s="193" t="s">
        <v>284</v>
      </c>
      <c r="E226" s="194" t="s">
        <v>4848</v>
      </c>
      <c r="F226" s="195" t="s">
        <v>4849</v>
      </c>
      <c r="G226" s="196" t="s">
        <v>583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284</v>
      </c>
      <c r="AU226" s="205" t="s">
        <v>85</v>
      </c>
      <c r="AY226" s="18" t="s">
        <v>282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4850</v>
      </c>
    </row>
    <row r="227" spans="1:65" s="2" customFormat="1" ht="24.2" customHeight="1">
      <c r="A227" s="35"/>
      <c r="B227" s="36"/>
      <c r="C227" s="193" t="s">
        <v>653</v>
      </c>
      <c r="D227" s="193" t="s">
        <v>284</v>
      </c>
      <c r="E227" s="194" t="s">
        <v>4851</v>
      </c>
      <c r="F227" s="195" t="s">
        <v>4852</v>
      </c>
      <c r="G227" s="196" t="s">
        <v>583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284</v>
      </c>
      <c r="AU227" s="205" t="s">
        <v>85</v>
      </c>
      <c r="AY227" s="18" t="s">
        <v>282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4853</v>
      </c>
    </row>
    <row r="228" spans="1:65" s="2" customFormat="1" ht="24.2" customHeight="1">
      <c r="A228" s="35"/>
      <c r="B228" s="36"/>
      <c r="C228" s="251" t="s">
        <v>659</v>
      </c>
      <c r="D228" s="251" t="s">
        <v>990</v>
      </c>
      <c r="E228" s="252" t="s">
        <v>4854</v>
      </c>
      <c r="F228" s="253" t="s">
        <v>4855</v>
      </c>
      <c r="G228" s="254" t="s">
        <v>583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493</v>
      </c>
      <c r="AT228" s="205" t="s">
        <v>990</v>
      </c>
      <c r="AU228" s="205" t="s">
        <v>85</v>
      </c>
      <c r="AY228" s="18" t="s">
        <v>282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4856</v>
      </c>
    </row>
    <row r="229" spans="1:65" s="2" customFormat="1" ht="24.2" customHeight="1">
      <c r="A229" s="35"/>
      <c r="B229" s="36"/>
      <c r="C229" s="251" t="s">
        <v>664</v>
      </c>
      <c r="D229" s="251" t="s">
        <v>990</v>
      </c>
      <c r="E229" s="252" t="s">
        <v>4857</v>
      </c>
      <c r="F229" s="253" t="s">
        <v>4858</v>
      </c>
      <c r="G229" s="254" t="s">
        <v>583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493</v>
      </c>
      <c r="AT229" s="205" t="s">
        <v>990</v>
      </c>
      <c r="AU229" s="205" t="s">
        <v>85</v>
      </c>
      <c r="AY229" s="18" t="s">
        <v>282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4859</v>
      </c>
    </row>
    <row r="230" spans="1:65" s="2" customFormat="1" ht="24.2" customHeight="1">
      <c r="A230" s="35"/>
      <c r="B230" s="36"/>
      <c r="C230" s="251" t="s">
        <v>669</v>
      </c>
      <c r="D230" s="251" t="s">
        <v>990</v>
      </c>
      <c r="E230" s="252" t="s">
        <v>4860</v>
      </c>
      <c r="F230" s="253" t="s">
        <v>4861</v>
      </c>
      <c r="G230" s="254" t="s">
        <v>583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493</v>
      </c>
      <c r="AT230" s="205" t="s">
        <v>990</v>
      </c>
      <c r="AU230" s="205" t="s">
        <v>85</v>
      </c>
      <c r="AY230" s="18" t="s">
        <v>282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4862</v>
      </c>
    </row>
    <row r="231" spans="1:65" s="2" customFormat="1" ht="24.2" customHeight="1">
      <c r="A231" s="35"/>
      <c r="B231" s="36"/>
      <c r="C231" s="251" t="s">
        <v>673</v>
      </c>
      <c r="D231" s="251" t="s">
        <v>990</v>
      </c>
      <c r="E231" s="252" t="s">
        <v>4863</v>
      </c>
      <c r="F231" s="253" t="s">
        <v>4864</v>
      </c>
      <c r="G231" s="254" t="s">
        <v>583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493</v>
      </c>
      <c r="AT231" s="205" t="s">
        <v>990</v>
      </c>
      <c r="AU231" s="205" t="s">
        <v>85</v>
      </c>
      <c r="AY231" s="18" t="s">
        <v>282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4865</v>
      </c>
    </row>
    <row r="232" spans="1:65" s="2" customFormat="1" ht="24.2" customHeight="1">
      <c r="A232" s="35"/>
      <c r="B232" s="36"/>
      <c r="C232" s="251" t="s">
        <v>679</v>
      </c>
      <c r="D232" s="251" t="s">
        <v>990</v>
      </c>
      <c r="E232" s="252" t="s">
        <v>4866</v>
      </c>
      <c r="F232" s="253" t="s">
        <v>4867</v>
      </c>
      <c r="G232" s="254" t="s">
        <v>583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493</v>
      </c>
      <c r="AT232" s="205" t="s">
        <v>990</v>
      </c>
      <c r="AU232" s="205" t="s">
        <v>85</v>
      </c>
      <c r="AY232" s="18" t="s">
        <v>282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4868</v>
      </c>
    </row>
    <row r="233" spans="1:65" s="2" customFormat="1" ht="24.2" customHeight="1">
      <c r="A233" s="35"/>
      <c r="B233" s="36"/>
      <c r="C233" s="251" t="s">
        <v>697</v>
      </c>
      <c r="D233" s="251" t="s">
        <v>990</v>
      </c>
      <c r="E233" s="252" t="s">
        <v>4869</v>
      </c>
      <c r="F233" s="253" t="s">
        <v>4870</v>
      </c>
      <c r="G233" s="254" t="s">
        <v>583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493</v>
      </c>
      <c r="AT233" s="205" t="s">
        <v>990</v>
      </c>
      <c r="AU233" s="205" t="s">
        <v>85</v>
      </c>
      <c r="AY233" s="18" t="s">
        <v>282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4871</v>
      </c>
    </row>
    <row r="234" spans="1:65" s="2" customFormat="1" ht="24.2" customHeight="1">
      <c r="A234" s="35"/>
      <c r="B234" s="36"/>
      <c r="C234" s="251" t="s">
        <v>706</v>
      </c>
      <c r="D234" s="251" t="s">
        <v>990</v>
      </c>
      <c r="E234" s="252" t="s">
        <v>4872</v>
      </c>
      <c r="F234" s="253" t="s">
        <v>4873</v>
      </c>
      <c r="G234" s="254" t="s">
        <v>583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493</v>
      </c>
      <c r="AT234" s="205" t="s">
        <v>990</v>
      </c>
      <c r="AU234" s="205" t="s">
        <v>85</v>
      </c>
      <c r="AY234" s="18" t="s">
        <v>282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4874</v>
      </c>
    </row>
    <row r="235" spans="1:65" s="2" customFormat="1" ht="24.2" customHeight="1">
      <c r="A235" s="35"/>
      <c r="B235" s="36"/>
      <c r="C235" s="193" t="s">
        <v>712</v>
      </c>
      <c r="D235" s="193" t="s">
        <v>284</v>
      </c>
      <c r="E235" s="194" t="s">
        <v>4875</v>
      </c>
      <c r="F235" s="195" t="s">
        <v>4876</v>
      </c>
      <c r="G235" s="196" t="s">
        <v>583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284</v>
      </c>
      <c r="AU235" s="205" t="s">
        <v>85</v>
      </c>
      <c r="AY235" s="18" t="s">
        <v>282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4877</v>
      </c>
    </row>
    <row r="236" spans="1:65" s="2" customFormat="1" ht="16.5" customHeight="1">
      <c r="A236" s="35"/>
      <c r="B236" s="36"/>
      <c r="C236" s="251" t="s">
        <v>719</v>
      </c>
      <c r="D236" s="251" t="s">
        <v>990</v>
      </c>
      <c r="E236" s="252" t="s">
        <v>4878</v>
      </c>
      <c r="F236" s="253" t="s">
        <v>4879</v>
      </c>
      <c r="G236" s="254" t="s">
        <v>583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493</v>
      </c>
      <c r="AT236" s="205" t="s">
        <v>990</v>
      </c>
      <c r="AU236" s="205" t="s">
        <v>85</v>
      </c>
      <c r="AY236" s="18" t="s">
        <v>282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4880</v>
      </c>
    </row>
    <row r="237" spans="1:65" s="2" customFormat="1" ht="33" customHeight="1">
      <c r="A237" s="35"/>
      <c r="B237" s="36"/>
      <c r="C237" s="193" t="s">
        <v>728</v>
      </c>
      <c r="D237" s="193" t="s">
        <v>284</v>
      </c>
      <c r="E237" s="194" t="s">
        <v>4881</v>
      </c>
      <c r="F237" s="195" t="s">
        <v>4882</v>
      </c>
      <c r="G237" s="196" t="s">
        <v>583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284</v>
      </c>
      <c r="AU237" s="205" t="s">
        <v>85</v>
      </c>
      <c r="AY237" s="18" t="s">
        <v>282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4883</v>
      </c>
    </row>
    <row r="238" spans="1:65" s="2" customFormat="1" ht="21.75" customHeight="1">
      <c r="A238" s="35"/>
      <c r="B238" s="36"/>
      <c r="C238" s="251" t="s">
        <v>735</v>
      </c>
      <c r="D238" s="251" t="s">
        <v>990</v>
      </c>
      <c r="E238" s="252" t="s">
        <v>4884</v>
      </c>
      <c r="F238" s="253" t="s">
        <v>4885</v>
      </c>
      <c r="G238" s="254" t="s">
        <v>583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493</v>
      </c>
      <c r="AT238" s="205" t="s">
        <v>990</v>
      </c>
      <c r="AU238" s="205" t="s">
        <v>85</v>
      </c>
      <c r="AY238" s="18" t="s">
        <v>282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4886</v>
      </c>
    </row>
    <row r="239" spans="1:65" s="2" customFormat="1" ht="24.2" customHeight="1">
      <c r="A239" s="35"/>
      <c r="B239" s="36"/>
      <c r="C239" s="193" t="s">
        <v>741</v>
      </c>
      <c r="D239" s="193" t="s">
        <v>284</v>
      </c>
      <c r="E239" s="194" t="s">
        <v>4887</v>
      </c>
      <c r="F239" s="195" t="s">
        <v>4888</v>
      </c>
      <c r="G239" s="196" t="s">
        <v>583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284</v>
      </c>
      <c r="AU239" s="205" t="s">
        <v>85</v>
      </c>
      <c r="AY239" s="18" t="s">
        <v>282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4889</v>
      </c>
    </row>
    <row r="240" spans="1:65" s="2" customFormat="1" ht="16.5" customHeight="1">
      <c r="A240" s="35"/>
      <c r="B240" s="36"/>
      <c r="C240" s="251" t="s">
        <v>745</v>
      </c>
      <c r="D240" s="251" t="s">
        <v>990</v>
      </c>
      <c r="E240" s="252" t="s">
        <v>4890</v>
      </c>
      <c r="F240" s="253" t="s">
        <v>4891</v>
      </c>
      <c r="G240" s="254" t="s">
        <v>583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493</v>
      </c>
      <c r="AT240" s="205" t="s">
        <v>990</v>
      </c>
      <c r="AU240" s="205" t="s">
        <v>85</v>
      </c>
      <c r="AY240" s="18" t="s">
        <v>282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4892</v>
      </c>
    </row>
    <row r="241" spans="1:65" s="2" customFormat="1" ht="24.2" customHeight="1">
      <c r="A241" s="35"/>
      <c r="B241" s="36"/>
      <c r="C241" s="193" t="s">
        <v>748</v>
      </c>
      <c r="D241" s="193" t="s">
        <v>284</v>
      </c>
      <c r="E241" s="194" t="s">
        <v>4893</v>
      </c>
      <c r="F241" s="195" t="s">
        <v>4894</v>
      </c>
      <c r="G241" s="196" t="s">
        <v>583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284</v>
      </c>
      <c r="AU241" s="205" t="s">
        <v>85</v>
      </c>
      <c r="AY241" s="18" t="s">
        <v>282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4895</v>
      </c>
    </row>
    <row r="242" spans="1:65" s="2" customFormat="1" ht="16.5" customHeight="1">
      <c r="A242" s="35"/>
      <c r="B242" s="36"/>
      <c r="C242" s="251" t="s">
        <v>754</v>
      </c>
      <c r="D242" s="251" t="s">
        <v>990</v>
      </c>
      <c r="E242" s="252" t="s">
        <v>4896</v>
      </c>
      <c r="F242" s="253" t="s">
        <v>4897</v>
      </c>
      <c r="G242" s="254" t="s">
        <v>583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493</v>
      </c>
      <c r="AT242" s="205" t="s">
        <v>990</v>
      </c>
      <c r="AU242" s="205" t="s">
        <v>85</v>
      </c>
      <c r="AY242" s="18" t="s">
        <v>282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4898</v>
      </c>
    </row>
    <row r="243" spans="1:65" s="2" customFormat="1" ht="24.2" customHeight="1">
      <c r="A243" s="35"/>
      <c r="B243" s="36"/>
      <c r="C243" s="193" t="s">
        <v>759</v>
      </c>
      <c r="D243" s="193" t="s">
        <v>284</v>
      </c>
      <c r="E243" s="194" t="s">
        <v>4899</v>
      </c>
      <c r="F243" s="195" t="s">
        <v>4900</v>
      </c>
      <c r="G243" s="196" t="s">
        <v>583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284</v>
      </c>
      <c r="AU243" s="205" t="s">
        <v>85</v>
      </c>
      <c r="AY243" s="18" t="s">
        <v>282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4901</v>
      </c>
    </row>
    <row r="244" spans="1:65" s="2" customFormat="1" ht="16.5" customHeight="1">
      <c r="A244" s="35"/>
      <c r="B244" s="36"/>
      <c r="C244" s="251" t="s">
        <v>765</v>
      </c>
      <c r="D244" s="251" t="s">
        <v>990</v>
      </c>
      <c r="E244" s="252" t="s">
        <v>4902</v>
      </c>
      <c r="F244" s="253" t="s">
        <v>4903</v>
      </c>
      <c r="G244" s="254" t="s">
        <v>583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493</v>
      </c>
      <c r="AT244" s="205" t="s">
        <v>990</v>
      </c>
      <c r="AU244" s="205" t="s">
        <v>85</v>
      </c>
      <c r="AY244" s="18" t="s">
        <v>282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4904</v>
      </c>
    </row>
    <row r="245" spans="1:65" s="2" customFormat="1" ht="33" customHeight="1">
      <c r="A245" s="35"/>
      <c r="B245" s="36"/>
      <c r="C245" s="193" t="s">
        <v>772</v>
      </c>
      <c r="D245" s="193" t="s">
        <v>284</v>
      </c>
      <c r="E245" s="194" t="s">
        <v>4905</v>
      </c>
      <c r="F245" s="195" t="s">
        <v>4906</v>
      </c>
      <c r="G245" s="196" t="s">
        <v>583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284</v>
      </c>
      <c r="AU245" s="205" t="s">
        <v>85</v>
      </c>
      <c r="AY245" s="18" t="s">
        <v>282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4907</v>
      </c>
    </row>
    <row r="246" spans="1:65" s="2" customFormat="1" ht="19.5">
      <c r="A246" s="35"/>
      <c r="B246" s="36"/>
      <c r="C246" s="37"/>
      <c r="D246" s="209" t="s">
        <v>3774</v>
      </c>
      <c r="E246" s="37"/>
      <c r="F246" s="270" t="s">
        <v>4908</v>
      </c>
      <c r="G246" s="37"/>
      <c r="H246" s="37"/>
      <c r="I246" s="271"/>
      <c r="J246" s="37"/>
      <c r="K246" s="37"/>
      <c r="L246" s="40"/>
      <c r="M246" s="272"/>
      <c r="N246" s="273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3774</v>
      </c>
      <c r="AU246" s="18" t="s">
        <v>85</v>
      </c>
    </row>
    <row r="247" spans="1:65" s="2" customFormat="1" ht="16.5" customHeight="1">
      <c r="A247" s="35"/>
      <c r="B247" s="36"/>
      <c r="C247" s="251" t="s">
        <v>779</v>
      </c>
      <c r="D247" s="251" t="s">
        <v>990</v>
      </c>
      <c r="E247" s="252" t="s">
        <v>4909</v>
      </c>
      <c r="F247" s="253" t="s">
        <v>4910</v>
      </c>
      <c r="G247" s="254" t="s">
        <v>583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493</v>
      </c>
      <c r="AT247" s="205" t="s">
        <v>990</v>
      </c>
      <c r="AU247" s="205" t="s">
        <v>85</v>
      </c>
      <c r="AY247" s="18" t="s">
        <v>282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4911</v>
      </c>
    </row>
    <row r="248" spans="1:65" s="2" customFormat="1" ht="165.75">
      <c r="A248" s="35"/>
      <c r="B248" s="36"/>
      <c r="C248" s="37"/>
      <c r="D248" s="209" t="s">
        <v>3774</v>
      </c>
      <c r="E248" s="37"/>
      <c r="F248" s="270" t="s">
        <v>4912</v>
      </c>
      <c r="G248" s="37"/>
      <c r="H248" s="37"/>
      <c r="I248" s="271"/>
      <c r="J248" s="37"/>
      <c r="K248" s="37"/>
      <c r="L248" s="40"/>
      <c r="M248" s="272"/>
      <c r="N248" s="273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3774</v>
      </c>
      <c r="AU248" s="18" t="s">
        <v>85</v>
      </c>
    </row>
    <row r="249" spans="1:65" s="2" customFormat="1" ht="37.9" customHeight="1">
      <c r="A249" s="35"/>
      <c r="B249" s="36"/>
      <c r="C249" s="193" t="s">
        <v>783</v>
      </c>
      <c r="D249" s="193" t="s">
        <v>284</v>
      </c>
      <c r="E249" s="194" t="s">
        <v>4913</v>
      </c>
      <c r="F249" s="195" t="s">
        <v>4914</v>
      </c>
      <c r="G249" s="196" t="s">
        <v>583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284</v>
      </c>
      <c r="AU249" s="205" t="s">
        <v>85</v>
      </c>
      <c r="AY249" s="18" t="s">
        <v>282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4915</v>
      </c>
    </row>
    <row r="250" spans="1:65" s="2" customFormat="1" ht="24.2" customHeight="1">
      <c r="A250" s="35"/>
      <c r="B250" s="36"/>
      <c r="C250" s="251" t="s">
        <v>787</v>
      </c>
      <c r="D250" s="251" t="s">
        <v>990</v>
      </c>
      <c r="E250" s="252" t="s">
        <v>4916</v>
      </c>
      <c r="F250" s="253" t="s">
        <v>4917</v>
      </c>
      <c r="G250" s="254" t="s">
        <v>583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493</v>
      </c>
      <c r="AT250" s="205" t="s">
        <v>990</v>
      </c>
      <c r="AU250" s="205" t="s">
        <v>85</v>
      </c>
      <c r="AY250" s="18" t="s">
        <v>282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4918</v>
      </c>
    </row>
    <row r="251" spans="1:65" s="2" customFormat="1" ht="21.75" customHeight="1">
      <c r="A251" s="35"/>
      <c r="B251" s="36"/>
      <c r="C251" s="251" t="s">
        <v>791</v>
      </c>
      <c r="D251" s="251" t="s">
        <v>990</v>
      </c>
      <c r="E251" s="252" t="s">
        <v>4919</v>
      </c>
      <c r="F251" s="253" t="s">
        <v>4920</v>
      </c>
      <c r="G251" s="254" t="s">
        <v>583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493</v>
      </c>
      <c r="AT251" s="205" t="s">
        <v>990</v>
      </c>
      <c r="AU251" s="205" t="s">
        <v>85</v>
      </c>
      <c r="AY251" s="18" t="s">
        <v>282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4921</v>
      </c>
    </row>
    <row r="252" spans="1:65" s="2" customFormat="1" ht="37.9" customHeight="1">
      <c r="A252" s="35"/>
      <c r="B252" s="36"/>
      <c r="C252" s="193" t="s">
        <v>796</v>
      </c>
      <c r="D252" s="193" t="s">
        <v>284</v>
      </c>
      <c r="E252" s="194" t="s">
        <v>4922</v>
      </c>
      <c r="F252" s="195" t="s">
        <v>4923</v>
      </c>
      <c r="G252" s="196" t="s">
        <v>583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4924</v>
      </c>
    </row>
    <row r="253" spans="1:65" s="2" customFormat="1" ht="24.2" customHeight="1">
      <c r="A253" s="35"/>
      <c r="B253" s="36"/>
      <c r="C253" s="251" t="s">
        <v>801</v>
      </c>
      <c r="D253" s="251" t="s">
        <v>990</v>
      </c>
      <c r="E253" s="252" t="s">
        <v>4925</v>
      </c>
      <c r="F253" s="253" t="s">
        <v>4926</v>
      </c>
      <c r="G253" s="254" t="s">
        <v>583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493</v>
      </c>
      <c r="AT253" s="205" t="s">
        <v>990</v>
      </c>
      <c r="AU253" s="205" t="s">
        <v>85</v>
      </c>
      <c r="AY253" s="18" t="s">
        <v>282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4927</v>
      </c>
    </row>
    <row r="254" spans="1:65" s="2" customFormat="1" ht="24.2" customHeight="1">
      <c r="A254" s="35"/>
      <c r="B254" s="36"/>
      <c r="C254" s="251" t="s">
        <v>806</v>
      </c>
      <c r="D254" s="251" t="s">
        <v>990</v>
      </c>
      <c r="E254" s="252" t="s">
        <v>4928</v>
      </c>
      <c r="F254" s="253" t="s">
        <v>4929</v>
      </c>
      <c r="G254" s="254" t="s">
        <v>583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493</v>
      </c>
      <c r="AT254" s="205" t="s">
        <v>990</v>
      </c>
      <c r="AU254" s="205" t="s">
        <v>85</v>
      </c>
      <c r="AY254" s="18" t="s">
        <v>282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4930</v>
      </c>
    </row>
    <row r="255" spans="1:65" s="2" customFormat="1" ht="24.2" customHeight="1">
      <c r="A255" s="35"/>
      <c r="B255" s="36"/>
      <c r="C255" s="193" t="s">
        <v>810</v>
      </c>
      <c r="D255" s="193" t="s">
        <v>284</v>
      </c>
      <c r="E255" s="194" t="s">
        <v>4931</v>
      </c>
      <c r="F255" s="195" t="s">
        <v>4932</v>
      </c>
      <c r="G255" s="196" t="s">
        <v>583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284</v>
      </c>
      <c r="AU255" s="205" t="s">
        <v>85</v>
      </c>
      <c r="AY255" s="18" t="s">
        <v>282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4933</v>
      </c>
    </row>
    <row r="256" spans="1:65" s="2" customFormat="1" ht="24.2" customHeight="1">
      <c r="A256" s="35"/>
      <c r="B256" s="36"/>
      <c r="C256" s="251" t="s">
        <v>815</v>
      </c>
      <c r="D256" s="251" t="s">
        <v>990</v>
      </c>
      <c r="E256" s="252" t="s">
        <v>4934</v>
      </c>
      <c r="F256" s="253" t="s">
        <v>4935</v>
      </c>
      <c r="G256" s="254" t="s">
        <v>583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493</v>
      </c>
      <c r="AT256" s="205" t="s">
        <v>990</v>
      </c>
      <c r="AU256" s="205" t="s">
        <v>85</v>
      </c>
      <c r="AY256" s="18" t="s">
        <v>282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4936</v>
      </c>
    </row>
    <row r="257" spans="1:65" s="2" customFormat="1" ht="19.5">
      <c r="A257" s="35"/>
      <c r="B257" s="36"/>
      <c r="C257" s="37"/>
      <c r="D257" s="209" t="s">
        <v>3774</v>
      </c>
      <c r="E257" s="37"/>
      <c r="F257" s="270" t="s">
        <v>4937</v>
      </c>
      <c r="G257" s="37"/>
      <c r="H257" s="37"/>
      <c r="I257" s="271"/>
      <c r="J257" s="37"/>
      <c r="K257" s="37"/>
      <c r="L257" s="40"/>
      <c r="M257" s="272"/>
      <c r="N257" s="273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3774</v>
      </c>
      <c r="AU257" s="18" t="s">
        <v>85</v>
      </c>
    </row>
    <row r="258" spans="1:65" s="2" customFormat="1" ht="24.2" customHeight="1">
      <c r="A258" s="35"/>
      <c r="B258" s="36"/>
      <c r="C258" s="193" t="s">
        <v>820</v>
      </c>
      <c r="D258" s="193" t="s">
        <v>284</v>
      </c>
      <c r="E258" s="194" t="s">
        <v>4938</v>
      </c>
      <c r="F258" s="195" t="s">
        <v>4939</v>
      </c>
      <c r="G258" s="196" t="s">
        <v>583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284</v>
      </c>
      <c r="AU258" s="205" t="s">
        <v>85</v>
      </c>
      <c r="AY258" s="18" t="s">
        <v>282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4940</v>
      </c>
    </row>
    <row r="259" spans="1:65" s="2" customFormat="1" ht="16.5" customHeight="1">
      <c r="A259" s="35"/>
      <c r="B259" s="36"/>
      <c r="C259" s="251" t="s">
        <v>825</v>
      </c>
      <c r="D259" s="251" t="s">
        <v>990</v>
      </c>
      <c r="E259" s="252" t="s">
        <v>4941</v>
      </c>
      <c r="F259" s="253" t="s">
        <v>4942</v>
      </c>
      <c r="G259" s="254" t="s">
        <v>583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493</v>
      </c>
      <c r="AT259" s="205" t="s">
        <v>990</v>
      </c>
      <c r="AU259" s="205" t="s">
        <v>85</v>
      </c>
      <c r="AY259" s="18" t="s">
        <v>282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4943</v>
      </c>
    </row>
    <row r="260" spans="1:65" s="2" customFormat="1" ht="21.75" customHeight="1">
      <c r="A260" s="35"/>
      <c r="B260" s="36"/>
      <c r="C260" s="193" t="s">
        <v>834</v>
      </c>
      <c r="D260" s="193" t="s">
        <v>284</v>
      </c>
      <c r="E260" s="194" t="s">
        <v>4944</v>
      </c>
      <c r="F260" s="195" t="s">
        <v>4945</v>
      </c>
      <c r="G260" s="196" t="s">
        <v>583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284</v>
      </c>
      <c r="AU260" s="205" t="s">
        <v>85</v>
      </c>
      <c r="AY260" s="18" t="s">
        <v>282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4946</v>
      </c>
    </row>
    <row r="261" spans="1:65" s="2" customFormat="1" ht="24.2" customHeight="1">
      <c r="A261" s="35"/>
      <c r="B261" s="36"/>
      <c r="C261" s="251" t="s">
        <v>838</v>
      </c>
      <c r="D261" s="251" t="s">
        <v>990</v>
      </c>
      <c r="E261" s="252" t="s">
        <v>4947</v>
      </c>
      <c r="F261" s="253" t="s">
        <v>4948</v>
      </c>
      <c r="G261" s="254" t="s">
        <v>583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493</v>
      </c>
      <c r="AT261" s="205" t="s">
        <v>990</v>
      </c>
      <c r="AU261" s="205" t="s">
        <v>85</v>
      </c>
      <c r="AY261" s="18" t="s">
        <v>282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4949</v>
      </c>
    </row>
    <row r="262" spans="1:65" s="2" customFormat="1" ht="24.2" customHeight="1">
      <c r="A262" s="35"/>
      <c r="B262" s="36"/>
      <c r="C262" s="251" t="s">
        <v>844</v>
      </c>
      <c r="D262" s="251" t="s">
        <v>990</v>
      </c>
      <c r="E262" s="252" t="s">
        <v>4950</v>
      </c>
      <c r="F262" s="253" t="s">
        <v>4951</v>
      </c>
      <c r="G262" s="254" t="s">
        <v>583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493</v>
      </c>
      <c r="AT262" s="205" t="s">
        <v>990</v>
      </c>
      <c r="AU262" s="205" t="s">
        <v>85</v>
      </c>
      <c r="AY262" s="18" t="s">
        <v>282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4952</v>
      </c>
    </row>
    <row r="263" spans="1:65" s="2" customFormat="1" ht="24.2" customHeight="1">
      <c r="A263" s="35"/>
      <c r="B263" s="36"/>
      <c r="C263" s="251" t="s">
        <v>851</v>
      </c>
      <c r="D263" s="251" t="s">
        <v>990</v>
      </c>
      <c r="E263" s="252" t="s">
        <v>4953</v>
      </c>
      <c r="F263" s="253" t="s">
        <v>4954</v>
      </c>
      <c r="G263" s="254" t="s">
        <v>583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493</v>
      </c>
      <c r="AT263" s="205" t="s">
        <v>990</v>
      </c>
      <c r="AU263" s="205" t="s">
        <v>85</v>
      </c>
      <c r="AY263" s="18" t="s">
        <v>282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4955</v>
      </c>
    </row>
    <row r="264" spans="1:65" s="2" customFormat="1" ht="24.2" customHeight="1">
      <c r="A264" s="35"/>
      <c r="B264" s="36"/>
      <c r="C264" s="251" t="s">
        <v>859</v>
      </c>
      <c r="D264" s="251" t="s">
        <v>990</v>
      </c>
      <c r="E264" s="252" t="s">
        <v>4956</v>
      </c>
      <c r="F264" s="253" t="s">
        <v>4957</v>
      </c>
      <c r="G264" s="254" t="s">
        <v>583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493</v>
      </c>
      <c r="AT264" s="205" t="s">
        <v>990</v>
      </c>
      <c r="AU264" s="205" t="s">
        <v>85</v>
      </c>
      <c r="AY264" s="18" t="s">
        <v>282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4958</v>
      </c>
    </row>
    <row r="265" spans="1:65" s="2" customFormat="1" ht="24.2" customHeight="1">
      <c r="A265" s="35"/>
      <c r="B265" s="36"/>
      <c r="C265" s="193" t="s">
        <v>863</v>
      </c>
      <c r="D265" s="193" t="s">
        <v>284</v>
      </c>
      <c r="E265" s="194" t="s">
        <v>4959</v>
      </c>
      <c r="F265" s="195" t="s">
        <v>4960</v>
      </c>
      <c r="G265" s="196" t="s">
        <v>583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284</v>
      </c>
      <c r="AU265" s="205" t="s">
        <v>85</v>
      </c>
      <c r="AY265" s="18" t="s">
        <v>282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4961</v>
      </c>
    </row>
    <row r="266" spans="1:65" s="2" customFormat="1" ht="24.2" customHeight="1">
      <c r="A266" s="35"/>
      <c r="B266" s="36"/>
      <c r="C266" s="251" t="s">
        <v>867</v>
      </c>
      <c r="D266" s="251" t="s">
        <v>990</v>
      </c>
      <c r="E266" s="252" t="s">
        <v>4962</v>
      </c>
      <c r="F266" s="253" t="s">
        <v>4963</v>
      </c>
      <c r="G266" s="254" t="s">
        <v>583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493</v>
      </c>
      <c r="AT266" s="205" t="s">
        <v>990</v>
      </c>
      <c r="AU266" s="205" t="s">
        <v>85</v>
      </c>
      <c r="AY266" s="18" t="s">
        <v>282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4964</v>
      </c>
    </row>
    <row r="267" spans="1:65" s="2" customFormat="1" ht="24.2" customHeight="1">
      <c r="A267" s="35"/>
      <c r="B267" s="36"/>
      <c r="C267" s="251" t="s">
        <v>871</v>
      </c>
      <c r="D267" s="251" t="s">
        <v>990</v>
      </c>
      <c r="E267" s="252" t="s">
        <v>4965</v>
      </c>
      <c r="F267" s="253" t="s">
        <v>4966</v>
      </c>
      <c r="G267" s="254" t="s">
        <v>583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493</v>
      </c>
      <c r="AT267" s="205" t="s">
        <v>990</v>
      </c>
      <c r="AU267" s="205" t="s">
        <v>85</v>
      </c>
      <c r="AY267" s="18" t="s">
        <v>282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4967</v>
      </c>
    </row>
    <row r="268" spans="1:65" s="2" customFormat="1" ht="19.5">
      <c r="A268" s="35"/>
      <c r="B268" s="36"/>
      <c r="C268" s="37"/>
      <c r="D268" s="209" t="s">
        <v>3774</v>
      </c>
      <c r="E268" s="37"/>
      <c r="F268" s="270" t="s">
        <v>4968</v>
      </c>
      <c r="G268" s="37"/>
      <c r="H268" s="37"/>
      <c r="I268" s="271"/>
      <c r="J268" s="37"/>
      <c r="K268" s="37"/>
      <c r="L268" s="40"/>
      <c r="M268" s="272"/>
      <c r="N268" s="273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3774</v>
      </c>
      <c r="AU268" s="18" t="s">
        <v>85</v>
      </c>
    </row>
    <row r="269" spans="1:65" s="2" customFormat="1" ht="33" customHeight="1">
      <c r="A269" s="35"/>
      <c r="B269" s="36"/>
      <c r="C269" s="193" t="s">
        <v>878</v>
      </c>
      <c r="D269" s="193" t="s">
        <v>284</v>
      </c>
      <c r="E269" s="194" t="s">
        <v>4969</v>
      </c>
      <c r="F269" s="195" t="s">
        <v>4970</v>
      </c>
      <c r="G269" s="196" t="s">
        <v>583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284</v>
      </c>
      <c r="AU269" s="205" t="s">
        <v>85</v>
      </c>
      <c r="AY269" s="18" t="s">
        <v>282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4971</v>
      </c>
    </row>
    <row r="270" spans="1:65" s="2" customFormat="1" ht="24.2" customHeight="1">
      <c r="A270" s="35"/>
      <c r="B270" s="36"/>
      <c r="C270" s="251" t="s">
        <v>892</v>
      </c>
      <c r="D270" s="251" t="s">
        <v>990</v>
      </c>
      <c r="E270" s="252" t="s">
        <v>4972</v>
      </c>
      <c r="F270" s="253" t="s">
        <v>4973</v>
      </c>
      <c r="G270" s="254" t="s">
        <v>583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493</v>
      </c>
      <c r="AT270" s="205" t="s">
        <v>990</v>
      </c>
      <c r="AU270" s="205" t="s">
        <v>85</v>
      </c>
      <c r="AY270" s="18" t="s">
        <v>282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4974</v>
      </c>
    </row>
    <row r="271" spans="1:65" s="2" customFormat="1" ht="24.2" customHeight="1">
      <c r="A271" s="35"/>
      <c r="B271" s="36"/>
      <c r="C271" s="251" t="s">
        <v>901</v>
      </c>
      <c r="D271" s="251" t="s">
        <v>990</v>
      </c>
      <c r="E271" s="252" t="s">
        <v>4975</v>
      </c>
      <c r="F271" s="253" t="s">
        <v>4976</v>
      </c>
      <c r="G271" s="254" t="s">
        <v>583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493</v>
      </c>
      <c r="AT271" s="205" t="s">
        <v>990</v>
      </c>
      <c r="AU271" s="205" t="s">
        <v>85</v>
      </c>
      <c r="AY271" s="18" t="s">
        <v>282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4977</v>
      </c>
    </row>
    <row r="272" spans="1:65" s="2" customFormat="1" ht="19.5">
      <c r="A272" s="35"/>
      <c r="B272" s="36"/>
      <c r="C272" s="37"/>
      <c r="D272" s="209" t="s">
        <v>3774</v>
      </c>
      <c r="E272" s="37"/>
      <c r="F272" s="270" t="s">
        <v>4978</v>
      </c>
      <c r="G272" s="37"/>
      <c r="H272" s="37"/>
      <c r="I272" s="271"/>
      <c r="J272" s="37"/>
      <c r="K272" s="37"/>
      <c r="L272" s="40"/>
      <c r="M272" s="272"/>
      <c r="N272" s="273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3774</v>
      </c>
      <c r="AU272" s="18" t="s">
        <v>85</v>
      </c>
    </row>
    <row r="273" spans="1:65" s="2" customFormat="1" ht="37.9" customHeight="1">
      <c r="A273" s="35"/>
      <c r="B273" s="36"/>
      <c r="C273" s="193" t="s">
        <v>905</v>
      </c>
      <c r="D273" s="193" t="s">
        <v>284</v>
      </c>
      <c r="E273" s="194" t="s">
        <v>4979</v>
      </c>
      <c r="F273" s="195" t="s">
        <v>4980</v>
      </c>
      <c r="G273" s="196" t="s">
        <v>583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284</v>
      </c>
      <c r="AU273" s="205" t="s">
        <v>85</v>
      </c>
      <c r="AY273" s="18" t="s">
        <v>282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4981</v>
      </c>
    </row>
    <row r="274" spans="1:65" s="2" customFormat="1" ht="24.2" customHeight="1">
      <c r="A274" s="35"/>
      <c r="B274" s="36"/>
      <c r="C274" s="251" t="s">
        <v>910</v>
      </c>
      <c r="D274" s="251" t="s">
        <v>990</v>
      </c>
      <c r="E274" s="252" t="s">
        <v>4982</v>
      </c>
      <c r="F274" s="253" t="s">
        <v>4983</v>
      </c>
      <c r="G274" s="254" t="s">
        <v>583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493</v>
      </c>
      <c r="AT274" s="205" t="s">
        <v>990</v>
      </c>
      <c r="AU274" s="205" t="s">
        <v>85</v>
      </c>
      <c r="AY274" s="18" t="s">
        <v>282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4984</v>
      </c>
    </row>
    <row r="275" spans="1:65" s="2" customFormat="1" ht="24.2" customHeight="1">
      <c r="A275" s="35"/>
      <c r="B275" s="36"/>
      <c r="C275" s="251" t="s">
        <v>921</v>
      </c>
      <c r="D275" s="251" t="s">
        <v>990</v>
      </c>
      <c r="E275" s="252" t="s">
        <v>4985</v>
      </c>
      <c r="F275" s="253" t="s">
        <v>4983</v>
      </c>
      <c r="G275" s="254" t="s">
        <v>583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493</v>
      </c>
      <c r="AT275" s="205" t="s">
        <v>990</v>
      </c>
      <c r="AU275" s="205" t="s">
        <v>85</v>
      </c>
      <c r="AY275" s="18" t="s">
        <v>282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4986</v>
      </c>
    </row>
    <row r="276" spans="1:65" s="2" customFormat="1" ht="24.2" customHeight="1">
      <c r="A276" s="35"/>
      <c r="B276" s="36"/>
      <c r="C276" s="251" t="s">
        <v>926</v>
      </c>
      <c r="D276" s="251" t="s">
        <v>990</v>
      </c>
      <c r="E276" s="252" t="s">
        <v>4987</v>
      </c>
      <c r="F276" s="253" t="s">
        <v>4988</v>
      </c>
      <c r="G276" s="254" t="s">
        <v>583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493</v>
      </c>
      <c r="AT276" s="205" t="s">
        <v>990</v>
      </c>
      <c r="AU276" s="205" t="s">
        <v>85</v>
      </c>
      <c r="AY276" s="18" t="s">
        <v>282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4989</v>
      </c>
    </row>
    <row r="277" spans="1:65" s="2" customFormat="1" ht="33" customHeight="1">
      <c r="A277" s="35"/>
      <c r="B277" s="36"/>
      <c r="C277" s="193" t="s">
        <v>934</v>
      </c>
      <c r="D277" s="193" t="s">
        <v>284</v>
      </c>
      <c r="E277" s="194" t="s">
        <v>4990</v>
      </c>
      <c r="F277" s="195" t="s">
        <v>4991</v>
      </c>
      <c r="G277" s="196" t="s">
        <v>583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284</v>
      </c>
      <c r="AU277" s="205" t="s">
        <v>85</v>
      </c>
      <c r="AY277" s="18" t="s">
        <v>282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4992</v>
      </c>
    </row>
    <row r="278" spans="1:65" s="2" customFormat="1" ht="16.5" customHeight="1">
      <c r="A278" s="35"/>
      <c r="B278" s="36"/>
      <c r="C278" s="251" t="s">
        <v>938</v>
      </c>
      <c r="D278" s="251" t="s">
        <v>990</v>
      </c>
      <c r="E278" s="252" t="s">
        <v>4993</v>
      </c>
      <c r="F278" s="253" t="s">
        <v>4994</v>
      </c>
      <c r="G278" s="254" t="s">
        <v>583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493</v>
      </c>
      <c r="AT278" s="205" t="s">
        <v>990</v>
      </c>
      <c r="AU278" s="205" t="s">
        <v>85</v>
      </c>
      <c r="AY278" s="18" t="s">
        <v>282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4995</v>
      </c>
    </row>
    <row r="279" spans="1:65" s="2" customFormat="1" ht="19.5">
      <c r="A279" s="35"/>
      <c r="B279" s="36"/>
      <c r="C279" s="37"/>
      <c r="D279" s="209" t="s">
        <v>3774</v>
      </c>
      <c r="E279" s="37"/>
      <c r="F279" s="270" t="s">
        <v>4937</v>
      </c>
      <c r="G279" s="37"/>
      <c r="H279" s="37"/>
      <c r="I279" s="271"/>
      <c r="J279" s="37"/>
      <c r="K279" s="37"/>
      <c r="L279" s="40"/>
      <c r="M279" s="272"/>
      <c r="N279" s="273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3774</v>
      </c>
      <c r="AU279" s="18" t="s">
        <v>85</v>
      </c>
    </row>
    <row r="280" spans="1:65" s="2" customFormat="1" ht="33" customHeight="1">
      <c r="A280" s="35"/>
      <c r="B280" s="36"/>
      <c r="C280" s="193" t="s">
        <v>943</v>
      </c>
      <c r="D280" s="193" t="s">
        <v>284</v>
      </c>
      <c r="E280" s="194" t="s">
        <v>4996</v>
      </c>
      <c r="F280" s="195" t="s">
        <v>4997</v>
      </c>
      <c r="G280" s="196" t="s">
        <v>583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284</v>
      </c>
      <c r="AU280" s="205" t="s">
        <v>85</v>
      </c>
      <c r="AY280" s="18" t="s">
        <v>282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4998</v>
      </c>
    </row>
    <row r="281" spans="1:65" s="2" customFormat="1" ht="24.2" customHeight="1">
      <c r="A281" s="35"/>
      <c r="B281" s="36"/>
      <c r="C281" s="251" t="s">
        <v>947</v>
      </c>
      <c r="D281" s="251" t="s">
        <v>990</v>
      </c>
      <c r="E281" s="252" t="s">
        <v>4999</v>
      </c>
      <c r="F281" s="253" t="s">
        <v>5000</v>
      </c>
      <c r="G281" s="254" t="s">
        <v>583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493</v>
      </c>
      <c r="AT281" s="205" t="s">
        <v>990</v>
      </c>
      <c r="AU281" s="205" t="s">
        <v>85</v>
      </c>
      <c r="AY281" s="18" t="s">
        <v>282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5001</v>
      </c>
    </row>
    <row r="282" spans="1:65" s="2" customFormat="1" ht="24.2" customHeight="1">
      <c r="A282" s="35"/>
      <c r="B282" s="36"/>
      <c r="C282" s="251" t="s">
        <v>951</v>
      </c>
      <c r="D282" s="251" t="s">
        <v>990</v>
      </c>
      <c r="E282" s="252" t="s">
        <v>5002</v>
      </c>
      <c r="F282" s="253" t="s">
        <v>5003</v>
      </c>
      <c r="G282" s="254" t="s">
        <v>583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493</v>
      </c>
      <c r="AT282" s="205" t="s">
        <v>990</v>
      </c>
      <c r="AU282" s="205" t="s">
        <v>85</v>
      </c>
      <c r="AY282" s="18" t="s">
        <v>282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5004</v>
      </c>
    </row>
    <row r="283" spans="1:65" s="2" customFormat="1" ht="24.2" customHeight="1">
      <c r="A283" s="35"/>
      <c r="B283" s="36"/>
      <c r="C283" s="251" t="s">
        <v>957</v>
      </c>
      <c r="D283" s="251" t="s">
        <v>990</v>
      </c>
      <c r="E283" s="252" t="s">
        <v>5005</v>
      </c>
      <c r="F283" s="253" t="s">
        <v>5006</v>
      </c>
      <c r="G283" s="254" t="s">
        <v>583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493</v>
      </c>
      <c r="AT283" s="205" t="s">
        <v>990</v>
      </c>
      <c r="AU283" s="205" t="s">
        <v>85</v>
      </c>
      <c r="AY283" s="18" t="s">
        <v>282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5007</v>
      </c>
    </row>
    <row r="284" spans="1:65" s="2" customFormat="1" ht="39">
      <c r="A284" s="35"/>
      <c r="B284" s="36"/>
      <c r="C284" s="37"/>
      <c r="D284" s="209" t="s">
        <v>3774</v>
      </c>
      <c r="E284" s="37"/>
      <c r="F284" s="270" t="s">
        <v>5008</v>
      </c>
      <c r="G284" s="37"/>
      <c r="H284" s="37"/>
      <c r="I284" s="271"/>
      <c r="J284" s="37"/>
      <c r="K284" s="37"/>
      <c r="L284" s="40"/>
      <c r="M284" s="272"/>
      <c r="N284" s="273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3774</v>
      </c>
      <c r="AU284" s="18" t="s">
        <v>85</v>
      </c>
    </row>
    <row r="285" spans="1:65" s="2" customFormat="1" ht="24.2" customHeight="1">
      <c r="A285" s="35"/>
      <c r="B285" s="36"/>
      <c r="C285" s="193" t="s">
        <v>962</v>
      </c>
      <c r="D285" s="193" t="s">
        <v>284</v>
      </c>
      <c r="E285" s="194" t="s">
        <v>5009</v>
      </c>
      <c r="F285" s="195" t="s">
        <v>5010</v>
      </c>
      <c r="G285" s="196" t="s">
        <v>583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284</v>
      </c>
      <c r="AU285" s="205" t="s">
        <v>85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5011</v>
      </c>
    </row>
    <row r="286" spans="1:65" s="2" customFormat="1" ht="16.5" customHeight="1">
      <c r="A286" s="35"/>
      <c r="B286" s="36"/>
      <c r="C286" s="251" t="s">
        <v>971</v>
      </c>
      <c r="D286" s="251" t="s">
        <v>990</v>
      </c>
      <c r="E286" s="252" t="s">
        <v>5012</v>
      </c>
      <c r="F286" s="253" t="s">
        <v>5013</v>
      </c>
      <c r="G286" s="254" t="s">
        <v>583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493</v>
      </c>
      <c r="AT286" s="205" t="s">
        <v>990</v>
      </c>
      <c r="AU286" s="205" t="s">
        <v>85</v>
      </c>
      <c r="AY286" s="18" t="s">
        <v>282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5014</v>
      </c>
    </row>
    <row r="287" spans="1:65" s="2" customFormat="1" ht="19.5">
      <c r="A287" s="35"/>
      <c r="B287" s="36"/>
      <c r="C287" s="37"/>
      <c r="D287" s="209" t="s">
        <v>3774</v>
      </c>
      <c r="E287" s="37"/>
      <c r="F287" s="270" t="s">
        <v>5015</v>
      </c>
      <c r="G287" s="37"/>
      <c r="H287" s="37"/>
      <c r="I287" s="271"/>
      <c r="J287" s="37"/>
      <c r="K287" s="37"/>
      <c r="L287" s="40"/>
      <c r="M287" s="272"/>
      <c r="N287" s="273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3774</v>
      </c>
      <c r="AU287" s="18" t="s">
        <v>85</v>
      </c>
    </row>
    <row r="288" spans="1:65" s="2" customFormat="1" ht="24.2" customHeight="1">
      <c r="A288" s="35"/>
      <c r="B288" s="36"/>
      <c r="C288" s="193" t="s">
        <v>977</v>
      </c>
      <c r="D288" s="193" t="s">
        <v>284</v>
      </c>
      <c r="E288" s="194" t="s">
        <v>5016</v>
      </c>
      <c r="F288" s="195" t="s">
        <v>5017</v>
      </c>
      <c r="G288" s="196" t="s">
        <v>583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284</v>
      </c>
      <c r="AU288" s="205" t="s">
        <v>85</v>
      </c>
      <c r="AY288" s="18" t="s">
        <v>282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5018</v>
      </c>
    </row>
    <row r="289" spans="1:65" s="2" customFormat="1" ht="24.2" customHeight="1">
      <c r="A289" s="35"/>
      <c r="B289" s="36"/>
      <c r="C289" s="193" t="s">
        <v>981</v>
      </c>
      <c r="D289" s="193" t="s">
        <v>284</v>
      </c>
      <c r="E289" s="194" t="s">
        <v>5019</v>
      </c>
      <c r="F289" s="195" t="s">
        <v>5020</v>
      </c>
      <c r="G289" s="196" t="s">
        <v>583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284</v>
      </c>
      <c r="AU289" s="205" t="s">
        <v>85</v>
      </c>
      <c r="AY289" s="18" t="s">
        <v>282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5021</v>
      </c>
    </row>
    <row r="290" spans="1:65" s="12" customFormat="1" ht="25.9" customHeight="1">
      <c r="B290" s="177"/>
      <c r="C290" s="178"/>
      <c r="D290" s="179" t="s">
        <v>75</v>
      </c>
      <c r="E290" s="180" t="s">
        <v>990</v>
      </c>
      <c r="F290" s="180" t="s">
        <v>5022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282</v>
      </c>
      <c r="BK290" s="190">
        <f>BK291</f>
        <v>0</v>
      </c>
    </row>
    <row r="291" spans="1:65" s="12" customFormat="1" ht="22.9" customHeight="1">
      <c r="B291" s="177"/>
      <c r="C291" s="178"/>
      <c r="D291" s="179" t="s">
        <v>75</v>
      </c>
      <c r="E291" s="191" t="s">
        <v>5023</v>
      </c>
      <c r="F291" s="191" t="s">
        <v>5024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282</v>
      </c>
      <c r="BK291" s="190">
        <f>SUM(BK292:BK294)</f>
        <v>0</v>
      </c>
    </row>
    <row r="292" spans="1:65" s="2" customFormat="1" ht="24.2" customHeight="1">
      <c r="A292" s="35"/>
      <c r="B292" s="36"/>
      <c r="C292" s="193" t="s">
        <v>985</v>
      </c>
      <c r="D292" s="193" t="s">
        <v>284</v>
      </c>
      <c r="E292" s="194" t="s">
        <v>5025</v>
      </c>
      <c r="F292" s="195" t="s">
        <v>5026</v>
      </c>
      <c r="G292" s="196" t="s">
        <v>441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673</v>
      </c>
      <c r="AT292" s="205" t="s">
        <v>284</v>
      </c>
      <c r="AU292" s="205" t="s">
        <v>85</v>
      </c>
      <c r="AY292" s="18" t="s">
        <v>282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673</v>
      </c>
      <c r="BM292" s="205" t="s">
        <v>5027</v>
      </c>
    </row>
    <row r="293" spans="1:65" s="2" customFormat="1" ht="24.2" customHeight="1">
      <c r="A293" s="35"/>
      <c r="B293" s="36"/>
      <c r="C293" s="193" t="s">
        <v>989</v>
      </c>
      <c r="D293" s="193" t="s">
        <v>284</v>
      </c>
      <c r="E293" s="194" t="s">
        <v>5028</v>
      </c>
      <c r="F293" s="195" t="s">
        <v>5029</v>
      </c>
      <c r="G293" s="196" t="s">
        <v>441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673</v>
      </c>
      <c r="AT293" s="205" t="s">
        <v>284</v>
      </c>
      <c r="AU293" s="205" t="s">
        <v>85</v>
      </c>
      <c r="AY293" s="18" t="s">
        <v>282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673</v>
      </c>
      <c r="BM293" s="205" t="s">
        <v>5030</v>
      </c>
    </row>
    <row r="294" spans="1:65" s="2" customFormat="1" ht="24.2" customHeight="1">
      <c r="A294" s="35"/>
      <c r="B294" s="36"/>
      <c r="C294" s="193" t="s">
        <v>996</v>
      </c>
      <c r="D294" s="193" t="s">
        <v>284</v>
      </c>
      <c r="E294" s="194" t="s">
        <v>5031</v>
      </c>
      <c r="F294" s="195" t="s">
        <v>5032</v>
      </c>
      <c r="G294" s="196" t="s">
        <v>441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673</v>
      </c>
      <c r="AT294" s="205" t="s">
        <v>284</v>
      </c>
      <c r="AU294" s="205" t="s">
        <v>85</v>
      </c>
      <c r="AY294" s="18" t="s">
        <v>282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673</v>
      </c>
      <c r="BM294" s="205" t="s">
        <v>5033</v>
      </c>
    </row>
    <row r="295" spans="1:65" s="12" customFormat="1" ht="25.9" customHeight="1">
      <c r="B295" s="177"/>
      <c r="C295" s="178"/>
      <c r="D295" s="179" t="s">
        <v>75</v>
      </c>
      <c r="E295" s="180" t="s">
        <v>3329</v>
      </c>
      <c r="F295" s="180" t="s">
        <v>3330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330</v>
      </c>
      <c r="AT295" s="189" t="s">
        <v>75</v>
      </c>
      <c r="AU295" s="189" t="s">
        <v>76</v>
      </c>
      <c r="AY295" s="188" t="s">
        <v>282</v>
      </c>
      <c r="BK295" s="190">
        <f>BK296+BK299</f>
        <v>0</v>
      </c>
    </row>
    <row r="296" spans="1:65" s="12" customFormat="1" ht="22.9" customHeight="1">
      <c r="B296" s="177"/>
      <c r="C296" s="178"/>
      <c r="D296" s="179" t="s">
        <v>75</v>
      </c>
      <c r="E296" s="191" t="s">
        <v>3331</v>
      </c>
      <c r="F296" s="191" t="s">
        <v>3332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330</v>
      </c>
      <c r="AT296" s="189" t="s">
        <v>75</v>
      </c>
      <c r="AU296" s="189" t="s">
        <v>83</v>
      </c>
      <c r="AY296" s="188" t="s">
        <v>282</v>
      </c>
      <c r="BK296" s="190">
        <f>SUM(BK297:BK298)</f>
        <v>0</v>
      </c>
    </row>
    <row r="297" spans="1:65" s="2" customFormat="1" ht="16.5" customHeight="1">
      <c r="A297" s="35"/>
      <c r="B297" s="36"/>
      <c r="C297" s="193" t="s">
        <v>1000</v>
      </c>
      <c r="D297" s="193" t="s">
        <v>284</v>
      </c>
      <c r="E297" s="194" t="s">
        <v>3357</v>
      </c>
      <c r="F297" s="195" t="s">
        <v>3358</v>
      </c>
      <c r="G297" s="196" t="s">
        <v>2216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3336</v>
      </c>
      <c r="AT297" s="205" t="s">
        <v>284</v>
      </c>
      <c r="AU297" s="205" t="s">
        <v>85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3336</v>
      </c>
      <c r="BM297" s="205" t="s">
        <v>5034</v>
      </c>
    </row>
    <row r="298" spans="1:65" s="2" customFormat="1" ht="16.5" customHeight="1">
      <c r="A298" s="35"/>
      <c r="B298" s="36"/>
      <c r="C298" s="193" t="s">
        <v>1007</v>
      </c>
      <c r="D298" s="193" t="s">
        <v>284</v>
      </c>
      <c r="E298" s="194" t="s">
        <v>3375</v>
      </c>
      <c r="F298" s="195" t="s">
        <v>5035</v>
      </c>
      <c r="G298" s="196" t="s">
        <v>762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3336</v>
      </c>
      <c r="AT298" s="205" t="s">
        <v>284</v>
      </c>
      <c r="AU298" s="205" t="s">
        <v>85</v>
      </c>
      <c r="AY298" s="18" t="s">
        <v>282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3336</v>
      </c>
      <c r="BM298" s="205" t="s">
        <v>5036</v>
      </c>
    </row>
    <row r="299" spans="1:65" s="12" customFormat="1" ht="22.9" customHeight="1">
      <c r="B299" s="177"/>
      <c r="C299" s="178"/>
      <c r="D299" s="179" t="s">
        <v>75</v>
      </c>
      <c r="E299" s="191" t="s">
        <v>5037</v>
      </c>
      <c r="F299" s="191" t="s">
        <v>5038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330</v>
      </c>
      <c r="AT299" s="189" t="s">
        <v>75</v>
      </c>
      <c r="AU299" s="189" t="s">
        <v>83</v>
      </c>
      <c r="AY299" s="188" t="s">
        <v>282</v>
      </c>
      <c r="BK299" s="190">
        <f>SUM(BK300:BK305)</f>
        <v>0</v>
      </c>
    </row>
    <row r="300" spans="1:65" s="2" customFormat="1" ht="21.75" customHeight="1">
      <c r="A300" s="35"/>
      <c r="B300" s="36"/>
      <c r="C300" s="193" t="s">
        <v>1012</v>
      </c>
      <c r="D300" s="193" t="s">
        <v>284</v>
      </c>
      <c r="E300" s="194" t="s">
        <v>5039</v>
      </c>
      <c r="F300" s="195" t="s">
        <v>5040</v>
      </c>
      <c r="G300" s="196" t="s">
        <v>762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3336</v>
      </c>
      <c r="AT300" s="205" t="s">
        <v>284</v>
      </c>
      <c r="AU300" s="205" t="s">
        <v>85</v>
      </c>
      <c r="AY300" s="18" t="s">
        <v>282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3336</v>
      </c>
      <c r="BM300" s="205" t="s">
        <v>5041</v>
      </c>
    </row>
    <row r="301" spans="1:65" s="2" customFormat="1" ht="29.25">
      <c r="A301" s="35"/>
      <c r="B301" s="36"/>
      <c r="C301" s="37"/>
      <c r="D301" s="209" t="s">
        <v>3774</v>
      </c>
      <c r="E301" s="37"/>
      <c r="F301" s="270" t="s">
        <v>5042</v>
      </c>
      <c r="G301" s="37"/>
      <c r="H301" s="37"/>
      <c r="I301" s="271"/>
      <c r="J301" s="37"/>
      <c r="K301" s="37"/>
      <c r="L301" s="40"/>
      <c r="M301" s="272"/>
      <c r="N301" s="273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3774</v>
      </c>
      <c r="AU301" s="18" t="s">
        <v>85</v>
      </c>
    </row>
    <row r="302" spans="1:65" s="2" customFormat="1" ht="16.5" customHeight="1">
      <c r="A302" s="35"/>
      <c r="B302" s="36"/>
      <c r="C302" s="193" t="s">
        <v>1021</v>
      </c>
      <c r="D302" s="193" t="s">
        <v>284</v>
      </c>
      <c r="E302" s="194" t="s">
        <v>5043</v>
      </c>
      <c r="F302" s="195" t="s">
        <v>5044</v>
      </c>
      <c r="G302" s="196" t="s">
        <v>762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3336</v>
      </c>
      <c r="AT302" s="205" t="s">
        <v>284</v>
      </c>
      <c r="AU302" s="205" t="s">
        <v>85</v>
      </c>
      <c r="AY302" s="18" t="s">
        <v>282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3336</v>
      </c>
      <c r="BM302" s="205" t="s">
        <v>5045</v>
      </c>
    </row>
    <row r="303" spans="1:65" s="2" customFormat="1" ht="19.5">
      <c r="A303" s="35"/>
      <c r="B303" s="36"/>
      <c r="C303" s="37"/>
      <c r="D303" s="209" t="s">
        <v>3774</v>
      </c>
      <c r="E303" s="37"/>
      <c r="F303" s="270" t="s">
        <v>5046</v>
      </c>
      <c r="G303" s="37"/>
      <c r="H303" s="37"/>
      <c r="I303" s="271"/>
      <c r="J303" s="37"/>
      <c r="K303" s="37"/>
      <c r="L303" s="40"/>
      <c r="M303" s="272"/>
      <c r="N303" s="273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3774</v>
      </c>
      <c r="AU303" s="18" t="s">
        <v>85</v>
      </c>
    </row>
    <row r="304" spans="1:65" s="2" customFormat="1" ht="16.5" customHeight="1">
      <c r="A304" s="35"/>
      <c r="B304" s="36"/>
      <c r="C304" s="193" t="s">
        <v>1030</v>
      </c>
      <c r="D304" s="193" t="s">
        <v>284</v>
      </c>
      <c r="E304" s="194" t="s">
        <v>5047</v>
      </c>
      <c r="F304" s="195" t="s">
        <v>5048</v>
      </c>
      <c r="G304" s="196" t="s">
        <v>762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3336</v>
      </c>
      <c r="AT304" s="205" t="s">
        <v>284</v>
      </c>
      <c r="AU304" s="205" t="s">
        <v>85</v>
      </c>
      <c r="AY304" s="18" t="s">
        <v>282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3336</v>
      </c>
      <c r="BM304" s="205" t="s">
        <v>5049</v>
      </c>
    </row>
    <row r="305" spans="1:47" s="2" customFormat="1" ht="19.5">
      <c r="A305" s="35"/>
      <c r="B305" s="36"/>
      <c r="C305" s="37"/>
      <c r="D305" s="209" t="s">
        <v>3774</v>
      </c>
      <c r="E305" s="37"/>
      <c r="F305" s="270" t="s">
        <v>5050</v>
      </c>
      <c r="G305" s="37"/>
      <c r="H305" s="37"/>
      <c r="I305" s="271"/>
      <c r="J305" s="37"/>
      <c r="K305" s="37"/>
      <c r="L305" s="40"/>
      <c r="M305" s="274"/>
      <c r="N305" s="275"/>
      <c r="O305" s="267"/>
      <c r="P305" s="267"/>
      <c r="Q305" s="267"/>
      <c r="R305" s="267"/>
      <c r="S305" s="267"/>
      <c r="T305" s="27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3774</v>
      </c>
      <c r="AU305" s="18" t="s">
        <v>85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9vAEuA0UAxwJZy9euo6AOOGXqMXCp5MVLuMTVb+cl+q6EF0kn4FgSJ4ZMv5ibYwkVpBX80w/ELoZzAke+TPseg==" saltValue="YTCzSzujeSadD8BTgubq5rJ8yOG832xJUzjegdC7PZptVwhNhNsJ1PaPuX4KcySVaKuUW3+9Dnwc08sgXcNCYg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4642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5051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4642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04g.2 - Rozváděče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4645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4648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5" t="str">
        <f>E7</f>
        <v>MŠ Vokovická</v>
      </c>
      <c r="F115" s="336"/>
      <c r="G115" s="336"/>
      <c r="H115" s="33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5" t="s">
        <v>227</v>
      </c>
      <c r="F117" s="286"/>
      <c r="G117" s="286"/>
      <c r="H117" s="286"/>
      <c r="I117" s="23"/>
      <c r="J117" s="23"/>
      <c r="K117" s="23"/>
      <c r="L117" s="21"/>
    </row>
    <row r="118" spans="1:31" s="1" customFormat="1" ht="12" customHeight="1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9" t="s">
        <v>4642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4162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8" t="str">
        <f>E13</f>
        <v>04g.2 - Rozváděče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268</v>
      </c>
      <c r="D128" s="168" t="s">
        <v>61</v>
      </c>
      <c r="E128" s="168" t="s">
        <v>57</v>
      </c>
      <c r="F128" s="168" t="s">
        <v>58</v>
      </c>
      <c r="G128" s="168" t="s">
        <v>269</v>
      </c>
      <c r="H128" s="168" t="s">
        <v>270</v>
      </c>
      <c r="I128" s="168" t="s">
        <v>271</v>
      </c>
      <c r="J128" s="169" t="s">
        <v>232</v>
      </c>
      <c r="K128" s="170" t="s">
        <v>272</v>
      </c>
      <c r="L128" s="171"/>
      <c r="M128" s="76" t="s">
        <v>1</v>
      </c>
      <c r="N128" s="77" t="s">
        <v>40</v>
      </c>
      <c r="O128" s="77" t="s">
        <v>273</v>
      </c>
      <c r="P128" s="77" t="s">
        <v>274</v>
      </c>
      <c r="Q128" s="77" t="s">
        <v>275</v>
      </c>
      <c r="R128" s="77" t="s">
        <v>276</v>
      </c>
      <c r="S128" s="77" t="s">
        <v>277</v>
      </c>
      <c r="T128" s="78" t="s">
        <v>278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279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1401</v>
      </c>
      <c r="F130" s="180" t="s">
        <v>1402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282</v>
      </c>
      <c r="BK130" s="190">
        <f>BK131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4663</v>
      </c>
      <c r="F131" s="191" t="s">
        <v>4664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282</v>
      </c>
      <c r="BK131" s="190">
        <f>SUM(BK132:BK256)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284</v>
      </c>
      <c r="E132" s="194" t="s">
        <v>5052</v>
      </c>
      <c r="F132" s="195" t="s">
        <v>5053</v>
      </c>
      <c r="G132" s="196" t="s">
        <v>583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284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5054</v>
      </c>
    </row>
    <row r="133" spans="1:65" s="2" customFormat="1" ht="16.5" customHeight="1">
      <c r="A133" s="35"/>
      <c r="B133" s="36"/>
      <c r="C133" s="193" t="s">
        <v>85</v>
      </c>
      <c r="D133" s="193" t="s">
        <v>284</v>
      </c>
      <c r="E133" s="194" t="s">
        <v>5055</v>
      </c>
      <c r="F133" s="195" t="s">
        <v>5056</v>
      </c>
      <c r="G133" s="196" t="s">
        <v>583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284</v>
      </c>
      <c r="AU133" s="205" t="s">
        <v>85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5057</v>
      </c>
    </row>
    <row r="134" spans="1:65" s="2" customFormat="1" ht="19.5">
      <c r="A134" s="35"/>
      <c r="B134" s="36"/>
      <c r="C134" s="37"/>
      <c r="D134" s="209" t="s">
        <v>3774</v>
      </c>
      <c r="E134" s="37"/>
      <c r="F134" s="270" t="s">
        <v>5058</v>
      </c>
      <c r="G134" s="37"/>
      <c r="H134" s="37"/>
      <c r="I134" s="271"/>
      <c r="J134" s="37"/>
      <c r="K134" s="37"/>
      <c r="L134" s="40"/>
      <c r="M134" s="272"/>
      <c r="N134" s="273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3774</v>
      </c>
      <c r="AU134" s="18" t="s">
        <v>85</v>
      </c>
    </row>
    <row r="135" spans="1:65" s="2" customFormat="1" ht="21.75" customHeight="1">
      <c r="A135" s="35"/>
      <c r="B135" s="36"/>
      <c r="C135" s="251" t="s">
        <v>105</v>
      </c>
      <c r="D135" s="251" t="s">
        <v>990</v>
      </c>
      <c r="E135" s="252" t="s">
        <v>5059</v>
      </c>
      <c r="F135" s="253" t="s">
        <v>5060</v>
      </c>
      <c r="G135" s="254" t="s">
        <v>583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493</v>
      </c>
      <c r="AT135" s="205" t="s">
        <v>990</v>
      </c>
      <c r="AU135" s="205" t="s">
        <v>85</v>
      </c>
      <c r="AY135" s="18" t="s">
        <v>282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5061</v>
      </c>
    </row>
    <row r="136" spans="1:65" s="2" customFormat="1" ht="16.5" customHeight="1">
      <c r="A136" s="35"/>
      <c r="B136" s="36"/>
      <c r="C136" s="251" t="s">
        <v>288</v>
      </c>
      <c r="D136" s="251" t="s">
        <v>990</v>
      </c>
      <c r="E136" s="252" t="s">
        <v>5062</v>
      </c>
      <c r="F136" s="253" t="s">
        <v>5063</v>
      </c>
      <c r="G136" s="254" t="s">
        <v>583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493</v>
      </c>
      <c r="AT136" s="205" t="s">
        <v>990</v>
      </c>
      <c r="AU136" s="205" t="s">
        <v>85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5064</v>
      </c>
    </row>
    <row r="137" spans="1:65" s="2" customFormat="1" ht="16.5" customHeight="1">
      <c r="A137" s="35"/>
      <c r="B137" s="36"/>
      <c r="C137" s="251" t="s">
        <v>330</v>
      </c>
      <c r="D137" s="251" t="s">
        <v>990</v>
      </c>
      <c r="E137" s="252" t="s">
        <v>5065</v>
      </c>
      <c r="F137" s="253" t="s">
        <v>5066</v>
      </c>
      <c r="G137" s="254" t="s">
        <v>583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493</v>
      </c>
      <c r="AT137" s="205" t="s">
        <v>990</v>
      </c>
      <c r="AU137" s="205" t="s">
        <v>85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5067</v>
      </c>
    </row>
    <row r="138" spans="1:65" s="2" customFormat="1" ht="16.5" customHeight="1">
      <c r="A138" s="35"/>
      <c r="B138" s="36"/>
      <c r="C138" s="251" t="s">
        <v>336</v>
      </c>
      <c r="D138" s="251" t="s">
        <v>990</v>
      </c>
      <c r="E138" s="252" t="s">
        <v>5068</v>
      </c>
      <c r="F138" s="253" t="s">
        <v>5069</v>
      </c>
      <c r="G138" s="254" t="s">
        <v>583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493</v>
      </c>
      <c r="AT138" s="205" t="s">
        <v>990</v>
      </c>
      <c r="AU138" s="205" t="s">
        <v>85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5070</v>
      </c>
    </row>
    <row r="139" spans="1:65" s="2" customFormat="1" ht="16.5" customHeight="1">
      <c r="A139" s="35"/>
      <c r="B139" s="36"/>
      <c r="C139" s="251" t="s">
        <v>342</v>
      </c>
      <c r="D139" s="251" t="s">
        <v>990</v>
      </c>
      <c r="E139" s="252" t="s">
        <v>5071</v>
      </c>
      <c r="F139" s="253" t="s">
        <v>5072</v>
      </c>
      <c r="G139" s="254" t="s">
        <v>583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493</v>
      </c>
      <c r="AT139" s="205" t="s">
        <v>990</v>
      </c>
      <c r="AU139" s="205" t="s">
        <v>85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5073</v>
      </c>
    </row>
    <row r="140" spans="1:65" s="2" customFormat="1" ht="16.5" customHeight="1">
      <c r="A140" s="35"/>
      <c r="B140" s="36"/>
      <c r="C140" s="251" t="s">
        <v>347</v>
      </c>
      <c r="D140" s="251" t="s">
        <v>990</v>
      </c>
      <c r="E140" s="252" t="s">
        <v>5074</v>
      </c>
      <c r="F140" s="253" t="s">
        <v>5075</v>
      </c>
      <c r="G140" s="254" t="s">
        <v>2216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493</v>
      </c>
      <c r="AT140" s="205" t="s">
        <v>990</v>
      </c>
      <c r="AU140" s="205" t="s">
        <v>85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5076</v>
      </c>
    </row>
    <row r="141" spans="1:65" s="2" customFormat="1" ht="16.5" customHeight="1">
      <c r="A141" s="35"/>
      <c r="B141" s="36"/>
      <c r="C141" s="251" t="s">
        <v>352</v>
      </c>
      <c r="D141" s="251" t="s">
        <v>990</v>
      </c>
      <c r="E141" s="252" t="s">
        <v>5077</v>
      </c>
      <c r="F141" s="253" t="s">
        <v>5078</v>
      </c>
      <c r="G141" s="254" t="s">
        <v>2216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493</v>
      </c>
      <c r="AT141" s="205" t="s">
        <v>990</v>
      </c>
      <c r="AU141" s="205" t="s">
        <v>85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5079</v>
      </c>
    </row>
    <row r="142" spans="1:65" s="2" customFormat="1" ht="16.5" customHeight="1">
      <c r="A142" s="35"/>
      <c r="B142" s="36"/>
      <c r="C142" s="251" t="s">
        <v>357</v>
      </c>
      <c r="D142" s="251" t="s">
        <v>990</v>
      </c>
      <c r="E142" s="252" t="s">
        <v>5080</v>
      </c>
      <c r="F142" s="253" t="s">
        <v>5081</v>
      </c>
      <c r="G142" s="254" t="s">
        <v>2216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493</v>
      </c>
      <c r="AT142" s="205" t="s">
        <v>990</v>
      </c>
      <c r="AU142" s="205" t="s">
        <v>85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5082</v>
      </c>
    </row>
    <row r="143" spans="1:65" s="2" customFormat="1" ht="16.5" customHeight="1">
      <c r="A143" s="35"/>
      <c r="B143" s="36"/>
      <c r="C143" s="251" t="s">
        <v>185</v>
      </c>
      <c r="D143" s="251" t="s">
        <v>990</v>
      </c>
      <c r="E143" s="252" t="s">
        <v>5083</v>
      </c>
      <c r="F143" s="253" t="s">
        <v>5084</v>
      </c>
      <c r="G143" s="254" t="s">
        <v>2216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493</v>
      </c>
      <c r="AT143" s="205" t="s">
        <v>990</v>
      </c>
      <c r="AU143" s="205" t="s">
        <v>85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5085</v>
      </c>
    </row>
    <row r="144" spans="1:65" s="2" customFormat="1" ht="16.5" customHeight="1">
      <c r="A144" s="35"/>
      <c r="B144" s="36"/>
      <c r="C144" s="251" t="s">
        <v>188</v>
      </c>
      <c r="D144" s="251" t="s">
        <v>990</v>
      </c>
      <c r="E144" s="252" t="s">
        <v>5086</v>
      </c>
      <c r="F144" s="253" t="s">
        <v>5087</v>
      </c>
      <c r="G144" s="254" t="s">
        <v>2216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493</v>
      </c>
      <c r="AT144" s="205" t="s">
        <v>990</v>
      </c>
      <c r="AU144" s="205" t="s">
        <v>85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5088</v>
      </c>
    </row>
    <row r="145" spans="1:65" s="2" customFormat="1" ht="16.5" customHeight="1">
      <c r="A145" s="35"/>
      <c r="B145" s="36"/>
      <c r="C145" s="251" t="s">
        <v>191</v>
      </c>
      <c r="D145" s="251" t="s">
        <v>990</v>
      </c>
      <c r="E145" s="252" t="s">
        <v>5089</v>
      </c>
      <c r="F145" s="253" t="s">
        <v>5090</v>
      </c>
      <c r="G145" s="254" t="s">
        <v>2216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5091</v>
      </c>
    </row>
    <row r="146" spans="1:65" s="2" customFormat="1" ht="24.2" customHeight="1">
      <c r="A146" s="35"/>
      <c r="B146" s="36"/>
      <c r="C146" s="193" t="s">
        <v>194</v>
      </c>
      <c r="D146" s="193" t="s">
        <v>284</v>
      </c>
      <c r="E146" s="194" t="s">
        <v>5092</v>
      </c>
      <c r="F146" s="195" t="s">
        <v>5093</v>
      </c>
      <c r="G146" s="196" t="s">
        <v>583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284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5094</v>
      </c>
    </row>
    <row r="147" spans="1:65" s="2" customFormat="1" ht="16.5" customHeight="1">
      <c r="A147" s="35"/>
      <c r="B147" s="36"/>
      <c r="C147" s="193" t="s">
        <v>8</v>
      </c>
      <c r="D147" s="193" t="s">
        <v>284</v>
      </c>
      <c r="E147" s="194" t="s">
        <v>5095</v>
      </c>
      <c r="F147" s="195" t="s">
        <v>5096</v>
      </c>
      <c r="G147" s="196" t="s">
        <v>583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284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5097</v>
      </c>
    </row>
    <row r="148" spans="1:65" s="2" customFormat="1" ht="19.5">
      <c r="A148" s="35"/>
      <c r="B148" s="36"/>
      <c r="C148" s="37"/>
      <c r="D148" s="209" t="s">
        <v>3774</v>
      </c>
      <c r="E148" s="37"/>
      <c r="F148" s="270" t="s">
        <v>5058</v>
      </c>
      <c r="G148" s="37"/>
      <c r="H148" s="37"/>
      <c r="I148" s="271"/>
      <c r="J148" s="37"/>
      <c r="K148" s="37"/>
      <c r="L148" s="40"/>
      <c r="M148" s="272"/>
      <c r="N148" s="27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3774</v>
      </c>
      <c r="AU148" s="18" t="s">
        <v>85</v>
      </c>
    </row>
    <row r="149" spans="1:65" s="2" customFormat="1" ht="21.75" customHeight="1">
      <c r="A149" s="35"/>
      <c r="B149" s="36"/>
      <c r="C149" s="251" t="s">
        <v>199</v>
      </c>
      <c r="D149" s="251" t="s">
        <v>990</v>
      </c>
      <c r="E149" s="252" t="s">
        <v>5059</v>
      </c>
      <c r="F149" s="253" t="s">
        <v>5060</v>
      </c>
      <c r="G149" s="254" t="s">
        <v>583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493</v>
      </c>
      <c r="AT149" s="205" t="s">
        <v>990</v>
      </c>
      <c r="AU149" s="205" t="s">
        <v>85</v>
      </c>
      <c r="AY149" s="18" t="s">
        <v>282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5098</v>
      </c>
    </row>
    <row r="150" spans="1:65" s="2" customFormat="1" ht="16.5" customHeight="1">
      <c r="A150" s="35"/>
      <c r="B150" s="36"/>
      <c r="C150" s="251" t="s">
        <v>202</v>
      </c>
      <c r="D150" s="251" t="s">
        <v>990</v>
      </c>
      <c r="E150" s="252" t="s">
        <v>5062</v>
      </c>
      <c r="F150" s="253" t="s">
        <v>5063</v>
      </c>
      <c r="G150" s="254" t="s">
        <v>583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493</v>
      </c>
      <c r="AT150" s="205" t="s">
        <v>990</v>
      </c>
      <c r="AU150" s="205" t="s">
        <v>85</v>
      </c>
      <c r="AY150" s="18" t="s">
        <v>282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5099</v>
      </c>
    </row>
    <row r="151" spans="1:65" s="2" customFormat="1" ht="16.5" customHeight="1">
      <c r="A151" s="35"/>
      <c r="B151" s="36"/>
      <c r="C151" s="251" t="s">
        <v>205</v>
      </c>
      <c r="D151" s="251" t="s">
        <v>990</v>
      </c>
      <c r="E151" s="252" t="s">
        <v>5065</v>
      </c>
      <c r="F151" s="253" t="s">
        <v>5066</v>
      </c>
      <c r="G151" s="254" t="s">
        <v>583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493</v>
      </c>
      <c r="AT151" s="205" t="s">
        <v>990</v>
      </c>
      <c r="AU151" s="205" t="s">
        <v>85</v>
      </c>
      <c r="AY151" s="18" t="s">
        <v>282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5100</v>
      </c>
    </row>
    <row r="152" spans="1:65" s="2" customFormat="1" ht="16.5" customHeight="1">
      <c r="A152" s="35"/>
      <c r="B152" s="36"/>
      <c r="C152" s="251" t="s">
        <v>426</v>
      </c>
      <c r="D152" s="251" t="s">
        <v>990</v>
      </c>
      <c r="E152" s="252" t="s">
        <v>5068</v>
      </c>
      <c r="F152" s="253" t="s">
        <v>5069</v>
      </c>
      <c r="G152" s="254" t="s">
        <v>583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493</v>
      </c>
      <c r="AT152" s="205" t="s">
        <v>990</v>
      </c>
      <c r="AU152" s="205" t="s">
        <v>85</v>
      </c>
      <c r="AY152" s="18" t="s">
        <v>282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5101</v>
      </c>
    </row>
    <row r="153" spans="1:65" s="2" customFormat="1" ht="16.5" customHeight="1">
      <c r="A153" s="35"/>
      <c r="B153" s="36"/>
      <c r="C153" s="251" t="s">
        <v>208</v>
      </c>
      <c r="D153" s="251" t="s">
        <v>990</v>
      </c>
      <c r="E153" s="252" t="s">
        <v>5071</v>
      </c>
      <c r="F153" s="253" t="s">
        <v>5072</v>
      </c>
      <c r="G153" s="254" t="s">
        <v>583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493</v>
      </c>
      <c r="AT153" s="205" t="s">
        <v>990</v>
      </c>
      <c r="AU153" s="205" t="s">
        <v>85</v>
      </c>
      <c r="AY153" s="18" t="s">
        <v>282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5102</v>
      </c>
    </row>
    <row r="154" spans="1:65" s="2" customFormat="1" ht="16.5" customHeight="1">
      <c r="A154" s="35"/>
      <c r="B154" s="36"/>
      <c r="C154" s="251" t="s">
        <v>7</v>
      </c>
      <c r="D154" s="251" t="s">
        <v>990</v>
      </c>
      <c r="E154" s="252" t="s">
        <v>5074</v>
      </c>
      <c r="F154" s="253" t="s">
        <v>5075</v>
      </c>
      <c r="G154" s="254" t="s">
        <v>2216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493</v>
      </c>
      <c r="AT154" s="205" t="s">
        <v>990</v>
      </c>
      <c r="AU154" s="205" t="s">
        <v>85</v>
      </c>
      <c r="AY154" s="18" t="s">
        <v>282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5103</v>
      </c>
    </row>
    <row r="155" spans="1:65" s="2" customFormat="1" ht="16.5" customHeight="1">
      <c r="A155" s="35"/>
      <c r="B155" s="36"/>
      <c r="C155" s="251" t="s">
        <v>222</v>
      </c>
      <c r="D155" s="251" t="s">
        <v>990</v>
      </c>
      <c r="E155" s="252" t="s">
        <v>5077</v>
      </c>
      <c r="F155" s="253" t="s">
        <v>5078</v>
      </c>
      <c r="G155" s="254" t="s">
        <v>2216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493</v>
      </c>
      <c r="AT155" s="205" t="s">
        <v>990</v>
      </c>
      <c r="AU155" s="205" t="s">
        <v>85</v>
      </c>
      <c r="AY155" s="18" t="s">
        <v>282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5104</v>
      </c>
    </row>
    <row r="156" spans="1:65" s="2" customFormat="1" ht="16.5" customHeight="1">
      <c r="A156" s="35"/>
      <c r="B156" s="36"/>
      <c r="C156" s="251" t="s">
        <v>446</v>
      </c>
      <c r="D156" s="251" t="s">
        <v>990</v>
      </c>
      <c r="E156" s="252" t="s">
        <v>5080</v>
      </c>
      <c r="F156" s="253" t="s">
        <v>5081</v>
      </c>
      <c r="G156" s="254" t="s">
        <v>2216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493</v>
      </c>
      <c r="AT156" s="205" t="s">
        <v>990</v>
      </c>
      <c r="AU156" s="205" t="s">
        <v>85</v>
      </c>
      <c r="AY156" s="18" t="s">
        <v>282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5105</v>
      </c>
    </row>
    <row r="157" spans="1:65" s="2" customFormat="1" ht="16.5" customHeight="1">
      <c r="A157" s="35"/>
      <c r="B157" s="36"/>
      <c r="C157" s="251" t="s">
        <v>452</v>
      </c>
      <c r="D157" s="251" t="s">
        <v>990</v>
      </c>
      <c r="E157" s="252" t="s">
        <v>5083</v>
      </c>
      <c r="F157" s="253" t="s">
        <v>5084</v>
      </c>
      <c r="G157" s="254" t="s">
        <v>2216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493</v>
      </c>
      <c r="AT157" s="205" t="s">
        <v>990</v>
      </c>
      <c r="AU157" s="205" t="s">
        <v>85</v>
      </c>
      <c r="AY157" s="18" t="s">
        <v>282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5106</v>
      </c>
    </row>
    <row r="158" spans="1:65" s="2" customFormat="1" ht="16.5" customHeight="1">
      <c r="A158" s="35"/>
      <c r="B158" s="36"/>
      <c r="C158" s="251" t="s">
        <v>457</v>
      </c>
      <c r="D158" s="251" t="s">
        <v>990</v>
      </c>
      <c r="E158" s="252" t="s">
        <v>5089</v>
      </c>
      <c r="F158" s="253" t="s">
        <v>5090</v>
      </c>
      <c r="G158" s="254" t="s">
        <v>2216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493</v>
      </c>
      <c r="AT158" s="205" t="s">
        <v>990</v>
      </c>
      <c r="AU158" s="205" t="s">
        <v>85</v>
      </c>
      <c r="AY158" s="18" t="s">
        <v>282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5107</v>
      </c>
    </row>
    <row r="159" spans="1:65" s="2" customFormat="1" ht="24.2" customHeight="1">
      <c r="A159" s="35"/>
      <c r="B159" s="36"/>
      <c r="C159" s="193" t="s">
        <v>463</v>
      </c>
      <c r="D159" s="193" t="s">
        <v>284</v>
      </c>
      <c r="E159" s="194" t="s">
        <v>5108</v>
      </c>
      <c r="F159" s="195" t="s">
        <v>5109</v>
      </c>
      <c r="G159" s="196" t="s">
        <v>583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5110</v>
      </c>
    </row>
    <row r="160" spans="1:65" s="2" customFormat="1" ht="16.5" customHeight="1">
      <c r="A160" s="35"/>
      <c r="B160" s="36"/>
      <c r="C160" s="193" t="s">
        <v>468</v>
      </c>
      <c r="D160" s="193" t="s">
        <v>284</v>
      </c>
      <c r="E160" s="194" t="s">
        <v>5111</v>
      </c>
      <c r="F160" s="195" t="s">
        <v>5112</v>
      </c>
      <c r="G160" s="196" t="s">
        <v>583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5113</v>
      </c>
    </row>
    <row r="161" spans="1:65" s="2" customFormat="1" ht="19.5">
      <c r="A161" s="35"/>
      <c r="B161" s="36"/>
      <c r="C161" s="37"/>
      <c r="D161" s="209" t="s">
        <v>3774</v>
      </c>
      <c r="E161" s="37"/>
      <c r="F161" s="270" t="s">
        <v>5058</v>
      </c>
      <c r="G161" s="37"/>
      <c r="H161" s="37"/>
      <c r="I161" s="271"/>
      <c r="J161" s="37"/>
      <c r="K161" s="37"/>
      <c r="L161" s="40"/>
      <c r="M161" s="272"/>
      <c r="N161" s="273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3774</v>
      </c>
      <c r="AU161" s="18" t="s">
        <v>85</v>
      </c>
    </row>
    <row r="162" spans="1:65" s="2" customFormat="1" ht="16.5" customHeight="1">
      <c r="A162" s="35"/>
      <c r="B162" s="36"/>
      <c r="C162" s="251" t="s">
        <v>473</v>
      </c>
      <c r="D162" s="251" t="s">
        <v>990</v>
      </c>
      <c r="E162" s="252" t="s">
        <v>5114</v>
      </c>
      <c r="F162" s="253" t="s">
        <v>5115</v>
      </c>
      <c r="G162" s="254" t="s">
        <v>2216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493</v>
      </c>
      <c r="AT162" s="205" t="s">
        <v>990</v>
      </c>
      <c r="AU162" s="205" t="s">
        <v>85</v>
      </c>
      <c r="AY162" s="18" t="s">
        <v>282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5116</v>
      </c>
    </row>
    <row r="163" spans="1:65" s="2" customFormat="1" ht="16.5" customHeight="1">
      <c r="A163" s="35"/>
      <c r="B163" s="36"/>
      <c r="C163" s="251" t="s">
        <v>478</v>
      </c>
      <c r="D163" s="251" t="s">
        <v>990</v>
      </c>
      <c r="E163" s="252" t="s">
        <v>5065</v>
      </c>
      <c r="F163" s="253" t="s">
        <v>5066</v>
      </c>
      <c r="G163" s="254" t="s">
        <v>583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493</v>
      </c>
      <c r="AT163" s="205" t="s">
        <v>990</v>
      </c>
      <c r="AU163" s="205" t="s">
        <v>85</v>
      </c>
      <c r="AY163" s="18" t="s">
        <v>282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5117</v>
      </c>
    </row>
    <row r="164" spans="1:65" s="2" customFormat="1" ht="16.5" customHeight="1">
      <c r="A164" s="35"/>
      <c r="B164" s="36"/>
      <c r="C164" s="251" t="s">
        <v>483</v>
      </c>
      <c r="D164" s="251" t="s">
        <v>990</v>
      </c>
      <c r="E164" s="252" t="s">
        <v>5068</v>
      </c>
      <c r="F164" s="253" t="s">
        <v>5069</v>
      </c>
      <c r="G164" s="254" t="s">
        <v>583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493</v>
      </c>
      <c r="AT164" s="205" t="s">
        <v>990</v>
      </c>
      <c r="AU164" s="205" t="s">
        <v>85</v>
      </c>
      <c r="AY164" s="18" t="s">
        <v>282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5118</v>
      </c>
    </row>
    <row r="165" spans="1:65" s="2" customFormat="1" ht="16.5" customHeight="1">
      <c r="A165" s="35"/>
      <c r="B165" s="36"/>
      <c r="C165" s="251" t="s">
        <v>488</v>
      </c>
      <c r="D165" s="251" t="s">
        <v>990</v>
      </c>
      <c r="E165" s="252" t="s">
        <v>5071</v>
      </c>
      <c r="F165" s="253" t="s">
        <v>5072</v>
      </c>
      <c r="G165" s="254" t="s">
        <v>583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493</v>
      </c>
      <c r="AT165" s="205" t="s">
        <v>990</v>
      </c>
      <c r="AU165" s="205" t="s">
        <v>85</v>
      </c>
      <c r="AY165" s="18" t="s">
        <v>282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5119</v>
      </c>
    </row>
    <row r="166" spans="1:65" s="2" customFormat="1" ht="16.5" customHeight="1">
      <c r="A166" s="35"/>
      <c r="B166" s="36"/>
      <c r="C166" s="251" t="s">
        <v>493</v>
      </c>
      <c r="D166" s="251" t="s">
        <v>990</v>
      </c>
      <c r="E166" s="252" t="s">
        <v>5074</v>
      </c>
      <c r="F166" s="253" t="s">
        <v>5075</v>
      </c>
      <c r="G166" s="254" t="s">
        <v>2216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493</v>
      </c>
      <c r="AT166" s="205" t="s">
        <v>990</v>
      </c>
      <c r="AU166" s="205" t="s">
        <v>85</v>
      </c>
      <c r="AY166" s="18" t="s">
        <v>282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5120</v>
      </c>
    </row>
    <row r="167" spans="1:65" s="2" customFormat="1" ht="16.5" customHeight="1">
      <c r="A167" s="35"/>
      <c r="B167" s="36"/>
      <c r="C167" s="251" t="s">
        <v>498</v>
      </c>
      <c r="D167" s="251" t="s">
        <v>990</v>
      </c>
      <c r="E167" s="252" t="s">
        <v>5121</v>
      </c>
      <c r="F167" s="253" t="s">
        <v>5122</v>
      </c>
      <c r="G167" s="254" t="s">
        <v>2216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493</v>
      </c>
      <c r="AT167" s="205" t="s">
        <v>990</v>
      </c>
      <c r="AU167" s="205" t="s">
        <v>85</v>
      </c>
      <c r="AY167" s="18" t="s">
        <v>282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5123</v>
      </c>
    </row>
    <row r="168" spans="1:65" s="2" customFormat="1" ht="16.5" customHeight="1">
      <c r="A168" s="35"/>
      <c r="B168" s="36"/>
      <c r="C168" s="251" t="s">
        <v>509</v>
      </c>
      <c r="D168" s="251" t="s">
        <v>990</v>
      </c>
      <c r="E168" s="252" t="s">
        <v>5080</v>
      </c>
      <c r="F168" s="253" t="s">
        <v>5081</v>
      </c>
      <c r="G168" s="254" t="s">
        <v>2216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493</v>
      </c>
      <c r="AT168" s="205" t="s">
        <v>990</v>
      </c>
      <c r="AU168" s="205" t="s">
        <v>85</v>
      </c>
      <c r="AY168" s="18" t="s">
        <v>282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5124</v>
      </c>
    </row>
    <row r="169" spans="1:65" s="2" customFormat="1" ht="16.5" customHeight="1">
      <c r="A169" s="35"/>
      <c r="B169" s="36"/>
      <c r="C169" s="251" t="s">
        <v>515</v>
      </c>
      <c r="D169" s="251" t="s">
        <v>990</v>
      </c>
      <c r="E169" s="252" t="s">
        <v>5083</v>
      </c>
      <c r="F169" s="253" t="s">
        <v>5084</v>
      </c>
      <c r="G169" s="254" t="s">
        <v>2216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493</v>
      </c>
      <c r="AT169" s="205" t="s">
        <v>990</v>
      </c>
      <c r="AU169" s="205" t="s">
        <v>85</v>
      </c>
      <c r="AY169" s="18" t="s">
        <v>282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5125</v>
      </c>
    </row>
    <row r="170" spans="1:65" s="2" customFormat="1" ht="16.5" customHeight="1">
      <c r="A170" s="35"/>
      <c r="B170" s="36"/>
      <c r="C170" s="251" t="s">
        <v>520</v>
      </c>
      <c r="D170" s="251" t="s">
        <v>990</v>
      </c>
      <c r="E170" s="252" t="s">
        <v>5086</v>
      </c>
      <c r="F170" s="253" t="s">
        <v>5087</v>
      </c>
      <c r="G170" s="254" t="s">
        <v>2216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493</v>
      </c>
      <c r="AT170" s="205" t="s">
        <v>990</v>
      </c>
      <c r="AU170" s="205" t="s">
        <v>85</v>
      </c>
      <c r="AY170" s="18" t="s">
        <v>282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5126</v>
      </c>
    </row>
    <row r="171" spans="1:65" s="2" customFormat="1" ht="16.5" customHeight="1">
      <c r="A171" s="35"/>
      <c r="B171" s="36"/>
      <c r="C171" s="251" t="s">
        <v>525</v>
      </c>
      <c r="D171" s="251" t="s">
        <v>990</v>
      </c>
      <c r="E171" s="252" t="s">
        <v>5127</v>
      </c>
      <c r="F171" s="253" t="s">
        <v>5128</v>
      </c>
      <c r="G171" s="254" t="s">
        <v>2216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493</v>
      </c>
      <c r="AT171" s="205" t="s">
        <v>990</v>
      </c>
      <c r="AU171" s="205" t="s">
        <v>85</v>
      </c>
      <c r="AY171" s="18" t="s">
        <v>282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5129</v>
      </c>
    </row>
    <row r="172" spans="1:65" s="2" customFormat="1" ht="16.5" customHeight="1">
      <c r="A172" s="35"/>
      <c r="B172" s="36"/>
      <c r="C172" s="251" t="s">
        <v>530</v>
      </c>
      <c r="D172" s="251" t="s">
        <v>990</v>
      </c>
      <c r="E172" s="252" t="s">
        <v>5089</v>
      </c>
      <c r="F172" s="253" t="s">
        <v>5090</v>
      </c>
      <c r="G172" s="254" t="s">
        <v>2216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493</v>
      </c>
      <c r="AT172" s="205" t="s">
        <v>990</v>
      </c>
      <c r="AU172" s="205" t="s">
        <v>85</v>
      </c>
      <c r="AY172" s="18" t="s">
        <v>282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5130</v>
      </c>
    </row>
    <row r="173" spans="1:65" s="2" customFormat="1" ht="16.5" customHeight="1">
      <c r="A173" s="35"/>
      <c r="B173" s="36"/>
      <c r="C173" s="193" t="s">
        <v>536</v>
      </c>
      <c r="D173" s="193" t="s">
        <v>284</v>
      </c>
      <c r="E173" s="194" t="s">
        <v>5131</v>
      </c>
      <c r="F173" s="195" t="s">
        <v>5132</v>
      </c>
      <c r="G173" s="196" t="s">
        <v>583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284</v>
      </c>
      <c r="AU173" s="205" t="s">
        <v>85</v>
      </c>
      <c r="AY173" s="18" t="s">
        <v>282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5133</v>
      </c>
    </row>
    <row r="174" spans="1:65" s="2" customFormat="1" ht="21.75" customHeight="1">
      <c r="A174" s="35"/>
      <c r="B174" s="36"/>
      <c r="C174" s="193" t="s">
        <v>544</v>
      </c>
      <c r="D174" s="193" t="s">
        <v>284</v>
      </c>
      <c r="E174" s="194" t="s">
        <v>5134</v>
      </c>
      <c r="F174" s="195" t="s">
        <v>5135</v>
      </c>
      <c r="G174" s="196" t="s">
        <v>583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284</v>
      </c>
      <c r="AU174" s="205" t="s">
        <v>85</v>
      </c>
      <c r="AY174" s="18" t="s">
        <v>282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5136</v>
      </c>
    </row>
    <row r="175" spans="1:65" s="2" customFormat="1" ht="19.5">
      <c r="A175" s="35"/>
      <c r="B175" s="36"/>
      <c r="C175" s="37"/>
      <c r="D175" s="209" t="s">
        <v>3774</v>
      </c>
      <c r="E175" s="37"/>
      <c r="F175" s="270" t="s">
        <v>5058</v>
      </c>
      <c r="G175" s="37"/>
      <c r="H175" s="37"/>
      <c r="I175" s="271"/>
      <c r="J175" s="37"/>
      <c r="K175" s="37"/>
      <c r="L175" s="40"/>
      <c r="M175" s="272"/>
      <c r="N175" s="273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3774</v>
      </c>
      <c r="AU175" s="18" t="s">
        <v>85</v>
      </c>
    </row>
    <row r="176" spans="1:65" s="2" customFormat="1" ht="16.5" customHeight="1">
      <c r="A176" s="35"/>
      <c r="B176" s="36"/>
      <c r="C176" s="251" t="s">
        <v>550</v>
      </c>
      <c r="D176" s="251" t="s">
        <v>990</v>
      </c>
      <c r="E176" s="252" t="s">
        <v>5137</v>
      </c>
      <c r="F176" s="253" t="s">
        <v>5138</v>
      </c>
      <c r="G176" s="254" t="s">
        <v>583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493</v>
      </c>
      <c r="AT176" s="205" t="s">
        <v>990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5139</v>
      </c>
    </row>
    <row r="177" spans="1:65" s="2" customFormat="1" ht="126.75">
      <c r="A177" s="35"/>
      <c r="B177" s="36"/>
      <c r="C177" s="37"/>
      <c r="D177" s="209" t="s">
        <v>3774</v>
      </c>
      <c r="E177" s="37"/>
      <c r="F177" s="270" t="s">
        <v>5140</v>
      </c>
      <c r="G177" s="37"/>
      <c r="H177" s="37"/>
      <c r="I177" s="271"/>
      <c r="J177" s="37"/>
      <c r="K177" s="37"/>
      <c r="L177" s="40"/>
      <c r="M177" s="272"/>
      <c r="N177" s="273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3774</v>
      </c>
      <c r="AU177" s="18" t="s">
        <v>85</v>
      </c>
    </row>
    <row r="178" spans="1:65" s="2" customFormat="1" ht="21.75" customHeight="1">
      <c r="A178" s="35"/>
      <c r="B178" s="36"/>
      <c r="C178" s="193" t="s">
        <v>580</v>
      </c>
      <c r="D178" s="193" t="s">
        <v>284</v>
      </c>
      <c r="E178" s="194" t="s">
        <v>5141</v>
      </c>
      <c r="F178" s="195" t="s">
        <v>5142</v>
      </c>
      <c r="G178" s="196" t="s">
        <v>583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284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5143</v>
      </c>
    </row>
    <row r="179" spans="1:65" s="2" customFormat="1" ht="21.75" customHeight="1">
      <c r="A179" s="35"/>
      <c r="B179" s="36"/>
      <c r="C179" s="193" t="s">
        <v>585</v>
      </c>
      <c r="D179" s="193" t="s">
        <v>284</v>
      </c>
      <c r="E179" s="194" t="s">
        <v>5144</v>
      </c>
      <c r="F179" s="195" t="s">
        <v>5145</v>
      </c>
      <c r="G179" s="196" t="s">
        <v>583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5146</v>
      </c>
    </row>
    <row r="180" spans="1:65" s="2" customFormat="1" ht="19.5">
      <c r="A180" s="35"/>
      <c r="B180" s="36"/>
      <c r="C180" s="37"/>
      <c r="D180" s="209" t="s">
        <v>3774</v>
      </c>
      <c r="E180" s="37"/>
      <c r="F180" s="270" t="s">
        <v>5058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85</v>
      </c>
    </row>
    <row r="181" spans="1:65" s="2" customFormat="1" ht="24.2" customHeight="1">
      <c r="A181" s="35"/>
      <c r="B181" s="36"/>
      <c r="C181" s="251" t="s">
        <v>589</v>
      </c>
      <c r="D181" s="251" t="s">
        <v>990</v>
      </c>
      <c r="E181" s="252" t="s">
        <v>5147</v>
      </c>
      <c r="F181" s="253" t="s">
        <v>5148</v>
      </c>
      <c r="G181" s="254" t="s">
        <v>2216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493</v>
      </c>
      <c r="AT181" s="205" t="s">
        <v>990</v>
      </c>
      <c r="AU181" s="205" t="s">
        <v>85</v>
      </c>
      <c r="AY181" s="18" t="s">
        <v>282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5149</v>
      </c>
    </row>
    <row r="182" spans="1:65" s="2" customFormat="1" ht="24.2" customHeight="1">
      <c r="A182" s="35"/>
      <c r="B182" s="36"/>
      <c r="C182" s="251" t="s">
        <v>593</v>
      </c>
      <c r="D182" s="251" t="s">
        <v>990</v>
      </c>
      <c r="E182" s="252" t="s">
        <v>5150</v>
      </c>
      <c r="F182" s="253" t="s">
        <v>5151</v>
      </c>
      <c r="G182" s="254" t="s">
        <v>2216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493</v>
      </c>
      <c r="AT182" s="205" t="s">
        <v>990</v>
      </c>
      <c r="AU182" s="205" t="s">
        <v>85</v>
      </c>
      <c r="AY182" s="18" t="s">
        <v>282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5152</v>
      </c>
    </row>
    <row r="183" spans="1:65" s="2" customFormat="1" ht="24.2" customHeight="1">
      <c r="A183" s="35"/>
      <c r="B183" s="36"/>
      <c r="C183" s="251" t="s">
        <v>597</v>
      </c>
      <c r="D183" s="251" t="s">
        <v>990</v>
      </c>
      <c r="E183" s="252" t="s">
        <v>5153</v>
      </c>
      <c r="F183" s="253" t="s">
        <v>5154</v>
      </c>
      <c r="G183" s="254" t="s">
        <v>2216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493</v>
      </c>
      <c r="AT183" s="205" t="s">
        <v>990</v>
      </c>
      <c r="AU183" s="205" t="s">
        <v>85</v>
      </c>
      <c r="AY183" s="18" t="s">
        <v>282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5155</v>
      </c>
    </row>
    <row r="184" spans="1:65" s="2" customFormat="1" ht="24.2" customHeight="1">
      <c r="A184" s="35"/>
      <c r="B184" s="36"/>
      <c r="C184" s="251" t="s">
        <v>601</v>
      </c>
      <c r="D184" s="251" t="s">
        <v>990</v>
      </c>
      <c r="E184" s="252" t="s">
        <v>5156</v>
      </c>
      <c r="F184" s="253" t="s">
        <v>5157</v>
      </c>
      <c r="G184" s="254" t="s">
        <v>2216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493</v>
      </c>
      <c r="AT184" s="205" t="s">
        <v>990</v>
      </c>
      <c r="AU184" s="205" t="s">
        <v>85</v>
      </c>
      <c r="AY184" s="18" t="s">
        <v>282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5158</v>
      </c>
    </row>
    <row r="185" spans="1:65" s="2" customFormat="1" ht="24.2" customHeight="1">
      <c r="A185" s="35"/>
      <c r="B185" s="36"/>
      <c r="C185" s="251" t="s">
        <v>605</v>
      </c>
      <c r="D185" s="251" t="s">
        <v>990</v>
      </c>
      <c r="E185" s="252" t="s">
        <v>5159</v>
      </c>
      <c r="F185" s="253" t="s">
        <v>5160</v>
      </c>
      <c r="G185" s="254" t="s">
        <v>2216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493</v>
      </c>
      <c r="AT185" s="205" t="s">
        <v>990</v>
      </c>
      <c r="AU185" s="205" t="s">
        <v>85</v>
      </c>
      <c r="AY185" s="18" t="s">
        <v>282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5161</v>
      </c>
    </row>
    <row r="186" spans="1:65" s="2" customFormat="1" ht="24.2" customHeight="1">
      <c r="A186" s="35"/>
      <c r="B186" s="36"/>
      <c r="C186" s="251" t="s">
        <v>609</v>
      </c>
      <c r="D186" s="251" t="s">
        <v>990</v>
      </c>
      <c r="E186" s="252" t="s">
        <v>5162</v>
      </c>
      <c r="F186" s="253" t="s">
        <v>5163</v>
      </c>
      <c r="G186" s="254" t="s">
        <v>2216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493</v>
      </c>
      <c r="AT186" s="205" t="s">
        <v>990</v>
      </c>
      <c r="AU186" s="205" t="s">
        <v>85</v>
      </c>
      <c r="AY186" s="18" t="s">
        <v>282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5164</v>
      </c>
    </row>
    <row r="187" spans="1:65" s="2" customFormat="1" ht="33" customHeight="1">
      <c r="A187" s="35"/>
      <c r="B187" s="36"/>
      <c r="C187" s="251" t="s">
        <v>613</v>
      </c>
      <c r="D187" s="251" t="s">
        <v>990</v>
      </c>
      <c r="E187" s="252" t="s">
        <v>5165</v>
      </c>
      <c r="F187" s="253" t="s">
        <v>5166</v>
      </c>
      <c r="G187" s="254" t="s">
        <v>2216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493</v>
      </c>
      <c r="AT187" s="205" t="s">
        <v>990</v>
      </c>
      <c r="AU187" s="205" t="s">
        <v>85</v>
      </c>
      <c r="AY187" s="18" t="s">
        <v>282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5167</v>
      </c>
    </row>
    <row r="188" spans="1:65" s="2" customFormat="1" ht="24.2" customHeight="1">
      <c r="A188" s="35"/>
      <c r="B188" s="36"/>
      <c r="C188" s="251" t="s">
        <v>617</v>
      </c>
      <c r="D188" s="251" t="s">
        <v>990</v>
      </c>
      <c r="E188" s="252" t="s">
        <v>5168</v>
      </c>
      <c r="F188" s="253" t="s">
        <v>5169</v>
      </c>
      <c r="G188" s="254" t="s">
        <v>2216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493</v>
      </c>
      <c r="AT188" s="205" t="s">
        <v>990</v>
      </c>
      <c r="AU188" s="205" t="s">
        <v>85</v>
      </c>
      <c r="AY188" s="18" t="s">
        <v>282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5170</v>
      </c>
    </row>
    <row r="189" spans="1:65" s="2" customFormat="1" ht="24.2" customHeight="1">
      <c r="A189" s="35"/>
      <c r="B189" s="36"/>
      <c r="C189" s="251" t="s">
        <v>621</v>
      </c>
      <c r="D189" s="251" t="s">
        <v>990</v>
      </c>
      <c r="E189" s="252" t="s">
        <v>5171</v>
      </c>
      <c r="F189" s="253" t="s">
        <v>5172</v>
      </c>
      <c r="G189" s="254" t="s">
        <v>2216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493</v>
      </c>
      <c r="AT189" s="205" t="s">
        <v>990</v>
      </c>
      <c r="AU189" s="205" t="s">
        <v>85</v>
      </c>
      <c r="AY189" s="18" t="s">
        <v>282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5173</v>
      </c>
    </row>
    <row r="190" spans="1:65" s="2" customFormat="1" ht="24.2" customHeight="1">
      <c r="A190" s="35"/>
      <c r="B190" s="36"/>
      <c r="C190" s="251" t="s">
        <v>625</v>
      </c>
      <c r="D190" s="251" t="s">
        <v>990</v>
      </c>
      <c r="E190" s="252" t="s">
        <v>5174</v>
      </c>
      <c r="F190" s="253" t="s">
        <v>5175</v>
      </c>
      <c r="G190" s="254" t="s">
        <v>2216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493</v>
      </c>
      <c r="AT190" s="205" t="s">
        <v>990</v>
      </c>
      <c r="AU190" s="205" t="s">
        <v>85</v>
      </c>
      <c r="AY190" s="18" t="s">
        <v>282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5176</v>
      </c>
    </row>
    <row r="191" spans="1:65" s="2" customFormat="1" ht="24.2" customHeight="1">
      <c r="A191" s="35"/>
      <c r="B191" s="36"/>
      <c r="C191" s="251" t="s">
        <v>629</v>
      </c>
      <c r="D191" s="251" t="s">
        <v>990</v>
      </c>
      <c r="E191" s="252" t="s">
        <v>5177</v>
      </c>
      <c r="F191" s="253" t="s">
        <v>5178</v>
      </c>
      <c r="G191" s="254" t="s">
        <v>2216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493</v>
      </c>
      <c r="AT191" s="205" t="s">
        <v>990</v>
      </c>
      <c r="AU191" s="205" t="s">
        <v>85</v>
      </c>
      <c r="AY191" s="18" t="s">
        <v>282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5179</v>
      </c>
    </row>
    <row r="192" spans="1:65" s="2" customFormat="1" ht="24.2" customHeight="1">
      <c r="A192" s="35"/>
      <c r="B192" s="36"/>
      <c r="C192" s="251" t="s">
        <v>633</v>
      </c>
      <c r="D192" s="251" t="s">
        <v>990</v>
      </c>
      <c r="E192" s="252" t="s">
        <v>5180</v>
      </c>
      <c r="F192" s="253" t="s">
        <v>5181</v>
      </c>
      <c r="G192" s="254" t="s">
        <v>2216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493</v>
      </c>
      <c r="AT192" s="205" t="s">
        <v>990</v>
      </c>
      <c r="AU192" s="205" t="s">
        <v>85</v>
      </c>
      <c r="AY192" s="18" t="s">
        <v>282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5182</v>
      </c>
    </row>
    <row r="193" spans="1:65" s="2" customFormat="1" ht="24.2" customHeight="1">
      <c r="A193" s="35"/>
      <c r="B193" s="36"/>
      <c r="C193" s="251" t="s">
        <v>637</v>
      </c>
      <c r="D193" s="251" t="s">
        <v>990</v>
      </c>
      <c r="E193" s="252" t="s">
        <v>5183</v>
      </c>
      <c r="F193" s="253" t="s">
        <v>5184</v>
      </c>
      <c r="G193" s="254" t="s">
        <v>2216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493</v>
      </c>
      <c r="AT193" s="205" t="s">
        <v>990</v>
      </c>
      <c r="AU193" s="205" t="s">
        <v>85</v>
      </c>
      <c r="AY193" s="18" t="s">
        <v>282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5185</v>
      </c>
    </row>
    <row r="194" spans="1:65" s="2" customFormat="1" ht="16.5" customHeight="1">
      <c r="A194" s="35"/>
      <c r="B194" s="36"/>
      <c r="C194" s="251" t="s">
        <v>641</v>
      </c>
      <c r="D194" s="251" t="s">
        <v>990</v>
      </c>
      <c r="E194" s="252" t="s">
        <v>5186</v>
      </c>
      <c r="F194" s="253" t="s">
        <v>5187</v>
      </c>
      <c r="G194" s="254" t="s">
        <v>2216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493</v>
      </c>
      <c r="AT194" s="205" t="s">
        <v>990</v>
      </c>
      <c r="AU194" s="205" t="s">
        <v>85</v>
      </c>
      <c r="AY194" s="18" t="s">
        <v>282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5188</v>
      </c>
    </row>
    <row r="195" spans="1:65" s="2" customFormat="1" ht="16.5" customHeight="1">
      <c r="A195" s="35"/>
      <c r="B195" s="36"/>
      <c r="C195" s="251" t="s">
        <v>645</v>
      </c>
      <c r="D195" s="251" t="s">
        <v>990</v>
      </c>
      <c r="E195" s="252" t="s">
        <v>5189</v>
      </c>
      <c r="F195" s="253" t="s">
        <v>5190</v>
      </c>
      <c r="G195" s="254" t="s">
        <v>2216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493</v>
      </c>
      <c r="AT195" s="205" t="s">
        <v>990</v>
      </c>
      <c r="AU195" s="205" t="s">
        <v>85</v>
      </c>
      <c r="AY195" s="18" t="s">
        <v>282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5191</v>
      </c>
    </row>
    <row r="196" spans="1:65" s="2" customFormat="1" ht="16.5" customHeight="1">
      <c r="A196" s="35"/>
      <c r="B196" s="36"/>
      <c r="C196" s="251" t="s">
        <v>649</v>
      </c>
      <c r="D196" s="251" t="s">
        <v>990</v>
      </c>
      <c r="E196" s="252" t="s">
        <v>5192</v>
      </c>
      <c r="F196" s="253" t="s">
        <v>5193</v>
      </c>
      <c r="G196" s="254" t="s">
        <v>2216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493</v>
      </c>
      <c r="AT196" s="205" t="s">
        <v>990</v>
      </c>
      <c r="AU196" s="205" t="s">
        <v>85</v>
      </c>
      <c r="AY196" s="18" t="s">
        <v>282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5194</v>
      </c>
    </row>
    <row r="197" spans="1:65" s="2" customFormat="1" ht="16.5" customHeight="1">
      <c r="A197" s="35"/>
      <c r="B197" s="36"/>
      <c r="C197" s="251" t="s">
        <v>653</v>
      </c>
      <c r="D197" s="251" t="s">
        <v>990</v>
      </c>
      <c r="E197" s="252" t="s">
        <v>5195</v>
      </c>
      <c r="F197" s="253" t="s">
        <v>5196</v>
      </c>
      <c r="G197" s="254" t="s">
        <v>2216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493</v>
      </c>
      <c r="AT197" s="205" t="s">
        <v>990</v>
      </c>
      <c r="AU197" s="205" t="s">
        <v>85</v>
      </c>
      <c r="AY197" s="18" t="s">
        <v>282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5197</v>
      </c>
    </row>
    <row r="198" spans="1:65" s="2" customFormat="1" ht="16.5" customHeight="1">
      <c r="A198" s="35"/>
      <c r="B198" s="36"/>
      <c r="C198" s="251" t="s">
        <v>659</v>
      </c>
      <c r="D198" s="251" t="s">
        <v>990</v>
      </c>
      <c r="E198" s="252" t="s">
        <v>5198</v>
      </c>
      <c r="F198" s="253" t="s">
        <v>5199</v>
      </c>
      <c r="G198" s="254" t="s">
        <v>2216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493</v>
      </c>
      <c r="AT198" s="205" t="s">
        <v>990</v>
      </c>
      <c r="AU198" s="205" t="s">
        <v>85</v>
      </c>
      <c r="AY198" s="18" t="s">
        <v>282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5200</v>
      </c>
    </row>
    <row r="199" spans="1:65" s="2" customFormat="1" ht="16.5" customHeight="1">
      <c r="A199" s="35"/>
      <c r="B199" s="36"/>
      <c r="C199" s="251" t="s">
        <v>664</v>
      </c>
      <c r="D199" s="251" t="s">
        <v>990</v>
      </c>
      <c r="E199" s="252" t="s">
        <v>5201</v>
      </c>
      <c r="F199" s="253" t="s">
        <v>5202</v>
      </c>
      <c r="G199" s="254" t="s">
        <v>2216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493</v>
      </c>
      <c r="AT199" s="205" t="s">
        <v>990</v>
      </c>
      <c r="AU199" s="205" t="s">
        <v>85</v>
      </c>
      <c r="AY199" s="18" t="s">
        <v>282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5203</v>
      </c>
    </row>
    <row r="200" spans="1:65" s="2" customFormat="1" ht="16.5" customHeight="1">
      <c r="A200" s="35"/>
      <c r="B200" s="36"/>
      <c r="C200" s="251" t="s">
        <v>669</v>
      </c>
      <c r="D200" s="251" t="s">
        <v>990</v>
      </c>
      <c r="E200" s="252" t="s">
        <v>5204</v>
      </c>
      <c r="F200" s="253" t="s">
        <v>5205</v>
      </c>
      <c r="G200" s="254" t="s">
        <v>2216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493</v>
      </c>
      <c r="AT200" s="205" t="s">
        <v>990</v>
      </c>
      <c r="AU200" s="205" t="s">
        <v>85</v>
      </c>
      <c r="AY200" s="18" t="s">
        <v>282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5206</v>
      </c>
    </row>
    <row r="201" spans="1:65" s="2" customFormat="1" ht="16.5" customHeight="1">
      <c r="A201" s="35"/>
      <c r="B201" s="36"/>
      <c r="C201" s="251" t="s">
        <v>673</v>
      </c>
      <c r="D201" s="251" t="s">
        <v>990</v>
      </c>
      <c r="E201" s="252" t="s">
        <v>5207</v>
      </c>
      <c r="F201" s="253" t="s">
        <v>5208</v>
      </c>
      <c r="G201" s="254" t="s">
        <v>2216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493</v>
      </c>
      <c r="AT201" s="205" t="s">
        <v>990</v>
      </c>
      <c r="AU201" s="205" t="s">
        <v>85</v>
      </c>
      <c r="AY201" s="18" t="s">
        <v>282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5209</v>
      </c>
    </row>
    <row r="202" spans="1:65" s="2" customFormat="1" ht="16.5" customHeight="1">
      <c r="A202" s="35"/>
      <c r="B202" s="36"/>
      <c r="C202" s="251" t="s">
        <v>679</v>
      </c>
      <c r="D202" s="251" t="s">
        <v>990</v>
      </c>
      <c r="E202" s="252" t="s">
        <v>5210</v>
      </c>
      <c r="F202" s="253" t="s">
        <v>5211</v>
      </c>
      <c r="G202" s="254" t="s">
        <v>2216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493</v>
      </c>
      <c r="AT202" s="205" t="s">
        <v>990</v>
      </c>
      <c r="AU202" s="205" t="s">
        <v>85</v>
      </c>
      <c r="AY202" s="18" t="s">
        <v>282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5212</v>
      </c>
    </row>
    <row r="203" spans="1:65" s="2" customFormat="1" ht="16.5" customHeight="1">
      <c r="A203" s="35"/>
      <c r="B203" s="36"/>
      <c r="C203" s="251" t="s">
        <v>697</v>
      </c>
      <c r="D203" s="251" t="s">
        <v>990</v>
      </c>
      <c r="E203" s="252" t="s">
        <v>5213</v>
      </c>
      <c r="F203" s="253" t="s">
        <v>5214</v>
      </c>
      <c r="G203" s="254" t="s">
        <v>2216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493</v>
      </c>
      <c r="AT203" s="205" t="s">
        <v>990</v>
      </c>
      <c r="AU203" s="205" t="s">
        <v>85</v>
      </c>
      <c r="AY203" s="18" t="s">
        <v>282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5215</v>
      </c>
    </row>
    <row r="204" spans="1:65" s="2" customFormat="1" ht="16.5" customHeight="1">
      <c r="A204" s="35"/>
      <c r="B204" s="36"/>
      <c r="C204" s="251" t="s">
        <v>706</v>
      </c>
      <c r="D204" s="251" t="s">
        <v>990</v>
      </c>
      <c r="E204" s="252" t="s">
        <v>5089</v>
      </c>
      <c r="F204" s="253" t="s">
        <v>5090</v>
      </c>
      <c r="G204" s="254" t="s">
        <v>2216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493</v>
      </c>
      <c r="AT204" s="205" t="s">
        <v>990</v>
      </c>
      <c r="AU204" s="205" t="s">
        <v>85</v>
      </c>
      <c r="AY204" s="18" t="s">
        <v>282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5216</v>
      </c>
    </row>
    <row r="205" spans="1:65" s="2" customFormat="1" ht="16.5" customHeight="1">
      <c r="A205" s="35"/>
      <c r="B205" s="36"/>
      <c r="C205" s="251" t="s">
        <v>712</v>
      </c>
      <c r="D205" s="251" t="s">
        <v>990</v>
      </c>
      <c r="E205" s="252" t="s">
        <v>5217</v>
      </c>
      <c r="F205" s="253" t="s">
        <v>5218</v>
      </c>
      <c r="G205" s="254" t="s">
        <v>2216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493</v>
      </c>
      <c r="AT205" s="205" t="s">
        <v>990</v>
      </c>
      <c r="AU205" s="205" t="s">
        <v>85</v>
      </c>
      <c r="AY205" s="18" t="s">
        <v>282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5219</v>
      </c>
    </row>
    <row r="206" spans="1:65" s="2" customFormat="1" ht="16.5" customHeight="1">
      <c r="A206" s="35"/>
      <c r="B206" s="36"/>
      <c r="C206" s="251" t="s">
        <v>719</v>
      </c>
      <c r="D206" s="251" t="s">
        <v>990</v>
      </c>
      <c r="E206" s="252" t="s">
        <v>5121</v>
      </c>
      <c r="F206" s="253" t="s">
        <v>5122</v>
      </c>
      <c r="G206" s="254" t="s">
        <v>2216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493</v>
      </c>
      <c r="AT206" s="205" t="s">
        <v>990</v>
      </c>
      <c r="AU206" s="205" t="s">
        <v>85</v>
      </c>
      <c r="AY206" s="18" t="s">
        <v>282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5220</v>
      </c>
    </row>
    <row r="207" spans="1:65" s="2" customFormat="1" ht="16.5" customHeight="1">
      <c r="A207" s="35"/>
      <c r="B207" s="36"/>
      <c r="C207" s="251" t="s">
        <v>728</v>
      </c>
      <c r="D207" s="251" t="s">
        <v>990</v>
      </c>
      <c r="E207" s="252" t="s">
        <v>5077</v>
      </c>
      <c r="F207" s="253" t="s">
        <v>5078</v>
      </c>
      <c r="G207" s="254" t="s">
        <v>2216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493</v>
      </c>
      <c r="AT207" s="205" t="s">
        <v>990</v>
      </c>
      <c r="AU207" s="205" t="s">
        <v>85</v>
      </c>
      <c r="AY207" s="18" t="s">
        <v>282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5221</v>
      </c>
    </row>
    <row r="208" spans="1:65" s="2" customFormat="1" ht="16.5" customHeight="1">
      <c r="A208" s="35"/>
      <c r="B208" s="36"/>
      <c r="C208" s="251" t="s">
        <v>735</v>
      </c>
      <c r="D208" s="251" t="s">
        <v>990</v>
      </c>
      <c r="E208" s="252" t="s">
        <v>5222</v>
      </c>
      <c r="F208" s="253" t="s">
        <v>5223</v>
      </c>
      <c r="G208" s="254" t="s">
        <v>2216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493</v>
      </c>
      <c r="AT208" s="205" t="s">
        <v>990</v>
      </c>
      <c r="AU208" s="205" t="s">
        <v>85</v>
      </c>
      <c r="AY208" s="18" t="s">
        <v>282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5224</v>
      </c>
    </row>
    <row r="209" spans="1:65" s="2" customFormat="1" ht="16.5" customHeight="1">
      <c r="A209" s="35"/>
      <c r="B209" s="36"/>
      <c r="C209" s="251" t="s">
        <v>741</v>
      </c>
      <c r="D209" s="251" t="s">
        <v>990</v>
      </c>
      <c r="E209" s="252" t="s">
        <v>5225</v>
      </c>
      <c r="F209" s="253" t="s">
        <v>5226</v>
      </c>
      <c r="G209" s="254" t="s">
        <v>2216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493</v>
      </c>
      <c r="AT209" s="205" t="s">
        <v>990</v>
      </c>
      <c r="AU209" s="205" t="s">
        <v>85</v>
      </c>
      <c r="AY209" s="18" t="s">
        <v>282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5227</v>
      </c>
    </row>
    <row r="210" spans="1:65" s="2" customFormat="1" ht="16.5" customHeight="1">
      <c r="A210" s="35"/>
      <c r="B210" s="36"/>
      <c r="C210" s="251" t="s">
        <v>745</v>
      </c>
      <c r="D210" s="251" t="s">
        <v>990</v>
      </c>
      <c r="E210" s="252" t="s">
        <v>5228</v>
      </c>
      <c r="F210" s="253" t="s">
        <v>5229</v>
      </c>
      <c r="G210" s="254" t="s">
        <v>2216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493</v>
      </c>
      <c r="AT210" s="205" t="s">
        <v>990</v>
      </c>
      <c r="AU210" s="205" t="s">
        <v>85</v>
      </c>
      <c r="AY210" s="18" t="s">
        <v>282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5230</v>
      </c>
    </row>
    <row r="211" spans="1:65" s="2" customFormat="1" ht="16.5" customHeight="1">
      <c r="A211" s="35"/>
      <c r="B211" s="36"/>
      <c r="C211" s="251" t="s">
        <v>748</v>
      </c>
      <c r="D211" s="251" t="s">
        <v>990</v>
      </c>
      <c r="E211" s="252" t="s">
        <v>5231</v>
      </c>
      <c r="F211" s="253" t="s">
        <v>5232</v>
      </c>
      <c r="G211" s="254" t="s">
        <v>2216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493</v>
      </c>
      <c r="AT211" s="205" t="s">
        <v>990</v>
      </c>
      <c r="AU211" s="205" t="s">
        <v>85</v>
      </c>
      <c r="AY211" s="18" t="s">
        <v>282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5233</v>
      </c>
    </row>
    <row r="212" spans="1:65" s="2" customFormat="1" ht="16.5" customHeight="1">
      <c r="A212" s="35"/>
      <c r="B212" s="36"/>
      <c r="C212" s="251" t="s">
        <v>754</v>
      </c>
      <c r="D212" s="251" t="s">
        <v>990</v>
      </c>
      <c r="E212" s="252" t="s">
        <v>5234</v>
      </c>
      <c r="F212" s="253" t="s">
        <v>5235</v>
      </c>
      <c r="G212" s="254" t="s">
        <v>2216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493</v>
      </c>
      <c r="AT212" s="205" t="s">
        <v>990</v>
      </c>
      <c r="AU212" s="205" t="s">
        <v>85</v>
      </c>
      <c r="AY212" s="18" t="s">
        <v>282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5236</v>
      </c>
    </row>
    <row r="213" spans="1:65" s="2" customFormat="1" ht="16.5" customHeight="1">
      <c r="A213" s="35"/>
      <c r="B213" s="36"/>
      <c r="C213" s="251" t="s">
        <v>759</v>
      </c>
      <c r="D213" s="251" t="s">
        <v>990</v>
      </c>
      <c r="E213" s="252" t="s">
        <v>5237</v>
      </c>
      <c r="F213" s="253" t="s">
        <v>5238</v>
      </c>
      <c r="G213" s="254" t="s">
        <v>2216</v>
      </c>
      <c r="H213" s="255">
        <v>1</v>
      </c>
      <c r="I213" s="256"/>
      <c r="J213" s="257">
        <f t="shared" ref="J213:J244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44" si="41">O213*H213</f>
        <v>0</v>
      </c>
      <c r="Q213" s="203">
        <v>0</v>
      </c>
      <c r="R213" s="203">
        <f t="shared" ref="R213:R244" si="42">Q213*H213</f>
        <v>0</v>
      </c>
      <c r="S213" s="203">
        <v>0</v>
      </c>
      <c r="T213" s="204">
        <f t="shared" ref="T213:T244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493</v>
      </c>
      <c r="AT213" s="205" t="s">
        <v>990</v>
      </c>
      <c r="AU213" s="205" t="s">
        <v>85</v>
      </c>
      <c r="AY213" s="18" t="s">
        <v>282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5239</v>
      </c>
    </row>
    <row r="214" spans="1:65" s="2" customFormat="1" ht="16.5" customHeight="1">
      <c r="A214" s="35"/>
      <c r="B214" s="36"/>
      <c r="C214" s="251" t="s">
        <v>765</v>
      </c>
      <c r="D214" s="251" t="s">
        <v>990</v>
      </c>
      <c r="E214" s="252" t="s">
        <v>5240</v>
      </c>
      <c r="F214" s="253" t="s">
        <v>5241</v>
      </c>
      <c r="G214" s="254" t="s">
        <v>2216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493</v>
      </c>
      <c r="AT214" s="205" t="s">
        <v>990</v>
      </c>
      <c r="AU214" s="205" t="s">
        <v>85</v>
      </c>
      <c r="AY214" s="18" t="s">
        <v>282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5242</v>
      </c>
    </row>
    <row r="215" spans="1:65" s="2" customFormat="1" ht="16.5" customHeight="1">
      <c r="A215" s="35"/>
      <c r="B215" s="36"/>
      <c r="C215" s="251" t="s">
        <v>772</v>
      </c>
      <c r="D215" s="251" t="s">
        <v>990</v>
      </c>
      <c r="E215" s="252" t="s">
        <v>5243</v>
      </c>
      <c r="F215" s="253" t="s">
        <v>5244</v>
      </c>
      <c r="G215" s="254" t="s">
        <v>2216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493</v>
      </c>
      <c r="AT215" s="205" t="s">
        <v>990</v>
      </c>
      <c r="AU215" s="205" t="s">
        <v>85</v>
      </c>
      <c r="AY215" s="18" t="s">
        <v>282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5245</v>
      </c>
    </row>
    <row r="216" spans="1:65" s="2" customFormat="1" ht="16.5" customHeight="1">
      <c r="A216" s="35"/>
      <c r="B216" s="36"/>
      <c r="C216" s="251" t="s">
        <v>779</v>
      </c>
      <c r="D216" s="251" t="s">
        <v>990</v>
      </c>
      <c r="E216" s="252" t="s">
        <v>5246</v>
      </c>
      <c r="F216" s="253" t="s">
        <v>5247</v>
      </c>
      <c r="G216" s="254" t="s">
        <v>2216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493</v>
      </c>
      <c r="AT216" s="205" t="s">
        <v>990</v>
      </c>
      <c r="AU216" s="205" t="s">
        <v>85</v>
      </c>
      <c r="AY216" s="18" t="s">
        <v>282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5248</v>
      </c>
    </row>
    <row r="217" spans="1:65" s="2" customFormat="1" ht="16.5" customHeight="1">
      <c r="A217" s="35"/>
      <c r="B217" s="36"/>
      <c r="C217" s="251" t="s">
        <v>783</v>
      </c>
      <c r="D217" s="251" t="s">
        <v>990</v>
      </c>
      <c r="E217" s="252" t="s">
        <v>5249</v>
      </c>
      <c r="F217" s="253" t="s">
        <v>5250</v>
      </c>
      <c r="G217" s="254" t="s">
        <v>2216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493</v>
      </c>
      <c r="AT217" s="205" t="s">
        <v>990</v>
      </c>
      <c r="AU217" s="205" t="s">
        <v>85</v>
      </c>
      <c r="AY217" s="18" t="s">
        <v>282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5251</v>
      </c>
    </row>
    <row r="218" spans="1:65" s="2" customFormat="1" ht="16.5" customHeight="1">
      <c r="A218" s="35"/>
      <c r="B218" s="36"/>
      <c r="C218" s="251" t="s">
        <v>787</v>
      </c>
      <c r="D218" s="251" t="s">
        <v>990</v>
      </c>
      <c r="E218" s="252" t="s">
        <v>5252</v>
      </c>
      <c r="F218" s="253" t="s">
        <v>5253</v>
      </c>
      <c r="G218" s="254" t="s">
        <v>2216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493</v>
      </c>
      <c r="AT218" s="205" t="s">
        <v>990</v>
      </c>
      <c r="AU218" s="205" t="s">
        <v>85</v>
      </c>
      <c r="AY218" s="18" t="s">
        <v>282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5254</v>
      </c>
    </row>
    <row r="219" spans="1:65" s="2" customFormat="1" ht="16.5" customHeight="1">
      <c r="A219" s="35"/>
      <c r="B219" s="36"/>
      <c r="C219" s="251" t="s">
        <v>791</v>
      </c>
      <c r="D219" s="251" t="s">
        <v>990</v>
      </c>
      <c r="E219" s="252" t="s">
        <v>5127</v>
      </c>
      <c r="F219" s="253" t="s">
        <v>5128</v>
      </c>
      <c r="G219" s="254" t="s">
        <v>2216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493</v>
      </c>
      <c r="AT219" s="205" t="s">
        <v>990</v>
      </c>
      <c r="AU219" s="205" t="s">
        <v>85</v>
      </c>
      <c r="AY219" s="18" t="s">
        <v>282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5255</v>
      </c>
    </row>
    <row r="220" spans="1:65" s="2" customFormat="1" ht="16.5" customHeight="1">
      <c r="A220" s="35"/>
      <c r="B220" s="36"/>
      <c r="C220" s="251" t="s">
        <v>796</v>
      </c>
      <c r="D220" s="251" t="s">
        <v>990</v>
      </c>
      <c r="E220" s="252" t="s">
        <v>5256</v>
      </c>
      <c r="F220" s="253" t="s">
        <v>5257</v>
      </c>
      <c r="G220" s="254" t="s">
        <v>2216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493</v>
      </c>
      <c r="AT220" s="205" t="s">
        <v>990</v>
      </c>
      <c r="AU220" s="205" t="s">
        <v>85</v>
      </c>
      <c r="AY220" s="18" t="s">
        <v>282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5258</v>
      </c>
    </row>
    <row r="221" spans="1:65" s="2" customFormat="1" ht="16.5" customHeight="1">
      <c r="A221" s="35"/>
      <c r="B221" s="36"/>
      <c r="C221" s="251" t="s">
        <v>801</v>
      </c>
      <c r="D221" s="251" t="s">
        <v>990</v>
      </c>
      <c r="E221" s="252" t="s">
        <v>5259</v>
      </c>
      <c r="F221" s="253" t="s">
        <v>5260</v>
      </c>
      <c r="G221" s="254" t="s">
        <v>2216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493</v>
      </c>
      <c r="AT221" s="205" t="s">
        <v>990</v>
      </c>
      <c r="AU221" s="205" t="s">
        <v>85</v>
      </c>
      <c r="AY221" s="18" t="s">
        <v>282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5261</v>
      </c>
    </row>
    <row r="222" spans="1:65" s="2" customFormat="1" ht="16.5" customHeight="1">
      <c r="A222" s="35"/>
      <c r="B222" s="36"/>
      <c r="C222" s="251" t="s">
        <v>806</v>
      </c>
      <c r="D222" s="251" t="s">
        <v>990</v>
      </c>
      <c r="E222" s="252" t="s">
        <v>5080</v>
      </c>
      <c r="F222" s="253" t="s">
        <v>5081</v>
      </c>
      <c r="G222" s="254" t="s">
        <v>2216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493</v>
      </c>
      <c r="AT222" s="205" t="s">
        <v>990</v>
      </c>
      <c r="AU222" s="205" t="s">
        <v>85</v>
      </c>
      <c r="AY222" s="18" t="s">
        <v>282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5262</v>
      </c>
    </row>
    <row r="223" spans="1:65" s="2" customFormat="1" ht="16.5" customHeight="1">
      <c r="A223" s="35"/>
      <c r="B223" s="36"/>
      <c r="C223" s="251" t="s">
        <v>810</v>
      </c>
      <c r="D223" s="251" t="s">
        <v>990</v>
      </c>
      <c r="E223" s="252" t="s">
        <v>5263</v>
      </c>
      <c r="F223" s="253" t="s">
        <v>5264</v>
      </c>
      <c r="G223" s="254" t="s">
        <v>2216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493</v>
      </c>
      <c r="AT223" s="205" t="s">
        <v>990</v>
      </c>
      <c r="AU223" s="205" t="s">
        <v>85</v>
      </c>
      <c r="AY223" s="18" t="s">
        <v>282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5265</v>
      </c>
    </row>
    <row r="224" spans="1:65" s="2" customFormat="1" ht="16.5" customHeight="1">
      <c r="A224" s="35"/>
      <c r="B224" s="36"/>
      <c r="C224" s="251" t="s">
        <v>815</v>
      </c>
      <c r="D224" s="251" t="s">
        <v>990</v>
      </c>
      <c r="E224" s="252" t="s">
        <v>5083</v>
      </c>
      <c r="F224" s="253" t="s">
        <v>5084</v>
      </c>
      <c r="G224" s="254" t="s">
        <v>2216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493</v>
      </c>
      <c r="AT224" s="205" t="s">
        <v>990</v>
      </c>
      <c r="AU224" s="205" t="s">
        <v>85</v>
      </c>
      <c r="AY224" s="18" t="s">
        <v>282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5266</v>
      </c>
    </row>
    <row r="225" spans="1:65" s="2" customFormat="1" ht="16.5" customHeight="1">
      <c r="A225" s="35"/>
      <c r="B225" s="36"/>
      <c r="C225" s="251" t="s">
        <v>820</v>
      </c>
      <c r="D225" s="251" t="s">
        <v>990</v>
      </c>
      <c r="E225" s="252" t="s">
        <v>5086</v>
      </c>
      <c r="F225" s="253" t="s">
        <v>5087</v>
      </c>
      <c r="G225" s="254" t="s">
        <v>2216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493</v>
      </c>
      <c r="AT225" s="205" t="s">
        <v>990</v>
      </c>
      <c r="AU225" s="205" t="s">
        <v>85</v>
      </c>
      <c r="AY225" s="18" t="s">
        <v>282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5267</v>
      </c>
    </row>
    <row r="226" spans="1:65" s="2" customFormat="1" ht="16.5" customHeight="1">
      <c r="A226" s="35"/>
      <c r="B226" s="36"/>
      <c r="C226" s="251" t="s">
        <v>825</v>
      </c>
      <c r="D226" s="251" t="s">
        <v>990</v>
      </c>
      <c r="E226" s="252" t="s">
        <v>5268</v>
      </c>
      <c r="F226" s="253" t="s">
        <v>5269</v>
      </c>
      <c r="G226" s="254" t="s">
        <v>2216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493</v>
      </c>
      <c r="AT226" s="205" t="s">
        <v>990</v>
      </c>
      <c r="AU226" s="205" t="s">
        <v>85</v>
      </c>
      <c r="AY226" s="18" t="s">
        <v>282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5270</v>
      </c>
    </row>
    <row r="227" spans="1:65" s="2" customFormat="1" ht="16.5" customHeight="1">
      <c r="A227" s="35"/>
      <c r="B227" s="36"/>
      <c r="C227" s="251" t="s">
        <v>834</v>
      </c>
      <c r="D227" s="251" t="s">
        <v>990</v>
      </c>
      <c r="E227" s="252" t="s">
        <v>5271</v>
      </c>
      <c r="F227" s="253" t="s">
        <v>5272</v>
      </c>
      <c r="G227" s="254" t="s">
        <v>2216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493</v>
      </c>
      <c r="AT227" s="205" t="s">
        <v>990</v>
      </c>
      <c r="AU227" s="205" t="s">
        <v>85</v>
      </c>
      <c r="AY227" s="18" t="s">
        <v>282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5273</v>
      </c>
    </row>
    <row r="228" spans="1:65" s="2" customFormat="1" ht="16.5" customHeight="1">
      <c r="A228" s="35"/>
      <c r="B228" s="36"/>
      <c r="C228" s="251" t="s">
        <v>838</v>
      </c>
      <c r="D228" s="251" t="s">
        <v>990</v>
      </c>
      <c r="E228" s="252" t="s">
        <v>5274</v>
      </c>
      <c r="F228" s="253" t="s">
        <v>5275</v>
      </c>
      <c r="G228" s="254" t="s">
        <v>2216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493</v>
      </c>
      <c r="AT228" s="205" t="s">
        <v>990</v>
      </c>
      <c r="AU228" s="205" t="s">
        <v>85</v>
      </c>
      <c r="AY228" s="18" t="s">
        <v>282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5276</v>
      </c>
    </row>
    <row r="229" spans="1:65" s="2" customFormat="1" ht="16.5" customHeight="1">
      <c r="A229" s="35"/>
      <c r="B229" s="36"/>
      <c r="C229" s="251" t="s">
        <v>844</v>
      </c>
      <c r="D229" s="251" t="s">
        <v>990</v>
      </c>
      <c r="E229" s="252" t="s">
        <v>5277</v>
      </c>
      <c r="F229" s="253" t="s">
        <v>5278</v>
      </c>
      <c r="G229" s="254" t="s">
        <v>2216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493</v>
      </c>
      <c r="AT229" s="205" t="s">
        <v>990</v>
      </c>
      <c r="AU229" s="205" t="s">
        <v>85</v>
      </c>
      <c r="AY229" s="18" t="s">
        <v>282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5279</v>
      </c>
    </row>
    <row r="230" spans="1:65" s="2" customFormat="1" ht="16.5" customHeight="1">
      <c r="A230" s="35"/>
      <c r="B230" s="36"/>
      <c r="C230" s="251" t="s">
        <v>851</v>
      </c>
      <c r="D230" s="251" t="s">
        <v>990</v>
      </c>
      <c r="E230" s="252" t="s">
        <v>5280</v>
      </c>
      <c r="F230" s="253" t="s">
        <v>5281</v>
      </c>
      <c r="G230" s="254" t="s">
        <v>2216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493</v>
      </c>
      <c r="AT230" s="205" t="s">
        <v>990</v>
      </c>
      <c r="AU230" s="205" t="s">
        <v>85</v>
      </c>
      <c r="AY230" s="18" t="s">
        <v>282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5282</v>
      </c>
    </row>
    <row r="231" spans="1:65" s="2" customFormat="1" ht="16.5" customHeight="1">
      <c r="A231" s="35"/>
      <c r="B231" s="36"/>
      <c r="C231" s="251" t="s">
        <v>859</v>
      </c>
      <c r="D231" s="251" t="s">
        <v>990</v>
      </c>
      <c r="E231" s="252" t="s">
        <v>5283</v>
      </c>
      <c r="F231" s="253" t="s">
        <v>5284</v>
      </c>
      <c r="G231" s="254" t="s">
        <v>2216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493</v>
      </c>
      <c r="AT231" s="205" t="s">
        <v>990</v>
      </c>
      <c r="AU231" s="205" t="s">
        <v>85</v>
      </c>
      <c r="AY231" s="18" t="s">
        <v>282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5285</v>
      </c>
    </row>
    <row r="232" spans="1:65" s="2" customFormat="1" ht="16.5" customHeight="1">
      <c r="A232" s="35"/>
      <c r="B232" s="36"/>
      <c r="C232" s="251" t="s">
        <v>863</v>
      </c>
      <c r="D232" s="251" t="s">
        <v>990</v>
      </c>
      <c r="E232" s="252" t="s">
        <v>5286</v>
      </c>
      <c r="F232" s="253" t="s">
        <v>5287</v>
      </c>
      <c r="G232" s="254" t="s">
        <v>2216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493</v>
      </c>
      <c r="AT232" s="205" t="s">
        <v>990</v>
      </c>
      <c r="AU232" s="205" t="s">
        <v>85</v>
      </c>
      <c r="AY232" s="18" t="s">
        <v>282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5288</v>
      </c>
    </row>
    <row r="233" spans="1:65" s="2" customFormat="1" ht="16.5" customHeight="1">
      <c r="A233" s="35"/>
      <c r="B233" s="36"/>
      <c r="C233" s="251" t="s">
        <v>867</v>
      </c>
      <c r="D233" s="251" t="s">
        <v>990</v>
      </c>
      <c r="E233" s="252" t="s">
        <v>5074</v>
      </c>
      <c r="F233" s="253" t="s">
        <v>5075</v>
      </c>
      <c r="G233" s="254" t="s">
        <v>2216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493</v>
      </c>
      <c r="AT233" s="205" t="s">
        <v>990</v>
      </c>
      <c r="AU233" s="205" t="s">
        <v>85</v>
      </c>
      <c r="AY233" s="18" t="s">
        <v>282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5289</v>
      </c>
    </row>
    <row r="234" spans="1:65" s="2" customFormat="1" ht="16.5" customHeight="1">
      <c r="A234" s="35"/>
      <c r="B234" s="36"/>
      <c r="C234" s="251" t="s">
        <v>871</v>
      </c>
      <c r="D234" s="251" t="s">
        <v>990</v>
      </c>
      <c r="E234" s="252" t="s">
        <v>5290</v>
      </c>
      <c r="F234" s="253" t="s">
        <v>5291</v>
      </c>
      <c r="G234" s="254" t="s">
        <v>2216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493</v>
      </c>
      <c r="AT234" s="205" t="s">
        <v>990</v>
      </c>
      <c r="AU234" s="205" t="s">
        <v>85</v>
      </c>
      <c r="AY234" s="18" t="s">
        <v>282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5292</v>
      </c>
    </row>
    <row r="235" spans="1:65" s="2" customFormat="1" ht="16.5" customHeight="1">
      <c r="A235" s="35"/>
      <c r="B235" s="36"/>
      <c r="C235" s="251" t="s">
        <v>878</v>
      </c>
      <c r="D235" s="251" t="s">
        <v>990</v>
      </c>
      <c r="E235" s="252" t="s">
        <v>5293</v>
      </c>
      <c r="F235" s="253" t="s">
        <v>5294</v>
      </c>
      <c r="G235" s="254" t="s">
        <v>583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493</v>
      </c>
      <c r="AT235" s="205" t="s">
        <v>990</v>
      </c>
      <c r="AU235" s="205" t="s">
        <v>85</v>
      </c>
      <c r="AY235" s="18" t="s">
        <v>282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5295</v>
      </c>
    </row>
    <row r="236" spans="1:65" s="2" customFormat="1" ht="19.5">
      <c r="A236" s="35"/>
      <c r="B236" s="36"/>
      <c r="C236" s="37"/>
      <c r="D236" s="209" t="s">
        <v>3774</v>
      </c>
      <c r="E236" s="37"/>
      <c r="F236" s="270" t="s">
        <v>5296</v>
      </c>
      <c r="G236" s="37"/>
      <c r="H236" s="37"/>
      <c r="I236" s="271"/>
      <c r="J236" s="37"/>
      <c r="K236" s="37"/>
      <c r="L236" s="40"/>
      <c r="M236" s="272"/>
      <c r="N236" s="273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3774</v>
      </c>
      <c r="AU236" s="18" t="s">
        <v>85</v>
      </c>
    </row>
    <row r="237" spans="1:65" s="2" customFormat="1" ht="16.5" customHeight="1">
      <c r="A237" s="35"/>
      <c r="B237" s="36"/>
      <c r="C237" s="251" t="s">
        <v>892</v>
      </c>
      <c r="D237" s="251" t="s">
        <v>990</v>
      </c>
      <c r="E237" s="252" t="s">
        <v>5297</v>
      </c>
      <c r="F237" s="253" t="s">
        <v>5298</v>
      </c>
      <c r="G237" s="254" t="s">
        <v>583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493</v>
      </c>
      <c r="AT237" s="205" t="s">
        <v>990</v>
      </c>
      <c r="AU237" s="205" t="s">
        <v>85</v>
      </c>
      <c r="AY237" s="18" t="s">
        <v>282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5299</v>
      </c>
    </row>
    <row r="238" spans="1:65" s="2" customFormat="1" ht="19.5">
      <c r="A238" s="35"/>
      <c r="B238" s="36"/>
      <c r="C238" s="37"/>
      <c r="D238" s="209" t="s">
        <v>3774</v>
      </c>
      <c r="E238" s="37"/>
      <c r="F238" s="270" t="s">
        <v>5296</v>
      </c>
      <c r="G238" s="37"/>
      <c r="H238" s="37"/>
      <c r="I238" s="271"/>
      <c r="J238" s="37"/>
      <c r="K238" s="37"/>
      <c r="L238" s="40"/>
      <c r="M238" s="272"/>
      <c r="N238" s="273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3774</v>
      </c>
      <c r="AU238" s="18" t="s">
        <v>85</v>
      </c>
    </row>
    <row r="239" spans="1:65" s="2" customFormat="1" ht="24.2" customHeight="1">
      <c r="A239" s="35"/>
      <c r="B239" s="36"/>
      <c r="C239" s="251" t="s">
        <v>901</v>
      </c>
      <c r="D239" s="251" t="s">
        <v>990</v>
      </c>
      <c r="E239" s="252" t="s">
        <v>5300</v>
      </c>
      <c r="F239" s="253" t="s">
        <v>5301</v>
      </c>
      <c r="G239" s="254" t="s">
        <v>583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493</v>
      </c>
      <c r="AT239" s="205" t="s">
        <v>990</v>
      </c>
      <c r="AU239" s="205" t="s">
        <v>85</v>
      </c>
      <c r="AY239" s="18" t="s">
        <v>282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5302</v>
      </c>
    </row>
    <row r="240" spans="1:65" s="2" customFormat="1" ht="24.2" customHeight="1">
      <c r="A240" s="35"/>
      <c r="B240" s="36"/>
      <c r="C240" s="251" t="s">
        <v>905</v>
      </c>
      <c r="D240" s="251" t="s">
        <v>990</v>
      </c>
      <c r="E240" s="252" t="s">
        <v>5303</v>
      </c>
      <c r="F240" s="253" t="s">
        <v>5304</v>
      </c>
      <c r="G240" s="254" t="s">
        <v>583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493</v>
      </c>
      <c r="AT240" s="205" t="s">
        <v>990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5305</v>
      </c>
    </row>
    <row r="241" spans="1:65" s="2" customFormat="1" ht="16.5" customHeight="1">
      <c r="A241" s="35"/>
      <c r="B241" s="36"/>
      <c r="C241" s="251" t="s">
        <v>910</v>
      </c>
      <c r="D241" s="251" t="s">
        <v>990</v>
      </c>
      <c r="E241" s="252" t="s">
        <v>5306</v>
      </c>
      <c r="F241" s="253" t="s">
        <v>5307</v>
      </c>
      <c r="G241" s="254" t="s">
        <v>583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493</v>
      </c>
      <c r="AT241" s="205" t="s">
        <v>990</v>
      </c>
      <c r="AU241" s="205" t="s">
        <v>85</v>
      </c>
      <c r="AY241" s="18" t="s">
        <v>282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5308</v>
      </c>
    </row>
    <row r="242" spans="1:65" s="2" customFormat="1" ht="16.5" customHeight="1">
      <c r="A242" s="35"/>
      <c r="B242" s="36"/>
      <c r="C242" s="251" t="s">
        <v>921</v>
      </c>
      <c r="D242" s="251" t="s">
        <v>990</v>
      </c>
      <c r="E242" s="252" t="s">
        <v>5309</v>
      </c>
      <c r="F242" s="253" t="s">
        <v>5310</v>
      </c>
      <c r="G242" s="254" t="s">
        <v>583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493</v>
      </c>
      <c r="AT242" s="205" t="s">
        <v>990</v>
      </c>
      <c r="AU242" s="205" t="s">
        <v>85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5311</v>
      </c>
    </row>
    <row r="243" spans="1:65" s="2" customFormat="1" ht="24.2" customHeight="1">
      <c r="A243" s="35"/>
      <c r="B243" s="36"/>
      <c r="C243" s="193" t="s">
        <v>926</v>
      </c>
      <c r="D243" s="193" t="s">
        <v>284</v>
      </c>
      <c r="E243" s="194" t="s">
        <v>5312</v>
      </c>
      <c r="F243" s="195" t="s">
        <v>5313</v>
      </c>
      <c r="G243" s="196" t="s">
        <v>583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284</v>
      </c>
      <c r="AU243" s="205" t="s">
        <v>85</v>
      </c>
      <c r="AY243" s="18" t="s">
        <v>282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5314</v>
      </c>
    </row>
    <row r="244" spans="1:65" s="2" customFormat="1" ht="29.25">
      <c r="A244" s="35"/>
      <c r="B244" s="36"/>
      <c r="C244" s="37"/>
      <c r="D244" s="209" t="s">
        <v>3774</v>
      </c>
      <c r="E244" s="37"/>
      <c r="F244" s="270" t="s">
        <v>5315</v>
      </c>
      <c r="G244" s="37"/>
      <c r="H244" s="37"/>
      <c r="I244" s="271"/>
      <c r="J244" s="37"/>
      <c r="K244" s="37"/>
      <c r="L244" s="40"/>
      <c r="M244" s="272"/>
      <c r="N244" s="273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3774</v>
      </c>
      <c r="AU244" s="18" t="s">
        <v>85</v>
      </c>
    </row>
    <row r="245" spans="1:65" s="2" customFormat="1" ht="16.5" customHeight="1">
      <c r="A245" s="35"/>
      <c r="B245" s="36"/>
      <c r="C245" s="251" t="s">
        <v>934</v>
      </c>
      <c r="D245" s="251" t="s">
        <v>990</v>
      </c>
      <c r="E245" s="252" t="s">
        <v>5316</v>
      </c>
      <c r="F245" s="253" t="s">
        <v>5317</v>
      </c>
      <c r="G245" s="254" t="s">
        <v>583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493</v>
      </c>
      <c r="AT245" s="205" t="s">
        <v>990</v>
      </c>
      <c r="AU245" s="205" t="s">
        <v>85</v>
      </c>
      <c r="AY245" s="18" t="s">
        <v>282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5318</v>
      </c>
    </row>
    <row r="246" spans="1:65" s="2" customFormat="1" ht="21.75" customHeight="1">
      <c r="A246" s="35"/>
      <c r="B246" s="36"/>
      <c r="C246" s="251" t="s">
        <v>938</v>
      </c>
      <c r="D246" s="251" t="s">
        <v>990</v>
      </c>
      <c r="E246" s="252" t="s">
        <v>5319</v>
      </c>
      <c r="F246" s="253" t="s">
        <v>5320</v>
      </c>
      <c r="G246" s="254" t="s">
        <v>583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493</v>
      </c>
      <c r="AT246" s="205" t="s">
        <v>990</v>
      </c>
      <c r="AU246" s="205" t="s">
        <v>85</v>
      </c>
      <c r="AY246" s="18" t="s">
        <v>282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5321</v>
      </c>
    </row>
    <row r="247" spans="1:65" s="2" customFormat="1" ht="16.5" customHeight="1">
      <c r="A247" s="35"/>
      <c r="B247" s="36"/>
      <c r="C247" s="251" t="s">
        <v>943</v>
      </c>
      <c r="D247" s="251" t="s">
        <v>990</v>
      </c>
      <c r="E247" s="252" t="s">
        <v>5322</v>
      </c>
      <c r="F247" s="253" t="s">
        <v>5323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493</v>
      </c>
      <c r="AT247" s="205" t="s">
        <v>990</v>
      </c>
      <c r="AU247" s="205" t="s">
        <v>85</v>
      </c>
      <c r="AY247" s="18" t="s">
        <v>282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5324</v>
      </c>
    </row>
    <row r="248" spans="1:65" s="2" customFormat="1" ht="16.5" customHeight="1">
      <c r="A248" s="35"/>
      <c r="B248" s="36"/>
      <c r="C248" s="251" t="s">
        <v>947</v>
      </c>
      <c r="D248" s="251" t="s">
        <v>990</v>
      </c>
      <c r="E248" s="252" t="s">
        <v>5325</v>
      </c>
      <c r="F248" s="253" t="s">
        <v>5326</v>
      </c>
      <c r="G248" s="254" t="s">
        <v>583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493</v>
      </c>
      <c r="AT248" s="205" t="s">
        <v>990</v>
      </c>
      <c r="AU248" s="205" t="s">
        <v>85</v>
      </c>
      <c r="AY248" s="18" t="s">
        <v>282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5327</v>
      </c>
    </row>
    <row r="249" spans="1:65" s="2" customFormat="1" ht="16.5" customHeight="1">
      <c r="A249" s="35"/>
      <c r="B249" s="36"/>
      <c r="C249" s="251" t="s">
        <v>951</v>
      </c>
      <c r="D249" s="251" t="s">
        <v>990</v>
      </c>
      <c r="E249" s="252" t="s">
        <v>5328</v>
      </c>
      <c r="F249" s="253" t="s">
        <v>5329</v>
      </c>
      <c r="G249" s="254" t="s">
        <v>583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493</v>
      </c>
      <c r="AT249" s="205" t="s">
        <v>990</v>
      </c>
      <c r="AU249" s="205" t="s">
        <v>85</v>
      </c>
      <c r="AY249" s="18" t="s">
        <v>282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5330</v>
      </c>
    </row>
    <row r="250" spans="1:65" s="2" customFormat="1" ht="16.5" customHeight="1">
      <c r="A250" s="35"/>
      <c r="B250" s="36"/>
      <c r="C250" s="251" t="s">
        <v>957</v>
      </c>
      <c r="D250" s="251" t="s">
        <v>990</v>
      </c>
      <c r="E250" s="252" t="s">
        <v>5331</v>
      </c>
      <c r="F250" s="253" t="s">
        <v>5332</v>
      </c>
      <c r="G250" s="254" t="s">
        <v>583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493</v>
      </c>
      <c r="AT250" s="205" t="s">
        <v>990</v>
      </c>
      <c r="AU250" s="205" t="s">
        <v>85</v>
      </c>
      <c r="AY250" s="18" t="s">
        <v>282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5333</v>
      </c>
    </row>
    <row r="251" spans="1:65" s="2" customFormat="1" ht="16.5" customHeight="1">
      <c r="A251" s="35"/>
      <c r="B251" s="36"/>
      <c r="C251" s="251" t="s">
        <v>962</v>
      </c>
      <c r="D251" s="251" t="s">
        <v>990</v>
      </c>
      <c r="E251" s="252" t="s">
        <v>5334</v>
      </c>
      <c r="F251" s="253" t="s">
        <v>5335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493</v>
      </c>
      <c r="AT251" s="205" t="s">
        <v>990</v>
      </c>
      <c r="AU251" s="205" t="s">
        <v>85</v>
      </c>
      <c r="AY251" s="18" t="s">
        <v>282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5336</v>
      </c>
    </row>
    <row r="252" spans="1:65" s="2" customFormat="1" ht="24.2" customHeight="1">
      <c r="A252" s="35"/>
      <c r="B252" s="36"/>
      <c r="C252" s="193" t="s">
        <v>971</v>
      </c>
      <c r="D252" s="193" t="s">
        <v>284</v>
      </c>
      <c r="E252" s="194" t="s">
        <v>5337</v>
      </c>
      <c r="F252" s="195" t="s">
        <v>5338</v>
      </c>
      <c r="G252" s="196" t="s">
        <v>583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5339</v>
      </c>
    </row>
    <row r="253" spans="1:65" s="2" customFormat="1" ht="29.25">
      <c r="A253" s="35"/>
      <c r="B253" s="36"/>
      <c r="C253" s="37"/>
      <c r="D253" s="209" t="s">
        <v>3774</v>
      </c>
      <c r="E253" s="37"/>
      <c r="F253" s="270" t="s">
        <v>5315</v>
      </c>
      <c r="G253" s="37"/>
      <c r="H253" s="37"/>
      <c r="I253" s="271"/>
      <c r="J253" s="37"/>
      <c r="K253" s="37"/>
      <c r="L253" s="40"/>
      <c r="M253" s="272"/>
      <c r="N253" s="273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3774</v>
      </c>
      <c r="AU253" s="18" t="s">
        <v>85</v>
      </c>
    </row>
    <row r="254" spans="1:65" s="2" customFormat="1" ht="16.5" customHeight="1">
      <c r="A254" s="35"/>
      <c r="B254" s="36"/>
      <c r="C254" s="251" t="s">
        <v>977</v>
      </c>
      <c r="D254" s="251" t="s">
        <v>990</v>
      </c>
      <c r="E254" s="252" t="s">
        <v>5340</v>
      </c>
      <c r="F254" s="253" t="s">
        <v>5341</v>
      </c>
      <c r="G254" s="254" t="s">
        <v>583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493</v>
      </c>
      <c r="AT254" s="205" t="s">
        <v>990</v>
      </c>
      <c r="AU254" s="205" t="s">
        <v>85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5342</v>
      </c>
    </row>
    <row r="255" spans="1:65" s="2" customFormat="1" ht="16.5" customHeight="1">
      <c r="A255" s="35"/>
      <c r="B255" s="36"/>
      <c r="C255" s="251" t="s">
        <v>981</v>
      </c>
      <c r="D255" s="251" t="s">
        <v>990</v>
      </c>
      <c r="E255" s="252" t="s">
        <v>5343</v>
      </c>
      <c r="F255" s="253" t="s">
        <v>5344</v>
      </c>
      <c r="G255" s="254" t="s">
        <v>583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493</v>
      </c>
      <c r="AT255" s="205" t="s">
        <v>990</v>
      </c>
      <c r="AU255" s="205" t="s">
        <v>85</v>
      </c>
      <c r="AY255" s="18" t="s">
        <v>282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5345</v>
      </c>
    </row>
    <row r="256" spans="1:65" s="2" customFormat="1" ht="24.2" customHeight="1">
      <c r="A256" s="35"/>
      <c r="B256" s="36"/>
      <c r="C256" s="251" t="s">
        <v>985</v>
      </c>
      <c r="D256" s="251" t="s">
        <v>990</v>
      </c>
      <c r="E256" s="252" t="s">
        <v>5346</v>
      </c>
      <c r="F256" s="253" t="s">
        <v>5347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493</v>
      </c>
      <c r="AT256" s="205" t="s">
        <v>990</v>
      </c>
      <c r="AU256" s="205" t="s">
        <v>85</v>
      </c>
      <c r="AY256" s="18" t="s">
        <v>282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5348</v>
      </c>
    </row>
    <row r="257" spans="1:65" s="12" customFormat="1" ht="25.9" customHeight="1">
      <c r="B257" s="177"/>
      <c r="C257" s="178"/>
      <c r="D257" s="179" t="s">
        <v>75</v>
      </c>
      <c r="E257" s="180" t="s">
        <v>3329</v>
      </c>
      <c r="F257" s="180" t="s">
        <v>3330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330</v>
      </c>
      <c r="AT257" s="189" t="s">
        <v>75</v>
      </c>
      <c r="AU257" s="189" t="s">
        <v>76</v>
      </c>
      <c r="AY257" s="188" t="s">
        <v>282</v>
      </c>
      <c r="BK257" s="190">
        <f>BK258+BK263</f>
        <v>0</v>
      </c>
    </row>
    <row r="258" spans="1:65" s="12" customFormat="1" ht="22.9" customHeight="1">
      <c r="B258" s="177"/>
      <c r="C258" s="178"/>
      <c r="D258" s="179" t="s">
        <v>75</v>
      </c>
      <c r="E258" s="191" t="s">
        <v>3331</v>
      </c>
      <c r="F258" s="191" t="s">
        <v>3332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330</v>
      </c>
      <c r="AT258" s="189" t="s">
        <v>75</v>
      </c>
      <c r="AU258" s="189" t="s">
        <v>83</v>
      </c>
      <c r="AY258" s="188" t="s">
        <v>282</v>
      </c>
      <c r="BK258" s="190">
        <f>SUM(BK259:BK262)</f>
        <v>0</v>
      </c>
    </row>
    <row r="259" spans="1:65" s="2" customFormat="1" ht="16.5" customHeight="1">
      <c r="A259" s="35"/>
      <c r="B259" s="36"/>
      <c r="C259" s="193" t="s">
        <v>989</v>
      </c>
      <c r="D259" s="193" t="s">
        <v>284</v>
      </c>
      <c r="E259" s="194" t="s">
        <v>5349</v>
      </c>
      <c r="F259" s="195" t="s">
        <v>5350</v>
      </c>
      <c r="G259" s="196" t="s">
        <v>2216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3336</v>
      </c>
      <c r="AT259" s="205" t="s">
        <v>284</v>
      </c>
      <c r="AU259" s="205" t="s">
        <v>85</v>
      </c>
      <c r="AY259" s="18" t="s">
        <v>282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3336</v>
      </c>
      <c r="BM259" s="205" t="s">
        <v>5351</v>
      </c>
    </row>
    <row r="260" spans="1:65" s="2" customFormat="1" ht="29.25">
      <c r="A260" s="35"/>
      <c r="B260" s="36"/>
      <c r="C260" s="37"/>
      <c r="D260" s="209" t="s">
        <v>3774</v>
      </c>
      <c r="E260" s="37"/>
      <c r="F260" s="270" t="s">
        <v>5352</v>
      </c>
      <c r="G260" s="37"/>
      <c r="H260" s="37"/>
      <c r="I260" s="271"/>
      <c r="J260" s="37"/>
      <c r="K260" s="37"/>
      <c r="L260" s="40"/>
      <c r="M260" s="272"/>
      <c r="N260" s="273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3774</v>
      </c>
      <c r="AU260" s="18" t="s">
        <v>85</v>
      </c>
    </row>
    <row r="261" spans="1:65" s="2" customFormat="1" ht="16.5" customHeight="1">
      <c r="A261" s="35"/>
      <c r="B261" s="36"/>
      <c r="C261" s="193" t="s">
        <v>996</v>
      </c>
      <c r="D261" s="193" t="s">
        <v>284</v>
      </c>
      <c r="E261" s="194" t="s">
        <v>5353</v>
      </c>
      <c r="F261" s="195" t="s">
        <v>3358</v>
      </c>
      <c r="G261" s="196" t="s">
        <v>2216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3336</v>
      </c>
      <c r="AT261" s="205" t="s">
        <v>284</v>
      </c>
      <c r="AU261" s="205" t="s">
        <v>85</v>
      </c>
      <c r="AY261" s="18" t="s">
        <v>282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3336</v>
      </c>
      <c r="BM261" s="205" t="s">
        <v>5354</v>
      </c>
    </row>
    <row r="262" spans="1:65" s="2" customFormat="1" ht="29.25">
      <c r="A262" s="35"/>
      <c r="B262" s="36"/>
      <c r="C262" s="37"/>
      <c r="D262" s="209" t="s">
        <v>3774</v>
      </c>
      <c r="E262" s="37"/>
      <c r="F262" s="270" t="s">
        <v>5355</v>
      </c>
      <c r="G262" s="37"/>
      <c r="H262" s="37"/>
      <c r="I262" s="271"/>
      <c r="J262" s="37"/>
      <c r="K262" s="37"/>
      <c r="L262" s="40"/>
      <c r="M262" s="272"/>
      <c r="N262" s="273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3774</v>
      </c>
      <c r="AU262" s="18" t="s">
        <v>85</v>
      </c>
    </row>
    <row r="263" spans="1:65" s="12" customFormat="1" ht="22.9" customHeight="1">
      <c r="B263" s="177"/>
      <c r="C263" s="178"/>
      <c r="D263" s="179" t="s">
        <v>75</v>
      </c>
      <c r="E263" s="191" t="s">
        <v>5037</v>
      </c>
      <c r="F263" s="191" t="s">
        <v>5038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330</v>
      </c>
      <c r="AT263" s="189" t="s">
        <v>75</v>
      </c>
      <c r="AU263" s="189" t="s">
        <v>83</v>
      </c>
      <c r="AY263" s="188" t="s">
        <v>282</v>
      </c>
      <c r="BK263" s="190">
        <f>SUM(BK264:BK265)</f>
        <v>0</v>
      </c>
    </row>
    <row r="264" spans="1:65" s="2" customFormat="1" ht="37.9" customHeight="1">
      <c r="A264" s="35"/>
      <c r="B264" s="36"/>
      <c r="C264" s="193" t="s">
        <v>1000</v>
      </c>
      <c r="D264" s="193" t="s">
        <v>284</v>
      </c>
      <c r="E264" s="194" t="s">
        <v>5356</v>
      </c>
      <c r="F264" s="195" t="s">
        <v>5357</v>
      </c>
      <c r="G264" s="196" t="s">
        <v>762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4307</v>
      </c>
      <c r="AT264" s="205" t="s">
        <v>284</v>
      </c>
      <c r="AU264" s="205" t="s">
        <v>85</v>
      </c>
      <c r="AY264" s="18" t="s">
        <v>282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4307</v>
      </c>
      <c r="BM264" s="205" t="s">
        <v>5358</v>
      </c>
    </row>
    <row r="265" spans="1:65" s="2" customFormat="1" ht="19.5">
      <c r="A265" s="35"/>
      <c r="B265" s="36"/>
      <c r="C265" s="37"/>
      <c r="D265" s="209" t="s">
        <v>3774</v>
      </c>
      <c r="E265" s="37"/>
      <c r="F265" s="270" t="s">
        <v>5359</v>
      </c>
      <c r="G265" s="37"/>
      <c r="H265" s="37"/>
      <c r="I265" s="271"/>
      <c r="J265" s="37"/>
      <c r="K265" s="37"/>
      <c r="L265" s="40"/>
      <c r="M265" s="274"/>
      <c r="N265" s="275"/>
      <c r="O265" s="267"/>
      <c r="P265" s="267"/>
      <c r="Q265" s="267"/>
      <c r="R265" s="267"/>
      <c r="S265" s="267"/>
      <c r="T265" s="27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3774</v>
      </c>
      <c r="AU265" s="18" t="s">
        <v>85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xK0hYwhrGDQcGL6Ub2Akt1U+lPRqjN4NjYqKuq8er+0v3vM5gAXz2HebfV/QK3rHynuB7iPOsnaTCbFRN5iuag==" saltValue="CiCYHxHQcG/kgkC3CKjt8KMkU3A5KMb564x5fLiCTcZPLXAe22Pwy6t/do7SC2QY9yAgKml8AlSKl6OuCpWUYA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4642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5360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4642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04d.3 - Ochrana před bleskem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4645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5" t="str">
        <f>E7</f>
        <v>MŠ Vokovická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5" t="s">
        <v>227</v>
      </c>
      <c r="F116" s="286"/>
      <c r="G116" s="286"/>
      <c r="H116" s="286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9" t="s">
        <v>4642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4162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8" t="str">
        <f>E13</f>
        <v>04d.3 - Ochrana před bleskem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268</v>
      </c>
      <c r="D127" s="168" t="s">
        <v>61</v>
      </c>
      <c r="E127" s="168" t="s">
        <v>57</v>
      </c>
      <c r="F127" s="168" t="s">
        <v>58</v>
      </c>
      <c r="G127" s="168" t="s">
        <v>269</v>
      </c>
      <c r="H127" s="168" t="s">
        <v>270</v>
      </c>
      <c r="I127" s="168" t="s">
        <v>271</v>
      </c>
      <c r="J127" s="169" t="s">
        <v>232</v>
      </c>
      <c r="K127" s="170" t="s">
        <v>272</v>
      </c>
      <c r="L127" s="171"/>
      <c r="M127" s="76" t="s">
        <v>1</v>
      </c>
      <c r="N127" s="77" t="s">
        <v>40</v>
      </c>
      <c r="O127" s="77" t="s">
        <v>273</v>
      </c>
      <c r="P127" s="77" t="s">
        <v>274</v>
      </c>
      <c r="Q127" s="77" t="s">
        <v>275</v>
      </c>
      <c r="R127" s="77" t="s">
        <v>276</v>
      </c>
      <c r="S127" s="77" t="s">
        <v>277</v>
      </c>
      <c r="T127" s="78" t="s">
        <v>278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279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1401</v>
      </c>
      <c r="F129" s="180" t="s">
        <v>1402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282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4663</v>
      </c>
      <c r="F130" s="191" t="s">
        <v>4664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282</v>
      </c>
      <c r="BK130" s="190">
        <f>SUM(BK131:BK178)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284</v>
      </c>
      <c r="E131" s="194" t="s">
        <v>5361</v>
      </c>
      <c r="F131" s="195" t="s">
        <v>5362</v>
      </c>
      <c r="G131" s="196" t="s">
        <v>441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284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5363</v>
      </c>
    </row>
    <row r="132" spans="1:65" s="2" customFormat="1" ht="16.5" customHeight="1">
      <c r="A132" s="35"/>
      <c r="B132" s="36"/>
      <c r="C132" s="251" t="s">
        <v>85</v>
      </c>
      <c r="D132" s="251" t="s">
        <v>990</v>
      </c>
      <c r="E132" s="252" t="s">
        <v>5364</v>
      </c>
      <c r="F132" s="253" t="s">
        <v>5365</v>
      </c>
      <c r="G132" s="254" t="s">
        <v>2957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493</v>
      </c>
      <c r="AT132" s="205" t="s">
        <v>990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5366</v>
      </c>
    </row>
    <row r="133" spans="1:65" s="2" customFormat="1" ht="19.5">
      <c r="A133" s="35"/>
      <c r="B133" s="36"/>
      <c r="C133" s="37"/>
      <c r="D133" s="209" t="s">
        <v>3774</v>
      </c>
      <c r="E133" s="37"/>
      <c r="F133" s="270" t="s">
        <v>5367</v>
      </c>
      <c r="G133" s="37"/>
      <c r="H133" s="37"/>
      <c r="I133" s="271"/>
      <c r="J133" s="37"/>
      <c r="K133" s="37"/>
      <c r="L133" s="40"/>
      <c r="M133" s="272"/>
      <c r="N133" s="273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3774</v>
      </c>
      <c r="AU133" s="18" t="s">
        <v>85</v>
      </c>
    </row>
    <row r="134" spans="1:65" s="2" customFormat="1" ht="24.2" customHeight="1">
      <c r="A134" s="35"/>
      <c r="B134" s="36"/>
      <c r="C134" s="193" t="s">
        <v>105</v>
      </c>
      <c r="D134" s="193" t="s">
        <v>284</v>
      </c>
      <c r="E134" s="194" t="s">
        <v>5368</v>
      </c>
      <c r="F134" s="195" t="s">
        <v>5369</v>
      </c>
      <c r="G134" s="196" t="s">
        <v>441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5370</v>
      </c>
    </row>
    <row r="135" spans="1:65" s="2" customFormat="1" ht="16.5" customHeight="1">
      <c r="A135" s="35"/>
      <c r="B135" s="36"/>
      <c r="C135" s="251" t="s">
        <v>288</v>
      </c>
      <c r="D135" s="251" t="s">
        <v>990</v>
      </c>
      <c r="E135" s="252" t="s">
        <v>5371</v>
      </c>
      <c r="F135" s="253" t="s">
        <v>5372</v>
      </c>
      <c r="G135" s="254" t="s">
        <v>2957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493</v>
      </c>
      <c r="AT135" s="205" t="s">
        <v>990</v>
      </c>
      <c r="AU135" s="205" t="s">
        <v>85</v>
      </c>
      <c r="AY135" s="18" t="s">
        <v>282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5373</v>
      </c>
    </row>
    <row r="136" spans="1:65" s="2" customFormat="1" ht="19.5">
      <c r="A136" s="35"/>
      <c r="B136" s="36"/>
      <c r="C136" s="37"/>
      <c r="D136" s="209" t="s">
        <v>3774</v>
      </c>
      <c r="E136" s="37"/>
      <c r="F136" s="270" t="s">
        <v>5367</v>
      </c>
      <c r="G136" s="37"/>
      <c r="H136" s="37"/>
      <c r="I136" s="271"/>
      <c r="J136" s="37"/>
      <c r="K136" s="37"/>
      <c r="L136" s="40"/>
      <c r="M136" s="272"/>
      <c r="N136" s="273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3774</v>
      </c>
      <c r="AU136" s="18" t="s">
        <v>85</v>
      </c>
    </row>
    <row r="137" spans="1:65" s="2" customFormat="1" ht="16.5" customHeight="1">
      <c r="A137" s="35"/>
      <c r="B137" s="36"/>
      <c r="C137" s="251" t="s">
        <v>330</v>
      </c>
      <c r="D137" s="251" t="s">
        <v>990</v>
      </c>
      <c r="E137" s="252" t="s">
        <v>5374</v>
      </c>
      <c r="F137" s="253" t="s">
        <v>5375</v>
      </c>
      <c r="G137" s="254" t="s">
        <v>2957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493</v>
      </c>
      <c r="AT137" s="205" t="s">
        <v>990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5376</v>
      </c>
    </row>
    <row r="138" spans="1:65" s="2" customFormat="1" ht="24.2" customHeight="1">
      <c r="A138" s="35"/>
      <c r="B138" s="36"/>
      <c r="C138" s="193" t="s">
        <v>336</v>
      </c>
      <c r="D138" s="193" t="s">
        <v>284</v>
      </c>
      <c r="E138" s="194" t="s">
        <v>5377</v>
      </c>
      <c r="F138" s="195" t="s">
        <v>5378</v>
      </c>
      <c r="G138" s="196" t="s">
        <v>441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5379</v>
      </c>
    </row>
    <row r="139" spans="1:65" s="2" customFormat="1" ht="16.5" customHeight="1">
      <c r="A139" s="35"/>
      <c r="B139" s="36"/>
      <c r="C139" s="251" t="s">
        <v>342</v>
      </c>
      <c r="D139" s="251" t="s">
        <v>990</v>
      </c>
      <c r="E139" s="252" t="s">
        <v>5380</v>
      </c>
      <c r="F139" s="253" t="s">
        <v>5381</v>
      </c>
      <c r="G139" s="254" t="s">
        <v>2957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493</v>
      </c>
      <c r="AT139" s="205" t="s">
        <v>990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5382</v>
      </c>
    </row>
    <row r="140" spans="1:65" s="2" customFormat="1" ht="19.5">
      <c r="A140" s="35"/>
      <c r="B140" s="36"/>
      <c r="C140" s="37"/>
      <c r="D140" s="209" t="s">
        <v>3774</v>
      </c>
      <c r="E140" s="37"/>
      <c r="F140" s="270" t="s">
        <v>5367</v>
      </c>
      <c r="G140" s="37"/>
      <c r="H140" s="37"/>
      <c r="I140" s="271"/>
      <c r="J140" s="37"/>
      <c r="K140" s="37"/>
      <c r="L140" s="40"/>
      <c r="M140" s="272"/>
      <c r="N140" s="273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3774</v>
      </c>
      <c r="AU140" s="18" t="s">
        <v>85</v>
      </c>
    </row>
    <row r="141" spans="1:65" s="2" customFormat="1" ht="16.5" customHeight="1">
      <c r="A141" s="35"/>
      <c r="B141" s="36"/>
      <c r="C141" s="193" t="s">
        <v>347</v>
      </c>
      <c r="D141" s="193" t="s">
        <v>284</v>
      </c>
      <c r="E141" s="194" t="s">
        <v>5383</v>
      </c>
      <c r="F141" s="195" t="s">
        <v>5384</v>
      </c>
      <c r="G141" s="196" t="s">
        <v>583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5385</v>
      </c>
    </row>
    <row r="142" spans="1:65" s="2" customFormat="1" ht="16.5" customHeight="1">
      <c r="A142" s="35"/>
      <c r="B142" s="36"/>
      <c r="C142" s="251" t="s">
        <v>352</v>
      </c>
      <c r="D142" s="251" t="s">
        <v>990</v>
      </c>
      <c r="E142" s="252" t="s">
        <v>5386</v>
      </c>
      <c r="F142" s="253" t="s">
        <v>5387</v>
      </c>
      <c r="G142" s="254" t="s">
        <v>583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493</v>
      </c>
      <c r="AT142" s="205" t="s">
        <v>990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5388</v>
      </c>
    </row>
    <row r="143" spans="1:65" s="2" customFormat="1" ht="19.5">
      <c r="A143" s="35"/>
      <c r="B143" s="36"/>
      <c r="C143" s="37"/>
      <c r="D143" s="209" t="s">
        <v>3774</v>
      </c>
      <c r="E143" s="37"/>
      <c r="F143" s="270" t="s">
        <v>5367</v>
      </c>
      <c r="G143" s="37"/>
      <c r="H143" s="37"/>
      <c r="I143" s="271"/>
      <c r="J143" s="37"/>
      <c r="K143" s="37"/>
      <c r="L143" s="40"/>
      <c r="M143" s="272"/>
      <c r="N143" s="273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3774</v>
      </c>
      <c r="AU143" s="18" t="s">
        <v>85</v>
      </c>
    </row>
    <row r="144" spans="1:65" s="2" customFormat="1" ht="16.5" customHeight="1">
      <c r="A144" s="35"/>
      <c r="B144" s="36"/>
      <c r="C144" s="193" t="s">
        <v>357</v>
      </c>
      <c r="D144" s="193" t="s">
        <v>284</v>
      </c>
      <c r="E144" s="194" t="s">
        <v>5389</v>
      </c>
      <c r="F144" s="195" t="s">
        <v>5390</v>
      </c>
      <c r="G144" s="196" t="s">
        <v>583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5391</v>
      </c>
    </row>
    <row r="145" spans="1:65" s="2" customFormat="1" ht="24.2" customHeight="1">
      <c r="A145" s="35"/>
      <c r="B145" s="36"/>
      <c r="C145" s="251" t="s">
        <v>185</v>
      </c>
      <c r="D145" s="251" t="s">
        <v>990</v>
      </c>
      <c r="E145" s="252" t="s">
        <v>5392</v>
      </c>
      <c r="F145" s="253" t="s">
        <v>5393</v>
      </c>
      <c r="G145" s="254" t="s">
        <v>583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5394</v>
      </c>
    </row>
    <row r="146" spans="1:65" s="2" customFormat="1" ht="24.2" customHeight="1">
      <c r="A146" s="35"/>
      <c r="B146" s="36"/>
      <c r="C146" s="251" t="s">
        <v>188</v>
      </c>
      <c r="D146" s="251" t="s">
        <v>990</v>
      </c>
      <c r="E146" s="252" t="s">
        <v>5395</v>
      </c>
      <c r="F146" s="253" t="s">
        <v>5396</v>
      </c>
      <c r="G146" s="254" t="s">
        <v>583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493</v>
      </c>
      <c r="AT146" s="205" t="s">
        <v>990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5397</v>
      </c>
    </row>
    <row r="147" spans="1:65" s="2" customFormat="1" ht="16.5" customHeight="1">
      <c r="A147" s="35"/>
      <c r="B147" s="36"/>
      <c r="C147" s="251" t="s">
        <v>191</v>
      </c>
      <c r="D147" s="251" t="s">
        <v>990</v>
      </c>
      <c r="E147" s="252" t="s">
        <v>5398</v>
      </c>
      <c r="F147" s="253" t="s">
        <v>5399</v>
      </c>
      <c r="G147" s="254" t="s">
        <v>583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493</v>
      </c>
      <c r="AT147" s="205" t="s">
        <v>990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5400</v>
      </c>
    </row>
    <row r="148" spans="1:65" s="2" customFormat="1" ht="19.5">
      <c r="A148" s="35"/>
      <c r="B148" s="36"/>
      <c r="C148" s="37"/>
      <c r="D148" s="209" t="s">
        <v>3774</v>
      </c>
      <c r="E148" s="37"/>
      <c r="F148" s="270" t="s">
        <v>5367</v>
      </c>
      <c r="G148" s="37"/>
      <c r="H148" s="37"/>
      <c r="I148" s="271"/>
      <c r="J148" s="37"/>
      <c r="K148" s="37"/>
      <c r="L148" s="40"/>
      <c r="M148" s="272"/>
      <c r="N148" s="27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3774</v>
      </c>
      <c r="AU148" s="18" t="s">
        <v>85</v>
      </c>
    </row>
    <row r="149" spans="1:65" s="2" customFormat="1" ht="16.5" customHeight="1">
      <c r="A149" s="35"/>
      <c r="B149" s="36"/>
      <c r="C149" s="193" t="s">
        <v>194</v>
      </c>
      <c r="D149" s="193" t="s">
        <v>284</v>
      </c>
      <c r="E149" s="194" t="s">
        <v>5401</v>
      </c>
      <c r="F149" s="195" t="s">
        <v>5402</v>
      </c>
      <c r="G149" s="196" t="s">
        <v>583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5403</v>
      </c>
    </row>
    <row r="150" spans="1:65" s="2" customFormat="1" ht="21.75" customHeight="1">
      <c r="A150" s="35"/>
      <c r="B150" s="36"/>
      <c r="C150" s="251" t="s">
        <v>8</v>
      </c>
      <c r="D150" s="251" t="s">
        <v>990</v>
      </c>
      <c r="E150" s="252" t="s">
        <v>5404</v>
      </c>
      <c r="F150" s="253" t="s">
        <v>5405</v>
      </c>
      <c r="G150" s="254" t="s">
        <v>583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493</v>
      </c>
      <c r="AT150" s="205" t="s">
        <v>990</v>
      </c>
      <c r="AU150" s="205" t="s">
        <v>85</v>
      </c>
      <c r="AY150" s="18" t="s">
        <v>282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5406</v>
      </c>
    </row>
    <row r="151" spans="1:65" s="2" customFormat="1" ht="16.5" customHeight="1">
      <c r="A151" s="35"/>
      <c r="B151" s="36"/>
      <c r="C151" s="251" t="s">
        <v>199</v>
      </c>
      <c r="D151" s="251" t="s">
        <v>990</v>
      </c>
      <c r="E151" s="252" t="s">
        <v>5407</v>
      </c>
      <c r="F151" s="253" t="s">
        <v>5408</v>
      </c>
      <c r="G151" s="254" t="s">
        <v>583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493</v>
      </c>
      <c r="AT151" s="205" t="s">
        <v>990</v>
      </c>
      <c r="AU151" s="205" t="s">
        <v>85</v>
      </c>
      <c r="AY151" s="18" t="s">
        <v>282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5409</v>
      </c>
    </row>
    <row r="152" spans="1:65" s="2" customFormat="1" ht="16.5" customHeight="1">
      <c r="A152" s="35"/>
      <c r="B152" s="36"/>
      <c r="C152" s="251" t="s">
        <v>202</v>
      </c>
      <c r="D152" s="251" t="s">
        <v>990</v>
      </c>
      <c r="E152" s="252" t="s">
        <v>5410</v>
      </c>
      <c r="F152" s="253" t="s">
        <v>5411</v>
      </c>
      <c r="G152" s="254" t="s">
        <v>583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493</v>
      </c>
      <c r="AT152" s="205" t="s">
        <v>990</v>
      </c>
      <c r="AU152" s="205" t="s">
        <v>85</v>
      </c>
      <c r="AY152" s="18" t="s">
        <v>282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5412</v>
      </c>
    </row>
    <row r="153" spans="1:65" s="2" customFormat="1" ht="24.2" customHeight="1">
      <c r="A153" s="35"/>
      <c r="B153" s="36"/>
      <c r="C153" s="193" t="s">
        <v>205</v>
      </c>
      <c r="D153" s="193" t="s">
        <v>284</v>
      </c>
      <c r="E153" s="194" t="s">
        <v>5413</v>
      </c>
      <c r="F153" s="195" t="s">
        <v>5414</v>
      </c>
      <c r="G153" s="196" t="s">
        <v>583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284</v>
      </c>
      <c r="AU153" s="205" t="s">
        <v>85</v>
      </c>
      <c r="AY153" s="18" t="s">
        <v>282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5415</v>
      </c>
    </row>
    <row r="154" spans="1:65" s="2" customFormat="1" ht="16.5" customHeight="1">
      <c r="A154" s="35"/>
      <c r="B154" s="36"/>
      <c r="C154" s="251" t="s">
        <v>426</v>
      </c>
      <c r="D154" s="251" t="s">
        <v>990</v>
      </c>
      <c r="E154" s="252" t="s">
        <v>5416</v>
      </c>
      <c r="F154" s="253" t="s">
        <v>5417</v>
      </c>
      <c r="G154" s="254" t="s">
        <v>583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493</v>
      </c>
      <c r="AT154" s="205" t="s">
        <v>990</v>
      </c>
      <c r="AU154" s="205" t="s">
        <v>85</v>
      </c>
      <c r="AY154" s="18" t="s">
        <v>282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5418</v>
      </c>
    </row>
    <row r="155" spans="1:65" s="2" customFormat="1" ht="24.2" customHeight="1">
      <c r="A155" s="35"/>
      <c r="B155" s="36"/>
      <c r="C155" s="193" t="s">
        <v>208</v>
      </c>
      <c r="D155" s="193" t="s">
        <v>284</v>
      </c>
      <c r="E155" s="194" t="s">
        <v>5419</v>
      </c>
      <c r="F155" s="195" t="s">
        <v>5420</v>
      </c>
      <c r="G155" s="196" t="s">
        <v>583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5421</v>
      </c>
    </row>
    <row r="156" spans="1:65" s="2" customFormat="1" ht="16.5" customHeight="1">
      <c r="A156" s="35"/>
      <c r="B156" s="36"/>
      <c r="C156" s="251" t="s">
        <v>7</v>
      </c>
      <c r="D156" s="251" t="s">
        <v>990</v>
      </c>
      <c r="E156" s="252" t="s">
        <v>5422</v>
      </c>
      <c r="F156" s="253" t="s">
        <v>5423</v>
      </c>
      <c r="G156" s="254" t="s">
        <v>583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493</v>
      </c>
      <c r="AT156" s="205" t="s">
        <v>990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5424</v>
      </c>
    </row>
    <row r="157" spans="1:65" s="2" customFormat="1" ht="21.75" customHeight="1">
      <c r="A157" s="35"/>
      <c r="B157" s="36"/>
      <c r="C157" s="193" t="s">
        <v>222</v>
      </c>
      <c r="D157" s="193" t="s">
        <v>284</v>
      </c>
      <c r="E157" s="194" t="s">
        <v>5425</v>
      </c>
      <c r="F157" s="195" t="s">
        <v>5426</v>
      </c>
      <c r="G157" s="196" t="s">
        <v>583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5427</v>
      </c>
    </row>
    <row r="158" spans="1:65" s="2" customFormat="1" ht="16.5" customHeight="1">
      <c r="A158" s="35"/>
      <c r="B158" s="36"/>
      <c r="C158" s="251" t="s">
        <v>446</v>
      </c>
      <c r="D158" s="251" t="s">
        <v>990</v>
      </c>
      <c r="E158" s="252" t="s">
        <v>5428</v>
      </c>
      <c r="F158" s="253" t="s">
        <v>5429</v>
      </c>
      <c r="G158" s="254" t="s">
        <v>583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493</v>
      </c>
      <c r="AT158" s="205" t="s">
        <v>990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5430</v>
      </c>
    </row>
    <row r="159" spans="1:65" s="2" customFormat="1" ht="19.5">
      <c r="A159" s="35"/>
      <c r="B159" s="36"/>
      <c r="C159" s="37"/>
      <c r="D159" s="209" t="s">
        <v>3774</v>
      </c>
      <c r="E159" s="37"/>
      <c r="F159" s="270" t="s">
        <v>5367</v>
      </c>
      <c r="G159" s="37"/>
      <c r="H159" s="37"/>
      <c r="I159" s="271"/>
      <c r="J159" s="37"/>
      <c r="K159" s="37"/>
      <c r="L159" s="40"/>
      <c r="M159" s="272"/>
      <c r="N159" s="273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3774</v>
      </c>
      <c r="AU159" s="18" t="s">
        <v>85</v>
      </c>
    </row>
    <row r="160" spans="1:65" s="2" customFormat="1" ht="21.75" customHeight="1">
      <c r="A160" s="35"/>
      <c r="B160" s="36"/>
      <c r="C160" s="193" t="s">
        <v>452</v>
      </c>
      <c r="D160" s="193" t="s">
        <v>284</v>
      </c>
      <c r="E160" s="194" t="s">
        <v>5431</v>
      </c>
      <c r="F160" s="195" t="s">
        <v>5432</v>
      </c>
      <c r="G160" s="196" t="s">
        <v>583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5433</v>
      </c>
    </row>
    <row r="161" spans="1:65" s="2" customFormat="1" ht="16.5" customHeight="1">
      <c r="A161" s="35"/>
      <c r="B161" s="36"/>
      <c r="C161" s="251" t="s">
        <v>457</v>
      </c>
      <c r="D161" s="251" t="s">
        <v>990</v>
      </c>
      <c r="E161" s="252" t="s">
        <v>5434</v>
      </c>
      <c r="F161" s="253" t="s">
        <v>5435</v>
      </c>
      <c r="G161" s="254" t="s">
        <v>583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493</v>
      </c>
      <c r="AT161" s="205" t="s">
        <v>990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5436</v>
      </c>
    </row>
    <row r="162" spans="1:65" s="2" customFormat="1" ht="19.5">
      <c r="A162" s="35"/>
      <c r="B162" s="36"/>
      <c r="C162" s="37"/>
      <c r="D162" s="209" t="s">
        <v>3774</v>
      </c>
      <c r="E162" s="37"/>
      <c r="F162" s="270" t="s">
        <v>5367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85</v>
      </c>
    </row>
    <row r="163" spans="1:65" s="2" customFormat="1" ht="16.5" customHeight="1">
      <c r="A163" s="35"/>
      <c r="B163" s="36"/>
      <c r="C163" s="193" t="s">
        <v>463</v>
      </c>
      <c r="D163" s="193" t="s">
        <v>284</v>
      </c>
      <c r="E163" s="194" t="s">
        <v>5437</v>
      </c>
      <c r="F163" s="195" t="s">
        <v>5438</v>
      </c>
      <c r="G163" s="196" t="s">
        <v>583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5439</v>
      </c>
    </row>
    <row r="164" spans="1:65" s="2" customFormat="1" ht="16.5" customHeight="1">
      <c r="A164" s="35"/>
      <c r="B164" s="36"/>
      <c r="C164" s="251" t="s">
        <v>468</v>
      </c>
      <c r="D164" s="251" t="s">
        <v>990</v>
      </c>
      <c r="E164" s="252" t="s">
        <v>5440</v>
      </c>
      <c r="F164" s="253" t="s">
        <v>5441</v>
      </c>
      <c r="G164" s="254" t="s">
        <v>583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493</v>
      </c>
      <c r="AT164" s="205" t="s">
        <v>990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5442</v>
      </c>
    </row>
    <row r="165" spans="1:65" s="2" customFormat="1" ht="16.5" customHeight="1">
      <c r="A165" s="35"/>
      <c r="B165" s="36"/>
      <c r="C165" s="251" t="s">
        <v>473</v>
      </c>
      <c r="D165" s="251" t="s">
        <v>990</v>
      </c>
      <c r="E165" s="252" t="s">
        <v>5443</v>
      </c>
      <c r="F165" s="253" t="s">
        <v>5444</v>
      </c>
      <c r="G165" s="254" t="s">
        <v>583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493</v>
      </c>
      <c r="AT165" s="205" t="s">
        <v>990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5445</v>
      </c>
    </row>
    <row r="166" spans="1:65" s="2" customFormat="1" ht="19.5">
      <c r="A166" s="35"/>
      <c r="B166" s="36"/>
      <c r="C166" s="37"/>
      <c r="D166" s="209" t="s">
        <v>3774</v>
      </c>
      <c r="E166" s="37"/>
      <c r="F166" s="270" t="s">
        <v>5446</v>
      </c>
      <c r="G166" s="37"/>
      <c r="H166" s="37"/>
      <c r="I166" s="271"/>
      <c r="J166" s="37"/>
      <c r="K166" s="37"/>
      <c r="L166" s="40"/>
      <c r="M166" s="272"/>
      <c r="N166" s="273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3774</v>
      </c>
      <c r="AU166" s="18" t="s">
        <v>85</v>
      </c>
    </row>
    <row r="167" spans="1:65" s="2" customFormat="1" ht="16.5" customHeight="1">
      <c r="A167" s="35"/>
      <c r="B167" s="36"/>
      <c r="C167" s="193" t="s">
        <v>478</v>
      </c>
      <c r="D167" s="193" t="s">
        <v>284</v>
      </c>
      <c r="E167" s="194" t="s">
        <v>5447</v>
      </c>
      <c r="F167" s="195" t="s">
        <v>5448</v>
      </c>
      <c r="G167" s="196" t="s">
        <v>5449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5450</v>
      </c>
    </row>
    <row r="168" spans="1:65" s="2" customFormat="1" ht="24.2" customHeight="1">
      <c r="A168" s="35"/>
      <c r="B168" s="36"/>
      <c r="C168" s="251" t="s">
        <v>483</v>
      </c>
      <c r="D168" s="251" t="s">
        <v>990</v>
      </c>
      <c r="E168" s="252" t="s">
        <v>5451</v>
      </c>
      <c r="F168" s="253" t="s">
        <v>5452</v>
      </c>
      <c r="G168" s="254" t="s">
        <v>583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493</v>
      </c>
      <c r="AT168" s="205" t="s">
        <v>990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5453</v>
      </c>
    </row>
    <row r="169" spans="1:65" s="2" customFormat="1" ht="19.5">
      <c r="A169" s="35"/>
      <c r="B169" s="36"/>
      <c r="C169" s="37"/>
      <c r="D169" s="209" t="s">
        <v>3774</v>
      </c>
      <c r="E169" s="37"/>
      <c r="F169" s="270" t="s">
        <v>5454</v>
      </c>
      <c r="G169" s="37"/>
      <c r="H169" s="37"/>
      <c r="I169" s="271"/>
      <c r="J169" s="37"/>
      <c r="K169" s="37"/>
      <c r="L169" s="40"/>
      <c r="M169" s="272"/>
      <c r="N169" s="273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3774</v>
      </c>
      <c r="AU169" s="18" t="s">
        <v>85</v>
      </c>
    </row>
    <row r="170" spans="1:65" s="2" customFormat="1" ht="24.2" customHeight="1">
      <c r="A170" s="35"/>
      <c r="B170" s="36"/>
      <c r="C170" s="251" t="s">
        <v>488</v>
      </c>
      <c r="D170" s="251" t="s">
        <v>990</v>
      </c>
      <c r="E170" s="252" t="s">
        <v>5455</v>
      </c>
      <c r="F170" s="253" t="s">
        <v>5456</v>
      </c>
      <c r="G170" s="254" t="s">
        <v>583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493</v>
      </c>
      <c r="AT170" s="205" t="s">
        <v>990</v>
      </c>
      <c r="AU170" s="205" t="s">
        <v>85</v>
      </c>
      <c r="AY170" s="18" t="s">
        <v>282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5457</v>
      </c>
    </row>
    <row r="171" spans="1:65" s="2" customFormat="1" ht="29.25">
      <c r="A171" s="35"/>
      <c r="B171" s="36"/>
      <c r="C171" s="37"/>
      <c r="D171" s="209" t="s">
        <v>3774</v>
      </c>
      <c r="E171" s="37"/>
      <c r="F171" s="270" t="s">
        <v>5458</v>
      </c>
      <c r="G171" s="37"/>
      <c r="H171" s="37"/>
      <c r="I171" s="271"/>
      <c r="J171" s="37"/>
      <c r="K171" s="37"/>
      <c r="L171" s="40"/>
      <c r="M171" s="272"/>
      <c r="N171" s="273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3774</v>
      </c>
      <c r="AU171" s="18" t="s">
        <v>85</v>
      </c>
    </row>
    <row r="172" spans="1:65" s="2" customFormat="1" ht="24.2" customHeight="1">
      <c r="A172" s="35"/>
      <c r="B172" s="36"/>
      <c r="C172" s="251" t="s">
        <v>493</v>
      </c>
      <c r="D172" s="251" t="s">
        <v>990</v>
      </c>
      <c r="E172" s="252" t="s">
        <v>5459</v>
      </c>
      <c r="F172" s="253" t="s">
        <v>5460</v>
      </c>
      <c r="G172" s="254" t="s">
        <v>583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493</v>
      </c>
      <c r="AT172" s="205" t="s">
        <v>990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5461</v>
      </c>
    </row>
    <row r="173" spans="1:65" s="2" customFormat="1" ht="48.75">
      <c r="A173" s="35"/>
      <c r="B173" s="36"/>
      <c r="C173" s="37"/>
      <c r="D173" s="209" t="s">
        <v>3774</v>
      </c>
      <c r="E173" s="37"/>
      <c r="F173" s="270" t="s">
        <v>5462</v>
      </c>
      <c r="G173" s="37"/>
      <c r="H173" s="37"/>
      <c r="I173" s="271"/>
      <c r="J173" s="37"/>
      <c r="K173" s="37"/>
      <c r="L173" s="40"/>
      <c r="M173" s="272"/>
      <c r="N173" s="273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3774</v>
      </c>
      <c r="AU173" s="18" t="s">
        <v>85</v>
      </c>
    </row>
    <row r="174" spans="1:65" s="2" customFormat="1" ht="24.2" customHeight="1">
      <c r="A174" s="35"/>
      <c r="B174" s="36"/>
      <c r="C174" s="251" t="s">
        <v>498</v>
      </c>
      <c r="D174" s="251" t="s">
        <v>990</v>
      </c>
      <c r="E174" s="252" t="s">
        <v>5463</v>
      </c>
      <c r="F174" s="253" t="s">
        <v>5464</v>
      </c>
      <c r="G174" s="254" t="s">
        <v>583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493</v>
      </c>
      <c r="AT174" s="205" t="s">
        <v>990</v>
      </c>
      <c r="AU174" s="205" t="s">
        <v>85</v>
      </c>
      <c r="AY174" s="18" t="s">
        <v>282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5465</v>
      </c>
    </row>
    <row r="175" spans="1:65" s="2" customFormat="1" ht="29.25">
      <c r="A175" s="35"/>
      <c r="B175" s="36"/>
      <c r="C175" s="37"/>
      <c r="D175" s="209" t="s">
        <v>3774</v>
      </c>
      <c r="E175" s="37"/>
      <c r="F175" s="270" t="s">
        <v>5466</v>
      </c>
      <c r="G175" s="37"/>
      <c r="H175" s="37"/>
      <c r="I175" s="271"/>
      <c r="J175" s="37"/>
      <c r="K175" s="37"/>
      <c r="L175" s="40"/>
      <c r="M175" s="272"/>
      <c r="N175" s="273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3774</v>
      </c>
      <c r="AU175" s="18" t="s">
        <v>85</v>
      </c>
    </row>
    <row r="176" spans="1:65" s="2" customFormat="1" ht="24.2" customHeight="1">
      <c r="A176" s="35"/>
      <c r="B176" s="36"/>
      <c r="C176" s="251" t="s">
        <v>509</v>
      </c>
      <c r="D176" s="251" t="s">
        <v>990</v>
      </c>
      <c r="E176" s="252" t="s">
        <v>5467</v>
      </c>
      <c r="F176" s="253" t="s">
        <v>5468</v>
      </c>
      <c r="G176" s="254" t="s">
        <v>583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493</v>
      </c>
      <c r="AT176" s="205" t="s">
        <v>990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5469</v>
      </c>
    </row>
    <row r="177" spans="1:65" s="2" customFormat="1" ht="29.25">
      <c r="A177" s="35"/>
      <c r="B177" s="36"/>
      <c r="C177" s="37"/>
      <c r="D177" s="209" t="s">
        <v>3774</v>
      </c>
      <c r="E177" s="37"/>
      <c r="F177" s="270" t="s">
        <v>5470</v>
      </c>
      <c r="G177" s="37"/>
      <c r="H177" s="37"/>
      <c r="I177" s="271"/>
      <c r="J177" s="37"/>
      <c r="K177" s="37"/>
      <c r="L177" s="40"/>
      <c r="M177" s="272"/>
      <c r="N177" s="273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3774</v>
      </c>
      <c r="AU177" s="18" t="s">
        <v>85</v>
      </c>
    </row>
    <row r="178" spans="1:65" s="2" customFormat="1" ht="24.2" customHeight="1">
      <c r="A178" s="35"/>
      <c r="B178" s="36"/>
      <c r="C178" s="193" t="s">
        <v>515</v>
      </c>
      <c r="D178" s="193" t="s">
        <v>284</v>
      </c>
      <c r="E178" s="194" t="s">
        <v>5471</v>
      </c>
      <c r="F178" s="195" t="s">
        <v>5472</v>
      </c>
      <c r="G178" s="196" t="s">
        <v>583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284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5473</v>
      </c>
    </row>
    <row r="179" spans="1:65" s="12" customFormat="1" ht="25.9" customHeight="1">
      <c r="B179" s="177"/>
      <c r="C179" s="178"/>
      <c r="D179" s="179" t="s">
        <v>75</v>
      </c>
      <c r="E179" s="180" t="s">
        <v>3329</v>
      </c>
      <c r="F179" s="180" t="s">
        <v>3330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330</v>
      </c>
      <c r="AT179" s="189" t="s">
        <v>75</v>
      </c>
      <c r="AU179" s="189" t="s">
        <v>76</v>
      </c>
      <c r="AY179" s="188" t="s">
        <v>282</v>
      </c>
      <c r="BK179" s="190">
        <f>BK180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3331</v>
      </c>
      <c r="F180" s="191" t="s">
        <v>3332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330</v>
      </c>
      <c r="AT180" s="189" t="s">
        <v>75</v>
      </c>
      <c r="AU180" s="189" t="s">
        <v>83</v>
      </c>
      <c r="AY180" s="188" t="s">
        <v>282</v>
      </c>
      <c r="BK180" s="190">
        <f>BK181</f>
        <v>0</v>
      </c>
    </row>
    <row r="181" spans="1:65" s="2" customFormat="1" ht="16.5" customHeight="1">
      <c r="A181" s="35"/>
      <c r="B181" s="36"/>
      <c r="C181" s="193" t="s">
        <v>520</v>
      </c>
      <c r="D181" s="193" t="s">
        <v>284</v>
      </c>
      <c r="E181" s="194" t="s">
        <v>3357</v>
      </c>
      <c r="F181" s="195" t="s">
        <v>3358</v>
      </c>
      <c r="G181" s="196" t="s">
        <v>2216</v>
      </c>
      <c r="H181" s="197">
        <v>1</v>
      </c>
      <c r="I181" s="198"/>
      <c r="J181" s="199">
        <f>ROUND(I181*H181,2)</f>
        <v>0</v>
      </c>
      <c r="K181" s="200"/>
      <c r="L181" s="40"/>
      <c r="M181" s="265" t="s">
        <v>1</v>
      </c>
      <c r="N181" s="266" t="s">
        <v>41</v>
      </c>
      <c r="O181" s="267"/>
      <c r="P181" s="268">
        <f>O181*H181</f>
        <v>0</v>
      </c>
      <c r="Q181" s="268">
        <v>0</v>
      </c>
      <c r="R181" s="268">
        <f>Q181*H181</f>
        <v>0</v>
      </c>
      <c r="S181" s="268">
        <v>0</v>
      </c>
      <c r="T181" s="26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3336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3336</v>
      </c>
      <c r="BM181" s="205" t="s">
        <v>5474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Xp2kAQOtXt2M+BnS4UpmXq+Tsa8rG/wnWBdxsObwE0UZC7sGroWXRRirVcJkkld9///zS63ezHQ5HQ6SiUxthQ==" saltValue="VENuVqR6fIPndIlA1x0eSCZ1fZtn6oRjwZIwTrMtkthkf25TsQNdONiS4PybCuL21iNUxn8fRE+mVJv5DQZifw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4642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5475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4642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04g.4 - Svitidla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4645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4648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5" t="str">
        <f>E7</f>
        <v>MŠ Vokovická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5" t="s">
        <v>227</v>
      </c>
      <c r="F116" s="286"/>
      <c r="G116" s="286"/>
      <c r="H116" s="286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9" t="s">
        <v>4642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4162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8" t="str">
        <f>E13</f>
        <v>04g.4 - Svitidla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268</v>
      </c>
      <c r="D127" s="168" t="s">
        <v>61</v>
      </c>
      <c r="E127" s="168" t="s">
        <v>57</v>
      </c>
      <c r="F127" s="168" t="s">
        <v>58</v>
      </c>
      <c r="G127" s="168" t="s">
        <v>269</v>
      </c>
      <c r="H127" s="168" t="s">
        <v>270</v>
      </c>
      <c r="I127" s="168" t="s">
        <v>271</v>
      </c>
      <c r="J127" s="169" t="s">
        <v>232</v>
      </c>
      <c r="K127" s="170" t="s">
        <v>272</v>
      </c>
      <c r="L127" s="171"/>
      <c r="M127" s="76" t="s">
        <v>1</v>
      </c>
      <c r="N127" s="77" t="s">
        <v>40</v>
      </c>
      <c r="O127" s="77" t="s">
        <v>273</v>
      </c>
      <c r="P127" s="77" t="s">
        <v>274</v>
      </c>
      <c r="Q127" s="77" t="s">
        <v>275</v>
      </c>
      <c r="R127" s="77" t="s">
        <v>276</v>
      </c>
      <c r="S127" s="77" t="s">
        <v>277</v>
      </c>
      <c r="T127" s="78" t="s">
        <v>278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279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1401</v>
      </c>
      <c r="F129" s="180" t="s">
        <v>1402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282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4663</v>
      </c>
      <c r="F130" s="191" t="s">
        <v>4664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282</v>
      </c>
      <c r="BK130" s="190">
        <f>SUM(BK131:BK180)</f>
        <v>0</v>
      </c>
    </row>
    <row r="131" spans="1:65" s="2" customFormat="1" ht="33" customHeight="1">
      <c r="A131" s="35"/>
      <c r="B131" s="36"/>
      <c r="C131" s="193" t="s">
        <v>83</v>
      </c>
      <c r="D131" s="193" t="s">
        <v>284</v>
      </c>
      <c r="E131" s="194" t="s">
        <v>5476</v>
      </c>
      <c r="F131" s="195" t="s">
        <v>5477</v>
      </c>
      <c r="G131" s="196" t="s">
        <v>441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284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5478</v>
      </c>
    </row>
    <row r="132" spans="1:65" s="2" customFormat="1" ht="16.5" customHeight="1">
      <c r="A132" s="35"/>
      <c r="B132" s="36"/>
      <c r="C132" s="251" t="s">
        <v>85</v>
      </c>
      <c r="D132" s="251" t="s">
        <v>990</v>
      </c>
      <c r="E132" s="252" t="s">
        <v>5479</v>
      </c>
      <c r="F132" s="253" t="s">
        <v>5480</v>
      </c>
      <c r="G132" s="254" t="s">
        <v>583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493</v>
      </c>
      <c r="AT132" s="205" t="s">
        <v>990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5481</v>
      </c>
    </row>
    <row r="133" spans="1:65" s="2" customFormat="1" ht="29.25">
      <c r="A133" s="35"/>
      <c r="B133" s="36"/>
      <c r="C133" s="37"/>
      <c r="D133" s="209" t="s">
        <v>3774</v>
      </c>
      <c r="E133" s="37"/>
      <c r="F133" s="270" t="s">
        <v>5482</v>
      </c>
      <c r="G133" s="37"/>
      <c r="H133" s="37"/>
      <c r="I133" s="271"/>
      <c r="J133" s="37"/>
      <c r="K133" s="37"/>
      <c r="L133" s="40"/>
      <c r="M133" s="272"/>
      <c r="N133" s="273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3774</v>
      </c>
      <c r="AU133" s="18" t="s">
        <v>85</v>
      </c>
    </row>
    <row r="134" spans="1:65" s="2" customFormat="1" ht="16.5" customHeight="1">
      <c r="A134" s="35"/>
      <c r="B134" s="36"/>
      <c r="C134" s="251" t="s">
        <v>105</v>
      </c>
      <c r="D134" s="251" t="s">
        <v>990</v>
      </c>
      <c r="E134" s="252" t="s">
        <v>5483</v>
      </c>
      <c r="F134" s="253" t="s">
        <v>5484</v>
      </c>
      <c r="G134" s="254" t="s">
        <v>583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493</v>
      </c>
      <c r="AT134" s="205" t="s">
        <v>990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5485</v>
      </c>
    </row>
    <row r="135" spans="1:65" s="2" customFormat="1" ht="29.25">
      <c r="A135" s="35"/>
      <c r="B135" s="36"/>
      <c r="C135" s="37"/>
      <c r="D135" s="209" t="s">
        <v>3774</v>
      </c>
      <c r="E135" s="37"/>
      <c r="F135" s="270" t="s">
        <v>5482</v>
      </c>
      <c r="G135" s="37"/>
      <c r="H135" s="37"/>
      <c r="I135" s="271"/>
      <c r="J135" s="37"/>
      <c r="K135" s="37"/>
      <c r="L135" s="40"/>
      <c r="M135" s="272"/>
      <c r="N135" s="273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3774</v>
      </c>
      <c r="AU135" s="18" t="s">
        <v>85</v>
      </c>
    </row>
    <row r="136" spans="1:65" s="2" customFormat="1" ht="33" customHeight="1">
      <c r="A136" s="35"/>
      <c r="B136" s="36"/>
      <c r="C136" s="193" t="s">
        <v>288</v>
      </c>
      <c r="D136" s="193" t="s">
        <v>284</v>
      </c>
      <c r="E136" s="194" t="s">
        <v>5486</v>
      </c>
      <c r="F136" s="195" t="s">
        <v>5487</v>
      </c>
      <c r="G136" s="196" t="s">
        <v>583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5488</v>
      </c>
    </row>
    <row r="137" spans="1:65" s="2" customFormat="1" ht="16.5" customHeight="1">
      <c r="A137" s="35"/>
      <c r="B137" s="36"/>
      <c r="C137" s="251" t="s">
        <v>330</v>
      </c>
      <c r="D137" s="251" t="s">
        <v>990</v>
      </c>
      <c r="E137" s="252" t="s">
        <v>5489</v>
      </c>
      <c r="F137" s="253" t="s">
        <v>5490</v>
      </c>
      <c r="G137" s="254" t="s">
        <v>583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493</v>
      </c>
      <c r="AT137" s="205" t="s">
        <v>990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5491</v>
      </c>
    </row>
    <row r="138" spans="1:65" s="2" customFormat="1" ht="29.25">
      <c r="A138" s="35"/>
      <c r="B138" s="36"/>
      <c r="C138" s="37"/>
      <c r="D138" s="209" t="s">
        <v>3774</v>
      </c>
      <c r="E138" s="37"/>
      <c r="F138" s="270" t="s">
        <v>5482</v>
      </c>
      <c r="G138" s="37"/>
      <c r="H138" s="37"/>
      <c r="I138" s="271"/>
      <c r="J138" s="37"/>
      <c r="K138" s="37"/>
      <c r="L138" s="40"/>
      <c r="M138" s="272"/>
      <c r="N138" s="273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3774</v>
      </c>
      <c r="AU138" s="18" t="s">
        <v>85</v>
      </c>
    </row>
    <row r="139" spans="1:65" s="2" customFormat="1" ht="24.2" customHeight="1">
      <c r="A139" s="35"/>
      <c r="B139" s="36"/>
      <c r="C139" s="251" t="s">
        <v>336</v>
      </c>
      <c r="D139" s="251" t="s">
        <v>990</v>
      </c>
      <c r="E139" s="252" t="s">
        <v>5492</v>
      </c>
      <c r="F139" s="253" t="s">
        <v>5493</v>
      </c>
      <c r="G139" s="254" t="s">
        <v>583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493</v>
      </c>
      <c r="AT139" s="205" t="s">
        <v>990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5494</v>
      </c>
    </row>
    <row r="140" spans="1:65" s="2" customFormat="1" ht="29.25">
      <c r="A140" s="35"/>
      <c r="B140" s="36"/>
      <c r="C140" s="37"/>
      <c r="D140" s="209" t="s">
        <v>3774</v>
      </c>
      <c r="E140" s="37"/>
      <c r="F140" s="270" t="s">
        <v>5482</v>
      </c>
      <c r="G140" s="37"/>
      <c r="H140" s="37"/>
      <c r="I140" s="271"/>
      <c r="J140" s="37"/>
      <c r="K140" s="37"/>
      <c r="L140" s="40"/>
      <c r="M140" s="272"/>
      <c r="N140" s="273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3774</v>
      </c>
      <c r="AU140" s="18" t="s">
        <v>85</v>
      </c>
    </row>
    <row r="141" spans="1:65" s="2" customFormat="1" ht="24.2" customHeight="1">
      <c r="A141" s="35"/>
      <c r="B141" s="36"/>
      <c r="C141" s="251" t="s">
        <v>342</v>
      </c>
      <c r="D141" s="251" t="s">
        <v>990</v>
      </c>
      <c r="E141" s="252" t="s">
        <v>5495</v>
      </c>
      <c r="F141" s="253" t="s">
        <v>5496</v>
      </c>
      <c r="G141" s="254" t="s">
        <v>583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493</v>
      </c>
      <c r="AT141" s="205" t="s">
        <v>990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5497</v>
      </c>
    </row>
    <row r="142" spans="1:65" s="2" customFormat="1" ht="29.25">
      <c r="A142" s="35"/>
      <c r="B142" s="36"/>
      <c r="C142" s="37"/>
      <c r="D142" s="209" t="s">
        <v>3774</v>
      </c>
      <c r="E142" s="37"/>
      <c r="F142" s="270" t="s">
        <v>5482</v>
      </c>
      <c r="G142" s="37"/>
      <c r="H142" s="37"/>
      <c r="I142" s="271"/>
      <c r="J142" s="37"/>
      <c r="K142" s="37"/>
      <c r="L142" s="40"/>
      <c r="M142" s="272"/>
      <c r="N142" s="273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3774</v>
      </c>
      <c r="AU142" s="18" t="s">
        <v>85</v>
      </c>
    </row>
    <row r="143" spans="1:65" s="2" customFormat="1" ht="24.2" customHeight="1">
      <c r="A143" s="35"/>
      <c r="B143" s="36"/>
      <c r="C143" s="251" t="s">
        <v>347</v>
      </c>
      <c r="D143" s="251" t="s">
        <v>990</v>
      </c>
      <c r="E143" s="252" t="s">
        <v>5498</v>
      </c>
      <c r="F143" s="253" t="s">
        <v>5499</v>
      </c>
      <c r="G143" s="254" t="s">
        <v>583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493</v>
      </c>
      <c r="AT143" s="205" t="s">
        <v>990</v>
      </c>
      <c r="AU143" s="205" t="s">
        <v>85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5500</v>
      </c>
    </row>
    <row r="144" spans="1:65" s="2" customFormat="1" ht="29.25">
      <c r="A144" s="35"/>
      <c r="B144" s="36"/>
      <c r="C144" s="37"/>
      <c r="D144" s="209" t="s">
        <v>3774</v>
      </c>
      <c r="E144" s="37"/>
      <c r="F144" s="270" t="s">
        <v>5482</v>
      </c>
      <c r="G144" s="37"/>
      <c r="H144" s="37"/>
      <c r="I144" s="271"/>
      <c r="J144" s="37"/>
      <c r="K144" s="37"/>
      <c r="L144" s="40"/>
      <c r="M144" s="272"/>
      <c r="N144" s="273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3774</v>
      </c>
      <c r="AU144" s="18" t="s">
        <v>85</v>
      </c>
    </row>
    <row r="145" spans="1:65" s="2" customFormat="1" ht="24.2" customHeight="1">
      <c r="A145" s="35"/>
      <c r="B145" s="36"/>
      <c r="C145" s="251" t="s">
        <v>352</v>
      </c>
      <c r="D145" s="251" t="s">
        <v>990</v>
      </c>
      <c r="E145" s="252" t="s">
        <v>5501</v>
      </c>
      <c r="F145" s="253" t="s">
        <v>5502</v>
      </c>
      <c r="G145" s="254" t="s">
        <v>583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5503</v>
      </c>
    </row>
    <row r="146" spans="1:65" s="2" customFormat="1" ht="29.25">
      <c r="A146" s="35"/>
      <c r="B146" s="36"/>
      <c r="C146" s="37"/>
      <c r="D146" s="209" t="s">
        <v>3774</v>
      </c>
      <c r="E146" s="37"/>
      <c r="F146" s="270" t="s">
        <v>5482</v>
      </c>
      <c r="G146" s="37"/>
      <c r="H146" s="37"/>
      <c r="I146" s="271"/>
      <c r="J146" s="37"/>
      <c r="K146" s="37"/>
      <c r="L146" s="40"/>
      <c r="M146" s="272"/>
      <c r="N146" s="273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3774</v>
      </c>
      <c r="AU146" s="18" t="s">
        <v>85</v>
      </c>
    </row>
    <row r="147" spans="1:65" s="2" customFormat="1" ht="33" customHeight="1">
      <c r="A147" s="35"/>
      <c r="B147" s="36"/>
      <c r="C147" s="251" t="s">
        <v>357</v>
      </c>
      <c r="D147" s="251" t="s">
        <v>990</v>
      </c>
      <c r="E147" s="252" t="s">
        <v>5504</v>
      </c>
      <c r="F147" s="253" t="s">
        <v>5505</v>
      </c>
      <c r="G147" s="254" t="s">
        <v>583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493</v>
      </c>
      <c r="AT147" s="205" t="s">
        <v>990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5506</v>
      </c>
    </row>
    <row r="148" spans="1:65" s="2" customFormat="1" ht="29.25">
      <c r="A148" s="35"/>
      <c r="B148" s="36"/>
      <c r="C148" s="37"/>
      <c r="D148" s="209" t="s">
        <v>3774</v>
      </c>
      <c r="E148" s="37"/>
      <c r="F148" s="270" t="s">
        <v>5482</v>
      </c>
      <c r="G148" s="37"/>
      <c r="H148" s="37"/>
      <c r="I148" s="271"/>
      <c r="J148" s="37"/>
      <c r="K148" s="37"/>
      <c r="L148" s="40"/>
      <c r="M148" s="272"/>
      <c r="N148" s="27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3774</v>
      </c>
      <c r="AU148" s="18" t="s">
        <v>85</v>
      </c>
    </row>
    <row r="149" spans="1:65" s="2" customFormat="1" ht="24.2" customHeight="1">
      <c r="A149" s="35"/>
      <c r="B149" s="36"/>
      <c r="C149" s="193" t="s">
        <v>185</v>
      </c>
      <c r="D149" s="193" t="s">
        <v>284</v>
      </c>
      <c r="E149" s="194" t="s">
        <v>5507</v>
      </c>
      <c r="F149" s="195" t="s">
        <v>5508</v>
      </c>
      <c r="G149" s="196" t="s">
        <v>441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5509</v>
      </c>
    </row>
    <row r="150" spans="1:65" s="2" customFormat="1" ht="19.5">
      <c r="A150" s="35"/>
      <c r="B150" s="36"/>
      <c r="C150" s="37"/>
      <c r="D150" s="209" t="s">
        <v>3774</v>
      </c>
      <c r="E150" s="37"/>
      <c r="F150" s="270" t="s">
        <v>5510</v>
      </c>
      <c r="G150" s="37"/>
      <c r="H150" s="37"/>
      <c r="I150" s="271"/>
      <c r="J150" s="37"/>
      <c r="K150" s="37"/>
      <c r="L150" s="40"/>
      <c r="M150" s="272"/>
      <c r="N150" s="273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3774</v>
      </c>
      <c r="AU150" s="18" t="s">
        <v>85</v>
      </c>
    </row>
    <row r="151" spans="1:65" s="2" customFormat="1" ht="24.2" customHeight="1">
      <c r="A151" s="35"/>
      <c r="B151" s="36"/>
      <c r="C151" s="251" t="s">
        <v>188</v>
      </c>
      <c r="D151" s="251" t="s">
        <v>990</v>
      </c>
      <c r="E151" s="252" t="s">
        <v>5511</v>
      </c>
      <c r="F151" s="253" t="s">
        <v>5512</v>
      </c>
      <c r="G151" s="254" t="s">
        <v>583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493</v>
      </c>
      <c r="AT151" s="205" t="s">
        <v>990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5513</v>
      </c>
    </row>
    <row r="152" spans="1:65" s="2" customFormat="1" ht="29.25">
      <c r="A152" s="35"/>
      <c r="B152" s="36"/>
      <c r="C152" s="37"/>
      <c r="D152" s="209" t="s">
        <v>3774</v>
      </c>
      <c r="E152" s="37"/>
      <c r="F152" s="270" t="s">
        <v>5482</v>
      </c>
      <c r="G152" s="37"/>
      <c r="H152" s="37"/>
      <c r="I152" s="271"/>
      <c r="J152" s="37"/>
      <c r="K152" s="37"/>
      <c r="L152" s="40"/>
      <c r="M152" s="272"/>
      <c r="N152" s="273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3774</v>
      </c>
      <c r="AU152" s="18" t="s">
        <v>85</v>
      </c>
    </row>
    <row r="153" spans="1:65" s="2" customFormat="1" ht="16.5" customHeight="1">
      <c r="A153" s="35"/>
      <c r="B153" s="36"/>
      <c r="C153" s="251" t="s">
        <v>191</v>
      </c>
      <c r="D153" s="251" t="s">
        <v>990</v>
      </c>
      <c r="E153" s="252" t="s">
        <v>5514</v>
      </c>
      <c r="F153" s="253" t="s">
        <v>5515</v>
      </c>
      <c r="G153" s="254" t="s">
        <v>583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493</v>
      </c>
      <c r="AT153" s="205" t="s">
        <v>990</v>
      </c>
      <c r="AU153" s="205" t="s">
        <v>85</v>
      </c>
      <c r="AY153" s="18" t="s">
        <v>282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5516</v>
      </c>
    </row>
    <row r="154" spans="1:65" s="2" customFormat="1" ht="16.5" customHeight="1">
      <c r="A154" s="35"/>
      <c r="B154" s="36"/>
      <c r="C154" s="251" t="s">
        <v>194</v>
      </c>
      <c r="D154" s="251" t="s">
        <v>990</v>
      </c>
      <c r="E154" s="252" t="s">
        <v>5517</v>
      </c>
      <c r="F154" s="253" t="s">
        <v>5518</v>
      </c>
      <c r="G154" s="254" t="s">
        <v>583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493</v>
      </c>
      <c r="AT154" s="205" t="s">
        <v>990</v>
      </c>
      <c r="AU154" s="205" t="s">
        <v>85</v>
      </c>
      <c r="AY154" s="18" t="s">
        <v>282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5519</v>
      </c>
    </row>
    <row r="155" spans="1:65" s="2" customFormat="1" ht="16.5" customHeight="1">
      <c r="A155" s="35"/>
      <c r="B155" s="36"/>
      <c r="C155" s="251" t="s">
        <v>8</v>
      </c>
      <c r="D155" s="251" t="s">
        <v>990</v>
      </c>
      <c r="E155" s="252" t="s">
        <v>5520</v>
      </c>
      <c r="F155" s="253" t="s">
        <v>5521</v>
      </c>
      <c r="G155" s="254" t="s">
        <v>583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493</v>
      </c>
      <c r="AT155" s="205" t="s">
        <v>990</v>
      </c>
      <c r="AU155" s="205" t="s">
        <v>85</v>
      </c>
      <c r="AY155" s="18" t="s">
        <v>282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5522</v>
      </c>
    </row>
    <row r="156" spans="1:65" s="2" customFormat="1" ht="16.5" customHeight="1">
      <c r="A156" s="35"/>
      <c r="B156" s="36"/>
      <c r="C156" s="251" t="s">
        <v>199</v>
      </c>
      <c r="D156" s="251" t="s">
        <v>990</v>
      </c>
      <c r="E156" s="252" t="s">
        <v>5523</v>
      </c>
      <c r="F156" s="253" t="s">
        <v>5524</v>
      </c>
      <c r="G156" s="254" t="s">
        <v>583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493</v>
      </c>
      <c r="AT156" s="205" t="s">
        <v>990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5525</v>
      </c>
    </row>
    <row r="157" spans="1:65" s="2" customFormat="1" ht="16.5" customHeight="1">
      <c r="A157" s="35"/>
      <c r="B157" s="36"/>
      <c r="C157" s="251" t="s">
        <v>202</v>
      </c>
      <c r="D157" s="251" t="s">
        <v>990</v>
      </c>
      <c r="E157" s="252" t="s">
        <v>5526</v>
      </c>
      <c r="F157" s="253" t="s">
        <v>5527</v>
      </c>
      <c r="G157" s="254" t="s">
        <v>583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493</v>
      </c>
      <c r="AT157" s="205" t="s">
        <v>990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5528</v>
      </c>
    </row>
    <row r="158" spans="1:65" s="2" customFormat="1" ht="33" customHeight="1">
      <c r="A158" s="35"/>
      <c r="B158" s="36"/>
      <c r="C158" s="193" t="s">
        <v>205</v>
      </c>
      <c r="D158" s="193" t="s">
        <v>284</v>
      </c>
      <c r="E158" s="194" t="s">
        <v>5529</v>
      </c>
      <c r="F158" s="195" t="s">
        <v>5530</v>
      </c>
      <c r="G158" s="196" t="s">
        <v>583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284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5531</v>
      </c>
    </row>
    <row r="159" spans="1:65" s="2" customFormat="1" ht="16.5" customHeight="1">
      <c r="A159" s="35"/>
      <c r="B159" s="36"/>
      <c r="C159" s="251" t="s">
        <v>426</v>
      </c>
      <c r="D159" s="251" t="s">
        <v>990</v>
      </c>
      <c r="E159" s="252" t="s">
        <v>5532</v>
      </c>
      <c r="F159" s="253" t="s">
        <v>5533</v>
      </c>
      <c r="G159" s="254" t="s">
        <v>583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493</v>
      </c>
      <c r="AT159" s="205" t="s">
        <v>990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5534</v>
      </c>
    </row>
    <row r="160" spans="1:65" s="2" customFormat="1" ht="29.25">
      <c r="A160" s="35"/>
      <c r="B160" s="36"/>
      <c r="C160" s="37"/>
      <c r="D160" s="209" t="s">
        <v>3774</v>
      </c>
      <c r="E160" s="37"/>
      <c r="F160" s="270" t="s">
        <v>5482</v>
      </c>
      <c r="G160" s="37"/>
      <c r="H160" s="37"/>
      <c r="I160" s="271"/>
      <c r="J160" s="37"/>
      <c r="K160" s="37"/>
      <c r="L160" s="40"/>
      <c r="M160" s="272"/>
      <c r="N160" s="273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3774</v>
      </c>
      <c r="AU160" s="18" t="s">
        <v>85</v>
      </c>
    </row>
    <row r="161" spans="1:65" s="2" customFormat="1" ht="16.5" customHeight="1">
      <c r="A161" s="35"/>
      <c r="B161" s="36"/>
      <c r="C161" s="251" t="s">
        <v>208</v>
      </c>
      <c r="D161" s="251" t="s">
        <v>990</v>
      </c>
      <c r="E161" s="252" t="s">
        <v>5535</v>
      </c>
      <c r="F161" s="253" t="s">
        <v>5536</v>
      </c>
      <c r="G161" s="254" t="s">
        <v>583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493</v>
      </c>
      <c r="AT161" s="205" t="s">
        <v>990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5537</v>
      </c>
    </row>
    <row r="162" spans="1:65" s="2" customFormat="1" ht="29.25">
      <c r="A162" s="35"/>
      <c r="B162" s="36"/>
      <c r="C162" s="37"/>
      <c r="D162" s="209" t="s">
        <v>3774</v>
      </c>
      <c r="E162" s="37"/>
      <c r="F162" s="270" t="s">
        <v>5482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85</v>
      </c>
    </row>
    <row r="163" spans="1:65" s="2" customFormat="1" ht="16.5" customHeight="1">
      <c r="A163" s="35"/>
      <c r="B163" s="36"/>
      <c r="C163" s="251" t="s">
        <v>7</v>
      </c>
      <c r="D163" s="251" t="s">
        <v>990</v>
      </c>
      <c r="E163" s="252" t="s">
        <v>5538</v>
      </c>
      <c r="F163" s="253" t="s">
        <v>5539</v>
      </c>
      <c r="G163" s="254" t="s">
        <v>583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493</v>
      </c>
      <c r="AT163" s="205" t="s">
        <v>990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5540</v>
      </c>
    </row>
    <row r="164" spans="1:65" s="2" customFormat="1" ht="29.25">
      <c r="A164" s="35"/>
      <c r="B164" s="36"/>
      <c r="C164" s="37"/>
      <c r="D164" s="209" t="s">
        <v>3774</v>
      </c>
      <c r="E164" s="37"/>
      <c r="F164" s="270" t="s">
        <v>5482</v>
      </c>
      <c r="G164" s="37"/>
      <c r="H164" s="37"/>
      <c r="I164" s="271"/>
      <c r="J164" s="37"/>
      <c r="K164" s="37"/>
      <c r="L164" s="40"/>
      <c r="M164" s="272"/>
      <c r="N164" s="273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3774</v>
      </c>
      <c r="AU164" s="18" t="s">
        <v>85</v>
      </c>
    </row>
    <row r="165" spans="1:65" s="2" customFormat="1" ht="24.2" customHeight="1">
      <c r="A165" s="35"/>
      <c r="B165" s="36"/>
      <c r="C165" s="251" t="s">
        <v>222</v>
      </c>
      <c r="D165" s="251" t="s">
        <v>990</v>
      </c>
      <c r="E165" s="252" t="s">
        <v>5541</v>
      </c>
      <c r="F165" s="253" t="s">
        <v>5542</v>
      </c>
      <c r="G165" s="254" t="s">
        <v>583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493</v>
      </c>
      <c r="AT165" s="205" t="s">
        <v>990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5543</v>
      </c>
    </row>
    <row r="166" spans="1:65" s="2" customFormat="1" ht="29.25">
      <c r="A166" s="35"/>
      <c r="B166" s="36"/>
      <c r="C166" s="37"/>
      <c r="D166" s="209" t="s">
        <v>3774</v>
      </c>
      <c r="E166" s="37"/>
      <c r="F166" s="270" t="s">
        <v>5482</v>
      </c>
      <c r="G166" s="37"/>
      <c r="H166" s="37"/>
      <c r="I166" s="271"/>
      <c r="J166" s="37"/>
      <c r="K166" s="37"/>
      <c r="L166" s="40"/>
      <c r="M166" s="272"/>
      <c r="N166" s="273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3774</v>
      </c>
      <c r="AU166" s="18" t="s">
        <v>85</v>
      </c>
    </row>
    <row r="167" spans="1:65" s="2" customFormat="1" ht="24.2" customHeight="1">
      <c r="A167" s="35"/>
      <c r="B167" s="36"/>
      <c r="C167" s="251" t="s">
        <v>446</v>
      </c>
      <c r="D167" s="251" t="s">
        <v>990</v>
      </c>
      <c r="E167" s="252" t="s">
        <v>5544</v>
      </c>
      <c r="F167" s="253" t="s">
        <v>5545</v>
      </c>
      <c r="G167" s="254" t="s">
        <v>583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493</v>
      </c>
      <c r="AT167" s="205" t="s">
        <v>990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5546</v>
      </c>
    </row>
    <row r="168" spans="1:65" s="2" customFormat="1" ht="29.25">
      <c r="A168" s="35"/>
      <c r="B168" s="36"/>
      <c r="C168" s="37"/>
      <c r="D168" s="209" t="s">
        <v>3774</v>
      </c>
      <c r="E168" s="37"/>
      <c r="F168" s="270" t="s">
        <v>5482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33" customHeight="1">
      <c r="A169" s="35"/>
      <c r="B169" s="36"/>
      <c r="C169" s="251" t="s">
        <v>452</v>
      </c>
      <c r="D169" s="251" t="s">
        <v>990</v>
      </c>
      <c r="E169" s="252" t="s">
        <v>5547</v>
      </c>
      <c r="F169" s="253" t="s">
        <v>5548</v>
      </c>
      <c r="G169" s="254" t="s">
        <v>583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493</v>
      </c>
      <c r="AT169" s="205" t="s">
        <v>990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5549</v>
      </c>
    </row>
    <row r="170" spans="1:65" s="2" customFormat="1" ht="48.75">
      <c r="A170" s="35"/>
      <c r="B170" s="36"/>
      <c r="C170" s="37"/>
      <c r="D170" s="209" t="s">
        <v>3774</v>
      </c>
      <c r="E170" s="37"/>
      <c r="F170" s="270" t="s">
        <v>5550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85</v>
      </c>
    </row>
    <row r="171" spans="1:65" s="2" customFormat="1" ht="37.9" customHeight="1">
      <c r="A171" s="35"/>
      <c r="B171" s="36"/>
      <c r="C171" s="193" t="s">
        <v>457</v>
      </c>
      <c r="D171" s="193" t="s">
        <v>284</v>
      </c>
      <c r="E171" s="194" t="s">
        <v>5551</v>
      </c>
      <c r="F171" s="195" t="s">
        <v>5552</v>
      </c>
      <c r="G171" s="196" t="s">
        <v>583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5553</v>
      </c>
    </row>
    <row r="172" spans="1:65" s="2" customFormat="1" ht="16.5" customHeight="1">
      <c r="A172" s="35"/>
      <c r="B172" s="36"/>
      <c r="C172" s="251" t="s">
        <v>463</v>
      </c>
      <c r="D172" s="251" t="s">
        <v>990</v>
      </c>
      <c r="E172" s="252" t="s">
        <v>5554</v>
      </c>
      <c r="F172" s="253" t="s">
        <v>5555</v>
      </c>
      <c r="G172" s="254" t="s">
        <v>583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493</v>
      </c>
      <c r="AT172" s="205" t="s">
        <v>990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5556</v>
      </c>
    </row>
    <row r="173" spans="1:65" s="2" customFormat="1" ht="97.5">
      <c r="A173" s="35"/>
      <c r="B173" s="36"/>
      <c r="C173" s="37"/>
      <c r="D173" s="209" t="s">
        <v>3774</v>
      </c>
      <c r="E173" s="37"/>
      <c r="F173" s="270" t="s">
        <v>5557</v>
      </c>
      <c r="G173" s="37"/>
      <c r="H173" s="37"/>
      <c r="I173" s="271"/>
      <c r="J173" s="37"/>
      <c r="K173" s="37"/>
      <c r="L173" s="40"/>
      <c r="M173" s="272"/>
      <c r="N173" s="273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3774</v>
      </c>
      <c r="AU173" s="18" t="s">
        <v>85</v>
      </c>
    </row>
    <row r="174" spans="1:65" s="2" customFormat="1" ht="21.75" customHeight="1">
      <c r="A174" s="35"/>
      <c r="B174" s="36"/>
      <c r="C174" s="251" t="s">
        <v>468</v>
      </c>
      <c r="D174" s="251" t="s">
        <v>990</v>
      </c>
      <c r="E174" s="252" t="s">
        <v>5558</v>
      </c>
      <c r="F174" s="253" t="s">
        <v>5559</v>
      </c>
      <c r="G174" s="254" t="s">
        <v>583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493</v>
      </c>
      <c r="AT174" s="205" t="s">
        <v>990</v>
      </c>
      <c r="AU174" s="205" t="s">
        <v>85</v>
      </c>
      <c r="AY174" s="18" t="s">
        <v>282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5560</v>
      </c>
    </row>
    <row r="175" spans="1:65" s="2" customFormat="1" ht="29.25">
      <c r="A175" s="35"/>
      <c r="B175" s="36"/>
      <c r="C175" s="37"/>
      <c r="D175" s="209" t="s">
        <v>3774</v>
      </c>
      <c r="E175" s="37"/>
      <c r="F175" s="270" t="s">
        <v>5482</v>
      </c>
      <c r="G175" s="37"/>
      <c r="H175" s="37"/>
      <c r="I175" s="271"/>
      <c r="J175" s="37"/>
      <c r="K175" s="37"/>
      <c r="L175" s="40"/>
      <c r="M175" s="272"/>
      <c r="N175" s="273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3774</v>
      </c>
      <c r="AU175" s="18" t="s">
        <v>85</v>
      </c>
    </row>
    <row r="176" spans="1:65" s="2" customFormat="1" ht="16.5" customHeight="1">
      <c r="A176" s="35"/>
      <c r="B176" s="36"/>
      <c r="C176" s="251" t="s">
        <v>473</v>
      </c>
      <c r="D176" s="251" t="s">
        <v>990</v>
      </c>
      <c r="E176" s="252" t="s">
        <v>5561</v>
      </c>
      <c r="F176" s="253" t="s">
        <v>5562</v>
      </c>
      <c r="G176" s="254" t="s">
        <v>5563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493</v>
      </c>
      <c r="AT176" s="205" t="s">
        <v>990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5564</v>
      </c>
    </row>
    <row r="177" spans="1:65" s="2" customFormat="1" ht="24.2" customHeight="1">
      <c r="A177" s="35"/>
      <c r="B177" s="36"/>
      <c r="C177" s="193" t="s">
        <v>478</v>
      </c>
      <c r="D177" s="193" t="s">
        <v>284</v>
      </c>
      <c r="E177" s="194" t="s">
        <v>5565</v>
      </c>
      <c r="F177" s="195" t="s">
        <v>5566</v>
      </c>
      <c r="G177" s="196" t="s">
        <v>583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5567</v>
      </c>
    </row>
    <row r="178" spans="1:65" s="2" customFormat="1" ht="16.5" customHeight="1">
      <c r="A178" s="35"/>
      <c r="B178" s="36"/>
      <c r="C178" s="251" t="s">
        <v>483</v>
      </c>
      <c r="D178" s="251" t="s">
        <v>990</v>
      </c>
      <c r="E178" s="252" t="s">
        <v>5568</v>
      </c>
      <c r="F178" s="253" t="s">
        <v>5569</v>
      </c>
      <c r="G178" s="254" t="s">
        <v>583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493</v>
      </c>
      <c r="AT178" s="205" t="s">
        <v>990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5570</v>
      </c>
    </row>
    <row r="179" spans="1:65" s="2" customFormat="1" ht="29.25">
      <c r="A179" s="35"/>
      <c r="B179" s="36"/>
      <c r="C179" s="37"/>
      <c r="D179" s="209" t="s">
        <v>3774</v>
      </c>
      <c r="E179" s="37"/>
      <c r="F179" s="270" t="s">
        <v>5482</v>
      </c>
      <c r="G179" s="37"/>
      <c r="H179" s="37"/>
      <c r="I179" s="271"/>
      <c r="J179" s="37"/>
      <c r="K179" s="37"/>
      <c r="L179" s="40"/>
      <c r="M179" s="272"/>
      <c r="N179" s="273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3774</v>
      </c>
      <c r="AU179" s="18" t="s">
        <v>85</v>
      </c>
    </row>
    <row r="180" spans="1:65" s="2" customFormat="1" ht="24.2" customHeight="1">
      <c r="A180" s="35"/>
      <c r="B180" s="36"/>
      <c r="C180" s="193" t="s">
        <v>488</v>
      </c>
      <c r="D180" s="193" t="s">
        <v>284</v>
      </c>
      <c r="E180" s="194" t="s">
        <v>5571</v>
      </c>
      <c r="F180" s="195" t="s">
        <v>5572</v>
      </c>
      <c r="G180" s="196" t="s">
        <v>762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284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5573</v>
      </c>
    </row>
    <row r="181" spans="1:65" s="12" customFormat="1" ht="25.9" customHeight="1">
      <c r="B181" s="177"/>
      <c r="C181" s="178"/>
      <c r="D181" s="179" t="s">
        <v>75</v>
      </c>
      <c r="E181" s="180" t="s">
        <v>3329</v>
      </c>
      <c r="F181" s="180" t="s">
        <v>3330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330</v>
      </c>
      <c r="AT181" s="189" t="s">
        <v>75</v>
      </c>
      <c r="AU181" s="189" t="s">
        <v>76</v>
      </c>
      <c r="AY181" s="188" t="s">
        <v>282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5037</v>
      </c>
      <c r="F182" s="191" t="s">
        <v>5038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330</v>
      </c>
      <c r="AT182" s="189" t="s">
        <v>75</v>
      </c>
      <c r="AU182" s="189" t="s">
        <v>83</v>
      </c>
      <c r="AY182" s="188" t="s">
        <v>282</v>
      </c>
      <c r="BK182" s="190">
        <f>SUM(BK183:BK185)</f>
        <v>0</v>
      </c>
    </row>
    <row r="183" spans="1:65" s="2" customFormat="1" ht="16.5" customHeight="1">
      <c r="A183" s="35"/>
      <c r="B183" s="36"/>
      <c r="C183" s="193" t="s">
        <v>493</v>
      </c>
      <c r="D183" s="193" t="s">
        <v>284</v>
      </c>
      <c r="E183" s="194" t="s">
        <v>5043</v>
      </c>
      <c r="F183" s="195" t="s">
        <v>5044</v>
      </c>
      <c r="G183" s="196" t="s">
        <v>762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3336</v>
      </c>
      <c r="AT183" s="205" t="s">
        <v>284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3336</v>
      </c>
      <c r="BM183" s="205" t="s">
        <v>5574</v>
      </c>
    </row>
    <row r="184" spans="1:65" s="2" customFormat="1" ht="19.5">
      <c r="A184" s="35"/>
      <c r="B184" s="36"/>
      <c r="C184" s="37"/>
      <c r="D184" s="209" t="s">
        <v>3774</v>
      </c>
      <c r="E184" s="37"/>
      <c r="F184" s="270" t="s">
        <v>5575</v>
      </c>
      <c r="G184" s="37"/>
      <c r="H184" s="37"/>
      <c r="I184" s="271"/>
      <c r="J184" s="37"/>
      <c r="K184" s="37"/>
      <c r="L184" s="40"/>
      <c r="M184" s="272"/>
      <c r="N184" s="273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3774</v>
      </c>
      <c r="AU184" s="18" t="s">
        <v>85</v>
      </c>
    </row>
    <row r="185" spans="1:65" s="2" customFormat="1" ht="16.5" customHeight="1">
      <c r="A185" s="35"/>
      <c r="B185" s="36"/>
      <c r="C185" s="193" t="s">
        <v>498</v>
      </c>
      <c r="D185" s="193" t="s">
        <v>284</v>
      </c>
      <c r="E185" s="194" t="s">
        <v>5576</v>
      </c>
      <c r="F185" s="195" t="s">
        <v>5577</v>
      </c>
      <c r="G185" s="196" t="s">
        <v>2216</v>
      </c>
      <c r="H185" s="197">
        <v>348</v>
      </c>
      <c r="I185" s="198"/>
      <c r="J185" s="199">
        <f>ROUND(I185*H185,2)</f>
        <v>0</v>
      </c>
      <c r="K185" s="200"/>
      <c r="L185" s="40"/>
      <c r="M185" s="265" t="s">
        <v>1</v>
      </c>
      <c r="N185" s="266" t="s">
        <v>41</v>
      </c>
      <c r="O185" s="267"/>
      <c r="P185" s="268">
        <f>O185*H185</f>
        <v>0</v>
      </c>
      <c r="Q185" s="268">
        <v>0</v>
      </c>
      <c r="R185" s="268">
        <f>Q185*H185</f>
        <v>0</v>
      </c>
      <c r="S185" s="268">
        <v>0</v>
      </c>
      <c r="T185" s="26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3336</v>
      </c>
      <c r="AT185" s="205" t="s">
        <v>284</v>
      </c>
      <c r="AU185" s="205" t="s">
        <v>85</v>
      </c>
      <c r="AY185" s="18" t="s">
        <v>282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3336</v>
      </c>
      <c r="BM185" s="205" t="s">
        <v>5578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Y6I4eKKiPwdmVuK5aVfCrFsdHFSVwxgp/N4Pwh8EbDs5tgSUIh9OrRKE0NcwIV+P5XGf1cr+hWe3xodmZ8XKhg==" saltValue="4yLdZlXqZm1m1qyCm3MxVHzmQetr3P7Gsz3sXX3rtCwjecn9q1uIZX+z/g2RHsu3nlj4V3aCGC5bv3r5YM53kA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5580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04h.1 - ESLB - DATA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5581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4648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5" t="str">
        <f>E7</f>
        <v>MŠ Vokovická</v>
      </c>
      <c r="F120" s="336"/>
      <c r="G120" s="336"/>
      <c r="H120" s="33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5" t="s">
        <v>227</v>
      </c>
      <c r="F122" s="286"/>
      <c r="G122" s="286"/>
      <c r="H122" s="28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5579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E13</f>
        <v>04h.1 - ESLB - DATA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352</v>
      </c>
      <c r="F136" s="191" t="s">
        <v>1285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284</v>
      </c>
      <c r="E137" s="194" t="s">
        <v>4649</v>
      </c>
      <c r="F137" s="195" t="s">
        <v>4650</v>
      </c>
      <c r="G137" s="196" t="s">
        <v>441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5582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4652</v>
      </c>
      <c r="F138" s="195" t="s">
        <v>4653</v>
      </c>
      <c r="G138" s="196" t="s">
        <v>441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5583</v>
      </c>
    </row>
    <row r="139" spans="1:65" s="2" customFormat="1" ht="24.2" customHeight="1">
      <c r="A139" s="35"/>
      <c r="B139" s="36"/>
      <c r="C139" s="193" t="s">
        <v>105</v>
      </c>
      <c r="D139" s="193" t="s">
        <v>284</v>
      </c>
      <c r="E139" s="194" t="s">
        <v>4655</v>
      </c>
      <c r="F139" s="195" t="s">
        <v>4656</v>
      </c>
      <c r="G139" s="196" t="s">
        <v>441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5584</v>
      </c>
    </row>
    <row r="140" spans="1:65" s="12" customFormat="1" ht="22.9" customHeight="1">
      <c r="B140" s="177"/>
      <c r="C140" s="178"/>
      <c r="D140" s="179" t="s">
        <v>75</v>
      </c>
      <c r="E140" s="191" t="s">
        <v>4658</v>
      </c>
      <c r="F140" s="191" t="s">
        <v>4659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282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288</v>
      </c>
      <c r="D141" s="193" t="s">
        <v>284</v>
      </c>
      <c r="E141" s="194" t="s">
        <v>4660</v>
      </c>
      <c r="F141" s="195" t="s">
        <v>4661</v>
      </c>
      <c r="G141" s="196" t="s">
        <v>418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5585</v>
      </c>
    </row>
    <row r="142" spans="1:65" s="12" customFormat="1" ht="25.9" customHeight="1">
      <c r="B142" s="177"/>
      <c r="C142" s="178"/>
      <c r="D142" s="179" t="s">
        <v>75</v>
      </c>
      <c r="E142" s="180" t="s">
        <v>1401</v>
      </c>
      <c r="F142" s="180" t="s">
        <v>1402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282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4663</v>
      </c>
      <c r="F143" s="191" t="s">
        <v>4664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282</v>
      </c>
      <c r="BK143" s="190">
        <f>SUM(BK144:BK164)</f>
        <v>0</v>
      </c>
    </row>
    <row r="144" spans="1:65" s="2" customFormat="1" ht="24.2" customHeight="1">
      <c r="A144" s="35"/>
      <c r="B144" s="36"/>
      <c r="C144" s="193" t="s">
        <v>330</v>
      </c>
      <c r="D144" s="193" t="s">
        <v>284</v>
      </c>
      <c r="E144" s="194" t="s">
        <v>4683</v>
      </c>
      <c r="F144" s="195" t="s">
        <v>4684</v>
      </c>
      <c r="G144" s="196" t="s">
        <v>441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5586</v>
      </c>
    </row>
    <row r="145" spans="1:65" s="2" customFormat="1" ht="21.75" customHeight="1">
      <c r="A145" s="35"/>
      <c r="B145" s="36"/>
      <c r="C145" s="251" t="s">
        <v>336</v>
      </c>
      <c r="D145" s="251" t="s">
        <v>990</v>
      </c>
      <c r="E145" s="252" t="s">
        <v>4686</v>
      </c>
      <c r="F145" s="253" t="s">
        <v>4687</v>
      </c>
      <c r="G145" s="254" t="s">
        <v>441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5587</v>
      </c>
    </row>
    <row r="146" spans="1:65" s="2" customFormat="1" ht="24.2" customHeight="1">
      <c r="A146" s="35"/>
      <c r="B146" s="36"/>
      <c r="C146" s="193" t="s">
        <v>342</v>
      </c>
      <c r="D146" s="193" t="s">
        <v>284</v>
      </c>
      <c r="E146" s="194" t="s">
        <v>4693</v>
      </c>
      <c r="F146" s="195" t="s">
        <v>4694</v>
      </c>
      <c r="G146" s="196" t="s">
        <v>441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284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5588</v>
      </c>
    </row>
    <row r="147" spans="1:65" s="2" customFormat="1" ht="21.75" customHeight="1">
      <c r="A147" s="35"/>
      <c r="B147" s="36"/>
      <c r="C147" s="251" t="s">
        <v>347</v>
      </c>
      <c r="D147" s="251" t="s">
        <v>990</v>
      </c>
      <c r="E147" s="252" t="s">
        <v>4696</v>
      </c>
      <c r="F147" s="253" t="s">
        <v>4697</v>
      </c>
      <c r="G147" s="254" t="s">
        <v>441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493</v>
      </c>
      <c r="AT147" s="205" t="s">
        <v>990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5589</v>
      </c>
    </row>
    <row r="148" spans="1:65" s="2" customFormat="1" ht="24.2" customHeight="1">
      <c r="A148" s="35"/>
      <c r="B148" s="36"/>
      <c r="C148" s="193" t="s">
        <v>352</v>
      </c>
      <c r="D148" s="193" t="s">
        <v>284</v>
      </c>
      <c r="E148" s="194" t="s">
        <v>5590</v>
      </c>
      <c r="F148" s="195" t="s">
        <v>5591</v>
      </c>
      <c r="G148" s="196" t="s">
        <v>441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284</v>
      </c>
      <c r="AU148" s="205" t="s">
        <v>85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5592</v>
      </c>
    </row>
    <row r="149" spans="1:65" s="2" customFormat="1" ht="24.2" customHeight="1">
      <c r="A149" s="35"/>
      <c r="B149" s="36"/>
      <c r="C149" s="251" t="s">
        <v>357</v>
      </c>
      <c r="D149" s="251" t="s">
        <v>990</v>
      </c>
      <c r="E149" s="252" t="s">
        <v>5593</v>
      </c>
      <c r="F149" s="253" t="s">
        <v>5594</v>
      </c>
      <c r="G149" s="254" t="s">
        <v>441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493</v>
      </c>
      <c r="AT149" s="205" t="s">
        <v>990</v>
      </c>
      <c r="AU149" s="205" t="s">
        <v>85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5595</v>
      </c>
    </row>
    <row r="150" spans="1:65" s="13" customFormat="1" ht="11.25">
      <c r="B150" s="207"/>
      <c r="C150" s="208"/>
      <c r="D150" s="209" t="s">
        <v>290</v>
      </c>
      <c r="E150" s="208"/>
      <c r="F150" s="211" t="s">
        <v>5596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290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282</v>
      </c>
    </row>
    <row r="151" spans="1:65" s="2" customFormat="1" ht="24.2" customHeight="1">
      <c r="A151" s="35"/>
      <c r="B151" s="36"/>
      <c r="C151" s="251" t="s">
        <v>185</v>
      </c>
      <c r="D151" s="251" t="s">
        <v>990</v>
      </c>
      <c r="E151" s="252" t="s">
        <v>5597</v>
      </c>
      <c r="F151" s="253" t="s">
        <v>5598</v>
      </c>
      <c r="G151" s="254" t="s">
        <v>441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493</v>
      </c>
      <c r="AT151" s="205" t="s">
        <v>990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5599</v>
      </c>
    </row>
    <row r="152" spans="1:65" s="13" customFormat="1" ht="11.25">
      <c r="B152" s="207"/>
      <c r="C152" s="208"/>
      <c r="D152" s="209" t="s">
        <v>290</v>
      </c>
      <c r="E152" s="208"/>
      <c r="F152" s="211" t="s">
        <v>5596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290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282</v>
      </c>
    </row>
    <row r="153" spans="1:65" s="2" customFormat="1" ht="21.75" customHeight="1">
      <c r="A153" s="35"/>
      <c r="B153" s="36"/>
      <c r="C153" s="251" t="s">
        <v>188</v>
      </c>
      <c r="D153" s="251" t="s">
        <v>990</v>
      </c>
      <c r="E153" s="252" t="s">
        <v>5600</v>
      </c>
      <c r="F153" s="253" t="s">
        <v>5601</v>
      </c>
      <c r="G153" s="254" t="s">
        <v>583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493</v>
      </c>
      <c r="AT153" s="205" t="s">
        <v>990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5602</v>
      </c>
    </row>
    <row r="154" spans="1:65" s="13" customFormat="1" ht="22.5">
      <c r="B154" s="207"/>
      <c r="C154" s="208"/>
      <c r="D154" s="209" t="s">
        <v>290</v>
      </c>
      <c r="E154" s="208"/>
      <c r="F154" s="211" t="s">
        <v>5603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282</v>
      </c>
    </row>
    <row r="155" spans="1:65" s="2" customFormat="1" ht="21.75" customHeight="1">
      <c r="A155" s="35"/>
      <c r="B155" s="36"/>
      <c r="C155" s="251" t="s">
        <v>191</v>
      </c>
      <c r="D155" s="251" t="s">
        <v>990</v>
      </c>
      <c r="E155" s="252" t="s">
        <v>5604</v>
      </c>
      <c r="F155" s="253" t="s">
        <v>5605</v>
      </c>
      <c r="G155" s="254" t="s">
        <v>583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493</v>
      </c>
      <c r="AT155" s="205" t="s">
        <v>990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5606</v>
      </c>
    </row>
    <row r="156" spans="1:65" s="13" customFormat="1" ht="22.5">
      <c r="B156" s="207"/>
      <c r="C156" s="208"/>
      <c r="D156" s="209" t="s">
        <v>290</v>
      </c>
      <c r="E156" s="208"/>
      <c r="F156" s="211" t="s">
        <v>5603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290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282</v>
      </c>
    </row>
    <row r="157" spans="1:65" s="2" customFormat="1" ht="16.5" customHeight="1">
      <c r="A157" s="35"/>
      <c r="B157" s="36"/>
      <c r="C157" s="193" t="s">
        <v>194</v>
      </c>
      <c r="D157" s="193" t="s">
        <v>284</v>
      </c>
      <c r="E157" s="194" t="s">
        <v>4707</v>
      </c>
      <c r="F157" s="195" t="s">
        <v>4708</v>
      </c>
      <c r="G157" s="196" t="s">
        <v>583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85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5607</v>
      </c>
    </row>
    <row r="158" spans="1:65" s="2" customFormat="1" ht="24.2" customHeight="1">
      <c r="A158" s="35"/>
      <c r="B158" s="36"/>
      <c r="C158" s="251" t="s">
        <v>8</v>
      </c>
      <c r="D158" s="251" t="s">
        <v>990</v>
      </c>
      <c r="E158" s="252" t="s">
        <v>4710</v>
      </c>
      <c r="F158" s="253" t="s">
        <v>4711</v>
      </c>
      <c r="G158" s="254" t="s">
        <v>583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493</v>
      </c>
      <c r="AT158" s="205" t="s">
        <v>990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5608</v>
      </c>
    </row>
    <row r="159" spans="1:65" s="2" customFormat="1" ht="29.25">
      <c r="A159" s="35"/>
      <c r="B159" s="36"/>
      <c r="C159" s="37"/>
      <c r="D159" s="209" t="s">
        <v>3774</v>
      </c>
      <c r="E159" s="37"/>
      <c r="F159" s="270" t="s">
        <v>4713</v>
      </c>
      <c r="G159" s="37"/>
      <c r="H159" s="37"/>
      <c r="I159" s="271"/>
      <c r="J159" s="37"/>
      <c r="K159" s="37"/>
      <c r="L159" s="40"/>
      <c r="M159" s="272"/>
      <c r="N159" s="273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3774</v>
      </c>
      <c r="AU159" s="18" t="s">
        <v>85</v>
      </c>
    </row>
    <row r="160" spans="1:65" s="2" customFormat="1" ht="24.2" customHeight="1">
      <c r="A160" s="35"/>
      <c r="B160" s="36"/>
      <c r="C160" s="193" t="s">
        <v>199</v>
      </c>
      <c r="D160" s="193" t="s">
        <v>284</v>
      </c>
      <c r="E160" s="194" t="s">
        <v>4714</v>
      </c>
      <c r="F160" s="195" t="s">
        <v>4715</v>
      </c>
      <c r="G160" s="196" t="s">
        <v>583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284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5609</v>
      </c>
    </row>
    <row r="161" spans="1:65" s="2" customFormat="1" ht="24.2" customHeight="1">
      <c r="A161" s="35"/>
      <c r="B161" s="36"/>
      <c r="C161" s="251" t="s">
        <v>202</v>
      </c>
      <c r="D161" s="251" t="s">
        <v>990</v>
      </c>
      <c r="E161" s="252" t="s">
        <v>4717</v>
      </c>
      <c r="F161" s="253" t="s">
        <v>4718</v>
      </c>
      <c r="G161" s="254" t="s">
        <v>583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493</v>
      </c>
      <c r="AT161" s="205" t="s">
        <v>990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5610</v>
      </c>
    </row>
    <row r="162" spans="1:65" s="2" customFormat="1" ht="24.2" customHeight="1">
      <c r="A162" s="35"/>
      <c r="B162" s="36"/>
      <c r="C162" s="193" t="s">
        <v>205</v>
      </c>
      <c r="D162" s="193" t="s">
        <v>284</v>
      </c>
      <c r="E162" s="194" t="s">
        <v>4720</v>
      </c>
      <c r="F162" s="195" t="s">
        <v>4721</v>
      </c>
      <c r="G162" s="196" t="s">
        <v>583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284</v>
      </c>
      <c r="AU162" s="205" t="s">
        <v>85</v>
      </c>
      <c r="AY162" s="18" t="s">
        <v>282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5611</v>
      </c>
    </row>
    <row r="163" spans="1:65" s="2" customFormat="1" ht="24.2" customHeight="1">
      <c r="A163" s="35"/>
      <c r="B163" s="36"/>
      <c r="C163" s="251" t="s">
        <v>426</v>
      </c>
      <c r="D163" s="251" t="s">
        <v>990</v>
      </c>
      <c r="E163" s="252" t="s">
        <v>4723</v>
      </c>
      <c r="F163" s="253" t="s">
        <v>4724</v>
      </c>
      <c r="G163" s="254" t="s">
        <v>583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493</v>
      </c>
      <c r="AT163" s="205" t="s">
        <v>990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5612</v>
      </c>
    </row>
    <row r="164" spans="1:65" s="2" customFormat="1" ht="24.2" customHeight="1">
      <c r="A164" s="35"/>
      <c r="B164" s="36"/>
      <c r="C164" s="251" t="s">
        <v>208</v>
      </c>
      <c r="D164" s="251" t="s">
        <v>990</v>
      </c>
      <c r="E164" s="252" t="s">
        <v>4726</v>
      </c>
      <c r="F164" s="253" t="s">
        <v>4727</v>
      </c>
      <c r="G164" s="254" t="s">
        <v>583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493</v>
      </c>
      <c r="AT164" s="205" t="s">
        <v>990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5613</v>
      </c>
    </row>
    <row r="165" spans="1:65" s="12" customFormat="1" ht="25.9" customHeight="1">
      <c r="B165" s="177"/>
      <c r="C165" s="178"/>
      <c r="D165" s="179" t="s">
        <v>75</v>
      </c>
      <c r="E165" s="180" t="s">
        <v>990</v>
      </c>
      <c r="F165" s="180" t="s">
        <v>5022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282</v>
      </c>
      <c r="BK165" s="190">
        <f>BK166</f>
        <v>0</v>
      </c>
    </row>
    <row r="166" spans="1:65" s="12" customFormat="1" ht="22.9" customHeight="1">
      <c r="B166" s="177"/>
      <c r="C166" s="178"/>
      <c r="D166" s="179" t="s">
        <v>75</v>
      </c>
      <c r="E166" s="191" t="s">
        <v>5614</v>
      </c>
      <c r="F166" s="191" t="s">
        <v>5615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282</v>
      </c>
      <c r="BK166" s="190">
        <f>SUM(BK167:BK241)</f>
        <v>0</v>
      </c>
    </row>
    <row r="167" spans="1:65" s="2" customFormat="1" ht="16.5" customHeight="1">
      <c r="A167" s="35"/>
      <c r="B167" s="36"/>
      <c r="C167" s="193" t="s">
        <v>7</v>
      </c>
      <c r="D167" s="193" t="s">
        <v>284</v>
      </c>
      <c r="E167" s="194" t="s">
        <v>5616</v>
      </c>
      <c r="F167" s="195" t="s">
        <v>5617</v>
      </c>
      <c r="G167" s="196" t="s">
        <v>441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673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673</v>
      </c>
      <c r="BM167" s="205" t="s">
        <v>5618</v>
      </c>
    </row>
    <row r="168" spans="1:65" s="2" customFormat="1" ht="16.5" customHeight="1">
      <c r="A168" s="35"/>
      <c r="B168" s="36"/>
      <c r="C168" s="251" t="s">
        <v>222</v>
      </c>
      <c r="D168" s="251" t="s">
        <v>990</v>
      </c>
      <c r="E168" s="252" t="s">
        <v>5619</v>
      </c>
      <c r="F168" s="253" t="s">
        <v>5620</v>
      </c>
      <c r="G168" s="254" t="s">
        <v>441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1797</v>
      </c>
      <c r="AT168" s="205" t="s">
        <v>990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673</v>
      </c>
      <c r="BM168" s="205" t="s">
        <v>5621</v>
      </c>
    </row>
    <row r="169" spans="1:65" s="2" customFormat="1" ht="24.2" customHeight="1">
      <c r="A169" s="35"/>
      <c r="B169" s="36"/>
      <c r="C169" s="193" t="s">
        <v>446</v>
      </c>
      <c r="D169" s="193" t="s">
        <v>284</v>
      </c>
      <c r="E169" s="194" t="s">
        <v>5622</v>
      </c>
      <c r="F169" s="195" t="s">
        <v>5623</v>
      </c>
      <c r="G169" s="196" t="s">
        <v>441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673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673</v>
      </c>
      <c r="BM169" s="205" t="s">
        <v>5624</v>
      </c>
    </row>
    <row r="170" spans="1:65" s="2" customFormat="1" ht="39">
      <c r="A170" s="35"/>
      <c r="B170" s="36"/>
      <c r="C170" s="37"/>
      <c r="D170" s="209" t="s">
        <v>3774</v>
      </c>
      <c r="E170" s="37"/>
      <c r="F170" s="270" t="s">
        <v>5625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85</v>
      </c>
    </row>
    <row r="171" spans="1:65" s="2" customFormat="1" ht="24.2" customHeight="1">
      <c r="A171" s="35"/>
      <c r="B171" s="36"/>
      <c r="C171" s="251" t="s">
        <v>452</v>
      </c>
      <c r="D171" s="251" t="s">
        <v>990</v>
      </c>
      <c r="E171" s="252" t="s">
        <v>5626</v>
      </c>
      <c r="F171" s="253" t="s">
        <v>5627</v>
      </c>
      <c r="G171" s="254" t="s">
        <v>441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1797</v>
      </c>
      <c r="AT171" s="205" t="s">
        <v>990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673</v>
      </c>
      <c r="BM171" s="205" t="s">
        <v>5628</v>
      </c>
    </row>
    <row r="172" spans="1:65" s="2" customFormat="1" ht="24.2" customHeight="1">
      <c r="A172" s="35"/>
      <c r="B172" s="36"/>
      <c r="C172" s="251" t="s">
        <v>457</v>
      </c>
      <c r="D172" s="251" t="s">
        <v>990</v>
      </c>
      <c r="E172" s="252" t="s">
        <v>5629</v>
      </c>
      <c r="F172" s="253" t="s">
        <v>5630</v>
      </c>
      <c r="G172" s="254" t="s">
        <v>441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1797</v>
      </c>
      <c r="AT172" s="205" t="s">
        <v>990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673</v>
      </c>
      <c r="BM172" s="205" t="s">
        <v>5631</v>
      </c>
    </row>
    <row r="173" spans="1:65" s="2" customFormat="1" ht="16.5" customHeight="1">
      <c r="A173" s="35"/>
      <c r="B173" s="36"/>
      <c r="C173" s="193" t="s">
        <v>463</v>
      </c>
      <c r="D173" s="193" t="s">
        <v>284</v>
      </c>
      <c r="E173" s="194" t="s">
        <v>5632</v>
      </c>
      <c r="F173" s="195" t="s">
        <v>5633</v>
      </c>
      <c r="G173" s="196" t="s">
        <v>2216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673</v>
      </c>
      <c r="AT173" s="205" t="s">
        <v>284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673</v>
      </c>
      <c r="BM173" s="205" t="s">
        <v>5634</v>
      </c>
    </row>
    <row r="174" spans="1:65" s="2" customFormat="1" ht="39">
      <c r="A174" s="35"/>
      <c r="B174" s="36"/>
      <c r="C174" s="37"/>
      <c r="D174" s="209" t="s">
        <v>3774</v>
      </c>
      <c r="E174" s="37"/>
      <c r="F174" s="270" t="s">
        <v>5625</v>
      </c>
      <c r="G174" s="37"/>
      <c r="H174" s="37"/>
      <c r="I174" s="271"/>
      <c r="J174" s="37"/>
      <c r="K174" s="37"/>
      <c r="L174" s="40"/>
      <c r="M174" s="272"/>
      <c r="N174" s="273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3774</v>
      </c>
      <c r="AU174" s="18" t="s">
        <v>85</v>
      </c>
    </row>
    <row r="175" spans="1:65" s="2" customFormat="1" ht="37.9" customHeight="1">
      <c r="A175" s="35"/>
      <c r="B175" s="36"/>
      <c r="C175" s="251" t="s">
        <v>468</v>
      </c>
      <c r="D175" s="251" t="s">
        <v>990</v>
      </c>
      <c r="E175" s="252" t="s">
        <v>5635</v>
      </c>
      <c r="F175" s="253" t="s">
        <v>5636</v>
      </c>
      <c r="G175" s="254" t="s">
        <v>583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1797</v>
      </c>
      <c r="AT175" s="205" t="s">
        <v>990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673</v>
      </c>
      <c r="BM175" s="205" t="s">
        <v>5637</v>
      </c>
    </row>
    <row r="176" spans="1:65" s="2" customFormat="1" ht="19.5">
      <c r="A176" s="35"/>
      <c r="B176" s="36"/>
      <c r="C176" s="37"/>
      <c r="D176" s="209" t="s">
        <v>3774</v>
      </c>
      <c r="E176" s="37"/>
      <c r="F176" s="270" t="s">
        <v>5638</v>
      </c>
      <c r="G176" s="37"/>
      <c r="H176" s="37"/>
      <c r="I176" s="271"/>
      <c r="J176" s="37"/>
      <c r="K176" s="37"/>
      <c r="L176" s="40"/>
      <c r="M176" s="272"/>
      <c r="N176" s="273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3774</v>
      </c>
      <c r="AU176" s="18" t="s">
        <v>85</v>
      </c>
    </row>
    <row r="177" spans="1:65" s="2" customFormat="1" ht="37.9" customHeight="1">
      <c r="A177" s="35"/>
      <c r="B177" s="36"/>
      <c r="C177" s="251" t="s">
        <v>473</v>
      </c>
      <c r="D177" s="251" t="s">
        <v>990</v>
      </c>
      <c r="E177" s="252" t="s">
        <v>5639</v>
      </c>
      <c r="F177" s="253" t="s">
        <v>5640</v>
      </c>
      <c r="G177" s="254" t="s">
        <v>583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1797</v>
      </c>
      <c r="AT177" s="205" t="s">
        <v>990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673</v>
      </c>
      <c r="BM177" s="205" t="s">
        <v>5641</v>
      </c>
    </row>
    <row r="178" spans="1:65" s="2" customFormat="1" ht="19.5">
      <c r="A178" s="35"/>
      <c r="B178" s="36"/>
      <c r="C178" s="37"/>
      <c r="D178" s="209" t="s">
        <v>3774</v>
      </c>
      <c r="E178" s="37"/>
      <c r="F178" s="270" t="s">
        <v>5638</v>
      </c>
      <c r="G178" s="37"/>
      <c r="H178" s="37"/>
      <c r="I178" s="271"/>
      <c r="J178" s="37"/>
      <c r="K178" s="37"/>
      <c r="L178" s="40"/>
      <c r="M178" s="272"/>
      <c r="N178" s="27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3774</v>
      </c>
      <c r="AU178" s="18" t="s">
        <v>85</v>
      </c>
    </row>
    <row r="179" spans="1:65" s="2" customFormat="1" ht="24.2" customHeight="1">
      <c r="A179" s="35"/>
      <c r="B179" s="36"/>
      <c r="C179" s="193" t="s">
        <v>478</v>
      </c>
      <c r="D179" s="193" t="s">
        <v>284</v>
      </c>
      <c r="E179" s="194" t="s">
        <v>5642</v>
      </c>
      <c r="F179" s="195" t="s">
        <v>5643</v>
      </c>
      <c r="G179" s="196" t="s">
        <v>583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673</v>
      </c>
      <c r="AT179" s="205" t="s">
        <v>284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673</v>
      </c>
      <c r="BM179" s="205" t="s">
        <v>5644</v>
      </c>
    </row>
    <row r="180" spans="1:65" s="2" customFormat="1" ht="39">
      <c r="A180" s="35"/>
      <c r="B180" s="36"/>
      <c r="C180" s="37"/>
      <c r="D180" s="209" t="s">
        <v>3774</v>
      </c>
      <c r="E180" s="37"/>
      <c r="F180" s="270" t="s">
        <v>5645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85</v>
      </c>
    </row>
    <row r="181" spans="1:65" s="2" customFormat="1" ht="49.15" customHeight="1">
      <c r="A181" s="35"/>
      <c r="B181" s="36"/>
      <c r="C181" s="251" t="s">
        <v>483</v>
      </c>
      <c r="D181" s="251" t="s">
        <v>990</v>
      </c>
      <c r="E181" s="252" t="s">
        <v>5646</v>
      </c>
      <c r="F181" s="253" t="s">
        <v>5647</v>
      </c>
      <c r="G181" s="254" t="s">
        <v>583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1797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673</v>
      </c>
      <c r="BM181" s="205" t="s">
        <v>5648</v>
      </c>
    </row>
    <row r="182" spans="1:65" s="2" customFormat="1" ht="87.75">
      <c r="A182" s="35"/>
      <c r="B182" s="36"/>
      <c r="C182" s="37"/>
      <c r="D182" s="209" t="s">
        <v>3774</v>
      </c>
      <c r="E182" s="37"/>
      <c r="F182" s="270" t="s">
        <v>5649</v>
      </c>
      <c r="G182" s="37"/>
      <c r="H182" s="37"/>
      <c r="I182" s="271"/>
      <c r="J182" s="37"/>
      <c r="K182" s="37"/>
      <c r="L182" s="40"/>
      <c r="M182" s="272"/>
      <c r="N182" s="273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3774</v>
      </c>
      <c r="AU182" s="18" t="s">
        <v>85</v>
      </c>
    </row>
    <row r="183" spans="1:65" s="2" customFormat="1" ht="24.2" customHeight="1">
      <c r="A183" s="35"/>
      <c r="B183" s="36"/>
      <c r="C183" s="251" t="s">
        <v>488</v>
      </c>
      <c r="D183" s="251" t="s">
        <v>990</v>
      </c>
      <c r="E183" s="252" t="s">
        <v>5650</v>
      </c>
      <c r="F183" s="253" t="s">
        <v>5651</v>
      </c>
      <c r="G183" s="254" t="s">
        <v>583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1797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673</v>
      </c>
      <c r="BM183" s="205" t="s">
        <v>5652</v>
      </c>
    </row>
    <row r="184" spans="1:65" s="2" customFormat="1" ht="19.5">
      <c r="A184" s="35"/>
      <c r="B184" s="36"/>
      <c r="C184" s="37"/>
      <c r="D184" s="209" t="s">
        <v>3774</v>
      </c>
      <c r="E184" s="37"/>
      <c r="F184" s="270" t="s">
        <v>5653</v>
      </c>
      <c r="G184" s="37"/>
      <c r="H184" s="37"/>
      <c r="I184" s="271"/>
      <c r="J184" s="37"/>
      <c r="K184" s="37"/>
      <c r="L184" s="40"/>
      <c r="M184" s="272"/>
      <c r="N184" s="273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3774</v>
      </c>
      <c r="AU184" s="18" t="s">
        <v>85</v>
      </c>
    </row>
    <row r="185" spans="1:65" s="2" customFormat="1" ht="16.5" customHeight="1">
      <c r="A185" s="35"/>
      <c r="B185" s="36"/>
      <c r="C185" s="251" t="s">
        <v>493</v>
      </c>
      <c r="D185" s="251" t="s">
        <v>990</v>
      </c>
      <c r="E185" s="252" t="s">
        <v>5654</v>
      </c>
      <c r="F185" s="253" t="s">
        <v>5655</v>
      </c>
      <c r="G185" s="254" t="s">
        <v>583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1797</v>
      </c>
      <c r="AT185" s="205" t="s">
        <v>990</v>
      </c>
      <c r="AU185" s="205" t="s">
        <v>85</v>
      </c>
      <c r="AY185" s="18" t="s">
        <v>282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673</v>
      </c>
      <c r="BM185" s="205" t="s">
        <v>5656</v>
      </c>
    </row>
    <row r="186" spans="1:65" s="2" customFormat="1" ht="19.5">
      <c r="A186" s="35"/>
      <c r="B186" s="36"/>
      <c r="C186" s="37"/>
      <c r="D186" s="209" t="s">
        <v>3774</v>
      </c>
      <c r="E186" s="37"/>
      <c r="F186" s="270" t="s">
        <v>5653</v>
      </c>
      <c r="G186" s="37"/>
      <c r="H186" s="37"/>
      <c r="I186" s="271"/>
      <c r="J186" s="37"/>
      <c r="K186" s="37"/>
      <c r="L186" s="40"/>
      <c r="M186" s="272"/>
      <c r="N186" s="273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3774</v>
      </c>
      <c r="AU186" s="18" t="s">
        <v>85</v>
      </c>
    </row>
    <row r="187" spans="1:65" s="2" customFormat="1" ht="16.5" customHeight="1">
      <c r="A187" s="35"/>
      <c r="B187" s="36"/>
      <c r="C187" s="193" t="s">
        <v>498</v>
      </c>
      <c r="D187" s="193" t="s">
        <v>284</v>
      </c>
      <c r="E187" s="194" t="s">
        <v>5657</v>
      </c>
      <c r="F187" s="195" t="s">
        <v>5658</v>
      </c>
      <c r="G187" s="196" t="s">
        <v>583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673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673</v>
      </c>
      <c r="BM187" s="205" t="s">
        <v>5659</v>
      </c>
    </row>
    <row r="188" spans="1:65" s="2" customFormat="1" ht="19.5">
      <c r="A188" s="35"/>
      <c r="B188" s="36"/>
      <c r="C188" s="37"/>
      <c r="D188" s="209" t="s">
        <v>3774</v>
      </c>
      <c r="E188" s="37"/>
      <c r="F188" s="270" t="s">
        <v>5660</v>
      </c>
      <c r="G188" s="37"/>
      <c r="H188" s="37"/>
      <c r="I188" s="271"/>
      <c r="J188" s="37"/>
      <c r="K188" s="37"/>
      <c r="L188" s="40"/>
      <c r="M188" s="272"/>
      <c r="N188" s="273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3774</v>
      </c>
      <c r="AU188" s="18" t="s">
        <v>85</v>
      </c>
    </row>
    <row r="189" spans="1:65" s="2" customFormat="1" ht="24.2" customHeight="1">
      <c r="A189" s="35"/>
      <c r="B189" s="36"/>
      <c r="C189" s="251" t="s">
        <v>509</v>
      </c>
      <c r="D189" s="251" t="s">
        <v>990</v>
      </c>
      <c r="E189" s="252" t="s">
        <v>5661</v>
      </c>
      <c r="F189" s="253" t="s">
        <v>5662</v>
      </c>
      <c r="G189" s="254" t="s">
        <v>583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1797</v>
      </c>
      <c r="AT189" s="205" t="s">
        <v>990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673</v>
      </c>
      <c r="BM189" s="205" t="s">
        <v>5663</v>
      </c>
    </row>
    <row r="190" spans="1:65" s="2" customFormat="1" ht="58.5">
      <c r="A190" s="35"/>
      <c r="B190" s="36"/>
      <c r="C190" s="37"/>
      <c r="D190" s="209" t="s">
        <v>3774</v>
      </c>
      <c r="E190" s="37"/>
      <c r="F190" s="270" t="s">
        <v>5664</v>
      </c>
      <c r="G190" s="37"/>
      <c r="H190" s="37"/>
      <c r="I190" s="271"/>
      <c r="J190" s="37"/>
      <c r="K190" s="37"/>
      <c r="L190" s="40"/>
      <c r="M190" s="272"/>
      <c r="N190" s="273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3774</v>
      </c>
      <c r="AU190" s="18" t="s">
        <v>85</v>
      </c>
    </row>
    <row r="191" spans="1:65" s="2" customFormat="1" ht="16.5" customHeight="1">
      <c r="A191" s="35"/>
      <c r="B191" s="36"/>
      <c r="C191" s="251" t="s">
        <v>515</v>
      </c>
      <c r="D191" s="251" t="s">
        <v>990</v>
      </c>
      <c r="E191" s="252" t="s">
        <v>5665</v>
      </c>
      <c r="F191" s="253" t="s">
        <v>5666</v>
      </c>
      <c r="G191" s="254" t="s">
        <v>583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1797</v>
      </c>
      <c r="AT191" s="205" t="s">
        <v>990</v>
      </c>
      <c r="AU191" s="205" t="s">
        <v>85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673</v>
      </c>
      <c r="BM191" s="205" t="s">
        <v>5667</v>
      </c>
    </row>
    <row r="192" spans="1:65" s="2" customFormat="1" ht="68.25">
      <c r="A192" s="35"/>
      <c r="B192" s="36"/>
      <c r="C192" s="37"/>
      <c r="D192" s="209" t="s">
        <v>3774</v>
      </c>
      <c r="E192" s="37"/>
      <c r="F192" s="270" t="s">
        <v>5668</v>
      </c>
      <c r="G192" s="37"/>
      <c r="H192" s="37"/>
      <c r="I192" s="271"/>
      <c r="J192" s="37"/>
      <c r="K192" s="37"/>
      <c r="L192" s="40"/>
      <c r="M192" s="272"/>
      <c r="N192" s="273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3774</v>
      </c>
      <c r="AU192" s="18" t="s">
        <v>85</v>
      </c>
    </row>
    <row r="193" spans="1:65" s="2" customFormat="1" ht="16.5" customHeight="1">
      <c r="A193" s="35"/>
      <c r="B193" s="36"/>
      <c r="C193" s="193" t="s">
        <v>520</v>
      </c>
      <c r="D193" s="193" t="s">
        <v>284</v>
      </c>
      <c r="E193" s="194" t="s">
        <v>5669</v>
      </c>
      <c r="F193" s="195" t="s">
        <v>5670</v>
      </c>
      <c r="G193" s="196" t="s">
        <v>583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673</v>
      </c>
      <c r="AT193" s="205" t="s">
        <v>284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673</v>
      </c>
      <c r="BM193" s="205" t="s">
        <v>5671</v>
      </c>
    </row>
    <row r="194" spans="1:65" s="2" customFormat="1" ht="21.75" customHeight="1">
      <c r="A194" s="35"/>
      <c r="B194" s="36"/>
      <c r="C194" s="251" t="s">
        <v>525</v>
      </c>
      <c r="D194" s="251" t="s">
        <v>990</v>
      </c>
      <c r="E194" s="252" t="s">
        <v>5672</v>
      </c>
      <c r="F194" s="253" t="s">
        <v>5673</v>
      </c>
      <c r="G194" s="254" t="s">
        <v>583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1797</v>
      </c>
      <c r="AT194" s="205" t="s">
        <v>990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673</v>
      </c>
      <c r="BM194" s="205" t="s">
        <v>5674</v>
      </c>
    </row>
    <row r="195" spans="1:65" s="2" customFormat="1" ht="107.25">
      <c r="A195" s="35"/>
      <c r="B195" s="36"/>
      <c r="C195" s="37"/>
      <c r="D195" s="209" t="s">
        <v>3774</v>
      </c>
      <c r="E195" s="37"/>
      <c r="F195" s="270" t="s">
        <v>5675</v>
      </c>
      <c r="G195" s="37"/>
      <c r="H195" s="37"/>
      <c r="I195" s="271"/>
      <c r="J195" s="37"/>
      <c r="K195" s="37"/>
      <c r="L195" s="40"/>
      <c r="M195" s="272"/>
      <c r="N195" s="273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3774</v>
      </c>
      <c r="AU195" s="18" t="s">
        <v>85</v>
      </c>
    </row>
    <row r="196" spans="1:65" s="2" customFormat="1" ht="16.5" customHeight="1">
      <c r="A196" s="35"/>
      <c r="B196" s="36"/>
      <c r="C196" s="251" t="s">
        <v>530</v>
      </c>
      <c r="D196" s="251" t="s">
        <v>990</v>
      </c>
      <c r="E196" s="252" t="s">
        <v>5676</v>
      </c>
      <c r="F196" s="253" t="s">
        <v>5677</v>
      </c>
      <c r="G196" s="254" t="s">
        <v>583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1797</v>
      </c>
      <c r="AT196" s="205" t="s">
        <v>990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673</v>
      </c>
      <c r="BM196" s="205" t="s">
        <v>5678</v>
      </c>
    </row>
    <row r="197" spans="1:65" s="2" customFormat="1" ht="19.5">
      <c r="A197" s="35"/>
      <c r="B197" s="36"/>
      <c r="C197" s="37"/>
      <c r="D197" s="209" t="s">
        <v>3774</v>
      </c>
      <c r="E197" s="37"/>
      <c r="F197" s="270" t="s">
        <v>5679</v>
      </c>
      <c r="G197" s="37"/>
      <c r="H197" s="37"/>
      <c r="I197" s="271"/>
      <c r="J197" s="37"/>
      <c r="K197" s="37"/>
      <c r="L197" s="40"/>
      <c r="M197" s="272"/>
      <c r="N197" s="273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3774</v>
      </c>
      <c r="AU197" s="18" t="s">
        <v>85</v>
      </c>
    </row>
    <row r="198" spans="1:65" s="2" customFormat="1" ht="16.5" customHeight="1">
      <c r="A198" s="35"/>
      <c r="B198" s="36"/>
      <c r="C198" s="193" t="s">
        <v>536</v>
      </c>
      <c r="D198" s="193" t="s">
        <v>284</v>
      </c>
      <c r="E198" s="194" t="s">
        <v>5680</v>
      </c>
      <c r="F198" s="195" t="s">
        <v>5681</v>
      </c>
      <c r="G198" s="196" t="s">
        <v>583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673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673</v>
      </c>
      <c r="BM198" s="205" t="s">
        <v>5682</v>
      </c>
    </row>
    <row r="199" spans="1:65" s="2" customFormat="1" ht="24.2" customHeight="1">
      <c r="A199" s="35"/>
      <c r="B199" s="36"/>
      <c r="C199" s="251" t="s">
        <v>544</v>
      </c>
      <c r="D199" s="251" t="s">
        <v>990</v>
      </c>
      <c r="E199" s="252" t="s">
        <v>5683</v>
      </c>
      <c r="F199" s="253" t="s">
        <v>5684</v>
      </c>
      <c r="G199" s="254" t="s">
        <v>583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1797</v>
      </c>
      <c r="AT199" s="205" t="s">
        <v>990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673</v>
      </c>
      <c r="BM199" s="205" t="s">
        <v>5685</v>
      </c>
    </row>
    <row r="200" spans="1:65" s="2" customFormat="1" ht="24.2" customHeight="1">
      <c r="A200" s="35"/>
      <c r="B200" s="36"/>
      <c r="C200" s="251" t="s">
        <v>550</v>
      </c>
      <c r="D200" s="251" t="s">
        <v>990</v>
      </c>
      <c r="E200" s="252" t="s">
        <v>5686</v>
      </c>
      <c r="F200" s="253" t="s">
        <v>5687</v>
      </c>
      <c r="G200" s="254" t="s">
        <v>583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1797</v>
      </c>
      <c r="AT200" s="205" t="s">
        <v>990</v>
      </c>
      <c r="AU200" s="205" t="s">
        <v>85</v>
      </c>
      <c r="AY200" s="18" t="s">
        <v>282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673</v>
      </c>
      <c r="BM200" s="205" t="s">
        <v>5688</v>
      </c>
    </row>
    <row r="201" spans="1:65" s="2" customFormat="1" ht="24.2" customHeight="1">
      <c r="A201" s="35"/>
      <c r="B201" s="36"/>
      <c r="C201" s="251" t="s">
        <v>580</v>
      </c>
      <c r="D201" s="251" t="s">
        <v>990</v>
      </c>
      <c r="E201" s="252" t="s">
        <v>5689</v>
      </c>
      <c r="F201" s="253" t="s">
        <v>5690</v>
      </c>
      <c r="G201" s="254" t="s">
        <v>583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1797</v>
      </c>
      <c r="AT201" s="205" t="s">
        <v>990</v>
      </c>
      <c r="AU201" s="205" t="s">
        <v>85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673</v>
      </c>
      <c r="BM201" s="205" t="s">
        <v>5691</v>
      </c>
    </row>
    <row r="202" spans="1:65" s="13" customFormat="1" ht="11.25">
      <c r="B202" s="207"/>
      <c r="C202" s="208"/>
      <c r="D202" s="209" t="s">
        <v>290</v>
      </c>
      <c r="E202" s="208"/>
      <c r="F202" s="211" t="s">
        <v>5692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290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282</v>
      </c>
    </row>
    <row r="203" spans="1:65" s="2" customFormat="1" ht="24.2" customHeight="1">
      <c r="A203" s="35"/>
      <c r="B203" s="36"/>
      <c r="C203" s="251" t="s">
        <v>585</v>
      </c>
      <c r="D203" s="251" t="s">
        <v>990</v>
      </c>
      <c r="E203" s="252" t="s">
        <v>5693</v>
      </c>
      <c r="F203" s="253" t="s">
        <v>5694</v>
      </c>
      <c r="G203" s="254" t="s">
        <v>583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1797</v>
      </c>
      <c r="AT203" s="205" t="s">
        <v>990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673</v>
      </c>
      <c r="BM203" s="205" t="s">
        <v>5695</v>
      </c>
    </row>
    <row r="204" spans="1:65" s="13" customFormat="1" ht="22.5">
      <c r="B204" s="207"/>
      <c r="C204" s="208"/>
      <c r="D204" s="209" t="s">
        <v>290</v>
      </c>
      <c r="E204" s="208"/>
      <c r="F204" s="211" t="s">
        <v>5603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290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282</v>
      </c>
    </row>
    <row r="205" spans="1:65" s="2" customFormat="1" ht="24.2" customHeight="1">
      <c r="A205" s="35"/>
      <c r="B205" s="36"/>
      <c r="C205" s="251" t="s">
        <v>589</v>
      </c>
      <c r="D205" s="251" t="s">
        <v>990</v>
      </c>
      <c r="E205" s="252" t="s">
        <v>5696</v>
      </c>
      <c r="F205" s="253" t="s">
        <v>5697</v>
      </c>
      <c r="G205" s="254" t="s">
        <v>583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1797</v>
      </c>
      <c r="AT205" s="205" t="s">
        <v>990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673</v>
      </c>
      <c r="BM205" s="205" t="s">
        <v>5698</v>
      </c>
    </row>
    <row r="206" spans="1:65" s="13" customFormat="1" ht="22.5">
      <c r="B206" s="207"/>
      <c r="C206" s="208"/>
      <c r="D206" s="209" t="s">
        <v>290</v>
      </c>
      <c r="E206" s="208"/>
      <c r="F206" s="211" t="s">
        <v>5603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290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282</v>
      </c>
    </row>
    <row r="207" spans="1:65" s="2" customFormat="1" ht="16.5" customHeight="1">
      <c r="A207" s="35"/>
      <c r="B207" s="36"/>
      <c r="C207" s="193" t="s">
        <v>593</v>
      </c>
      <c r="D207" s="193" t="s">
        <v>284</v>
      </c>
      <c r="E207" s="194" t="s">
        <v>5699</v>
      </c>
      <c r="F207" s="195" t="s">
        <v>5700</v>
      </c>
      <c r="G207" s="196" t="s">
        <v>5449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673</v>
      </c>
      <c r="AT207" s="205" t="s">
        <v>284</v>
      </c>
      <c r="AU207" s="205" t="s">
        <v>85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673</v>
      </c>
      <c r="BM207" s="205" t="s">
        <v>5701</v>
      </c>
    </row>
    <row r="208" spans="1:65" s="2" customFormat="1" ht="37.9" customHeight="1">
      <c r="A208" s="35"/>
      <c r="B208" s="36"/>
      <c r="C208" s="251" t="s">
        <v>597</v>
      </c>
      <c r="D208" s="251" t="s">
        <v>990</v>
      </c>
      <c r="E208" s="252" t="s">
        <v>5702</v>
      </c>
      <c r="F208" s="253" t="s">
        <v>5703</v>
      </c>
      <c r="G208" s="254" t="s">
        <v>583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1797</v>
      </c>
      <c r="AT208" s="205" t="s">
        <v>990</v>
      </c>
      <c r="AU208" s="205" t="s">
        <v>85</v>
      </c>
      <c r="AY208" s="18" t="s">
        <v>282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673</v>
      </c>
      <c r="BM208" s="205" t="s">
        <v>5704</v>
      </c>
    </row>
    <row r="209" spans="1:65" s="2" customFormat="1" ht="19.5">
      <c r="A209" s="35"/>
      <c r="B209" s="36"/>
      <c r="C209" s="37"/>
      <c r="D209" s="209" t="s">
        <v>3774</v>
      </c>
      <c r="E209" s="37"/>
      <c r="F209" s="270" t="s">
        <v>5705</v>
      </c>
      <c r="G209" s="37"/>
      <c r="H209" s="37"/>
      <c r="I209" s="271"/>
      <c r="J209" s="37"/>
      <c r="K209" s="37"/>
      <c r="L209" s="40"/>
      <c r="M209" s="272"/>
      <c r="N209" s="273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3774</v>
      </c>
      <c r="AU209" s="18" t="s">
        <v>85</v>
      </c>
    </row>
    <row r="210" spans="1:65" s="2" customFormat="1" ht="24.2" customHeight="1">
      <c r="A210" s="35"/>
      <c r="B210" s="36"/>
      <c r="C210" s="251" t="s">
        <v>601</v>
      </c>
      <c r="D210" s="251" t="s">
        <v>990</v>
      </c>
      <c r="E210" s="252" t="s">
        <v>5706</v>
      </c>
      <c r="F210" s="253" t="s">
        <v>5707</v>
      </c>
      <c r="G210" s="254" t="s">
        <v>583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1797</v>
      </c>
      <c r="AT210" s="205" t="s">
        <v>990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673</v>
      </c>
      <c r="BM210" s="205" t="s">
        <v>5708</v>
      </c>
    </row>
    <row r="211" spans="1:65" s="2" customFormat="1" ht="19.5">
      <c r="A211" s="35"/>
      <c r="B211" s="36"/>
      <c r="C211" s="37"/>
      <c r="D211" s="209" t="s">
        <v>3774</v>
      </c>
      <c r="E211" s="37"/>
      <c r="F211" s="270" t="s">
        <v>5709</v>
      </c>
      <c r="G211" s="37"/>
      <c r="H211" s="37"/>
      <c r="I211" s="271"/>
      <c r="J211" s="37"/>
      <c r="K211" s="37"/>
      <c r="L211" s="40"/>
      <c r="M211" s="272"/>
      <c r="N211" s="273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3774</v>
      </c>
      <c r="AU211" s="18" t="s">
        <v>85</v>
      </c>
    </row>
    <row r="212" spans="1:65" s="2" customFormat="1" ht="24.2" customHeight="1">
      <c r="A212" s="35"/>
      <c r="B212" s="36"/>
      <c r="C212" s="193" t="s">
        <v>605</v>
      </c>
      <c r="D212" s="193" t="s">
        <v>284</v>
      </c>
      <c r="E212" s="194" t="s">
        <v>5710</v>
      </c>
      <c r="F212" s="195" t="s">
        <v>5711</v>
      </c>
      <c r="G212" s="196" t="s">
        <v>583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673</v>
      </c>
      <c r="AT212" s="205" t="s">
        <v>284</v>
      </c>
      <c r="AU212" s="205" t="s">
        <v>85</v>
      </c>
      <c r="AY212" s="18" t="s">
        <v>282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673</v>
      </c>
      <c r="BM212" s="205" t="s">
        <v>5712</v>
      </c>
    </row>
    <row r="213" spans="1:65" s="2" customFormat="1" ht="24.2" customHeight="1">
      <c r="A213" s="35"/>
      <c r="B213" s="36"/>
      <c r="C213" s="251" t="s">
        <v>609</v>
      </c>
      <c r="D213" s="251" t="s">
        <v>990</v>
      </c>
      <c r="E213" s="252" t="s">
        <v>5713</v>
      </c>
      <c r="F213" s="253" t="s">
        <v>5714</v>
      </c>
      <c r="G213" s="254" t="s">
        <v>583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1797</v>
      </c>
      <c r="AT213" s="205" t="s">
        <v>990</v>
      </c>
      <c r="AU213" s="205" t="s">
        <v>85</v>
      </c>
      <c r="AY213" s="18" t="s">
        <v>282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673</v>
      </c>
      <c r="BM213" s="205" t="s">
        <v>5715</v>
      </c>
    </row>
    <row r="214" spans="1:65" s="2" customFormat="1" ht="24.2" customHeight="1">
      <c r="A214" s="35"/>
      <c r="B214" s="36"/>
      <c r="C214" s="251" t="s">
        <v>613</v>
      </c>
      <c r="D214" s="251" t="s">
        <v>990</v>
      </c>
      <c r="E214" s="252" t="s">
        <v>5716</v>
      </c>
      <c r="F214" s="253" t="s">
        <v>5717</v>
      </c>
      <c r="G214" s="254" t="s">
        <v>583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1797</v>
      </c>
      <c r="AT214" s="205" t="s">
        <v>990</v>
      </c>
      <c r="AU214" s="205" t="s">
        <v>85</v>
      </c>
      <c r="AY214" s="18" t="s">
        <v>282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673</v>
      </c>
      <c r="BM214" s="205" t="s">
        <v>5718</v>
      </c>
    </row>
    <row r="215" spans="1:65" s="2" customFormat="1" ht="16.5" customHeight="1">
      <c r="A215" s="35"/>
      <c r="B215" s="36"/>
      <c r="C215" s="193" t="s">
        <v>617</v>
      </c>
      <c r="D215" s="193" t="s">
        <v>284</v>
      </c>
      <c r="E215" s="194" t="s">
        <v>5719</v>
      </c>
      <c r="F215" s="195" t="s">
        <v>5720</v>
      </c>
      <c r="G215" s="196" t="s">
        <v>583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673</v>
      </c>
      <c r="AT215" s="205" t="s">
        <v>284</v>
      </c>
      <c r="AU215" s="205" t="s">
        <v>85</v>
      </c>
      <c r="AY215" s="18" t="s">
        <v>282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673</v>
      </c>
      <c r="BM215" s="205" t="s">
        <v>5721</v>
      </c>
    </row>
    <row r="216" spans="1:65" s="2" customFormat="1" ht="21.75" customHeight="1">
      <c r="A216" s="35"/>
      <c r="B216" s="36"/>
      <c r="C216" s="193" t="s">
        <v>621</v>
      </c>
      <c r="D216" s="193" t="s">
        <v>284</v>
      </c>
      <c r="E216" s="194" t="s">
        <v>5722</v>
      </c>
      <c r="F216" s="195" t="s">
        <v>5723</v>
      </c>
      <c r="G216" s="196" t="s">
        <v>583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673</v>
      </c>
      <c r="AT216" s="205" t="s">
        <v>284</v>
      </c>
      <c r="AU216" s="205" t="s">
        <v>85</v>
      </c>
      <c r="AY216" s="18" t="s">
        <v>282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673</v>
      </c>
      <c r="BM216" s="205" t="s">
        <v>5724</v>
      </c>
    </row>
    <row r="217" spans="1:65" s="2" customFormat="1" ht="24.2" customHeight="1">
      <c r="A217" s="35"/>
      <c r="B217" s="36"/>
      <c r="C217" s="251" t="s">
        <v>625</v>
      </c>
      <c r="D217" s="251" t="s">
        <v>990</v>
      </c>
      <c r="E217" s="252" t="s">
        <v>5725</v>
      </c>
      <c r="F217" s="253" t="s">
        <v>5726</v>
      </c>
      <c r="G217" s="254" t="s">
        <v>583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1797</v>
      </c>
      <c r="AT217" s="205" t="s">
        <v>990</v>
      </c>
      <c r="AU217" s="205" t="s">
        <v>85</v>
      </c>
      <c r="AY217" s="18" t="s">
        <v>282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673</v>
      </c>
      <c r="BM217" s="205" t="s">
        <v>5727</v>
      </c>
    </row>
    <row r="218" spans="1:65" s="2" customFormat="1" ht="21.75" customHeight="1">
      <c r="A218" s="35"/>
      <c r="B218" s="36"/>
      <c r="C218" s="251" t="s">
        <v>629</v>
      </c>
      <c r="D218" s="251" t="s">
        <v>990</v>
      </c>
      <c r="E218" s="252" t="s">
        <v>5728</v>
      </c>
      <c r="F218" s="253" t="s">
        <v>5729</v>
      </c>
      <c r="G218" s="254" t="s">
        <v>583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1797</v>
      </c>
      <c r="AT218" s="205" t="s">
        <v>990</v>
      </c>
      <c r="AU218" s="205" t="s">
        <v>85</v>
      </c>
      <c r="AY218" s="18" t="s">
        <v>282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673</v>
      </c>
      <c r="BM218" s="205" t="s">
        <v>5730</v>
      </c>
    </row>
    <row r="219" spans="1:65" s="2" customFormat="1" ht="21.75" customHeight="1">
      <c r="A219" s="35"/>
      <c r="B219" s="36"/>
      <c r="C219" s="251" t="s">
        <v>633</v>
      </c>
      <c r="D219" s="251" t="s">
        <v>990</v>
      </c>
      <c r="E219" s="252" t="s">
        <v>5731</v>
      </c>
      <c r="F219" s="253" t="s">
        <v>5732</v>
      </c>
      <c r="G219" s="254" t="s">
        <v>583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1797</v>
      </c>
      <c r="AT219" s="205" t="s">
        <v>990</v>
      </c>
      <c r="AU219" s="205" t="s">
        <v>85</v>
      </c>
      <c r="AY219" s="18" t="s">
        <v>282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673</v>
      </c>
      <c r="BM219" s="205" t="s">
        <v>5733</v>
      </c>
    </row>
    <row r="220" spans="1:65" s="2" customFormat="1" ht="24.2" customHeight="1">
      <c r="A220" s="35"/>
      <c r="B220" s="36"/>
      <c r="C220" s="251" t="s">
        <v>637</v>
      </c>
      <c r="D220" s="251" t="s">
        <v>990</v>
      </c>
      <c r="E220" s="252" t="s">
        <v>5734</v>
      </c>
      <c r="F220" s="253" t="s">
        <v>5735</v>
      </c>
      <c r="G220" s="254" t="s">
        <v>583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1797</v>
      </c>
      <c r="AT220" s="205" t="s">
        <v>990</v>
      </c>
      <c r="AU220" s="205" t="s">
        <v>85</v>
      </c>
      <c r="AY220" s="18" t="s">
        <v>282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673</v>
      </c>
      <c r="BM220" s="205" t="s">
        <v>5736</v>
      </c>
    </row>
    <row r="221" spans="1:65" s="2" customFormat="1" ht="16.5" customHeight="1">
      <c r="A221" s="35"/>
      <c r="B221" s="36"/>
      <c r="C221" s="193" t="s">
        <v>641</v>
      </c>
      <c r="D221" s="193" t="s">
        <v>284</v>
      </c>
      <c r="E221" s="194" t="s">
        <v>5737</v>
      </c>
      <c r="F221" s="195" t="s">
        <v>5738</v>
      </c>
      <c r="G221" s="196" t="s">
        <v>583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673</v>
      </c>
      <c r="AT221" s="205" t="s">
        <v>284</v>
      </c>
      <c r="AU221" s="205" t="s">
        <v>85</v>
      </c>
      <c r="AY221" s="18" t="s">
        <v>282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673</v>
      </c>
      <c r="BM221" s="205" t="s">
        <v>5739</v>
      </c>
    </row>
    <row r="222" spans="1:65" s="2" customFormat="1" ht="24.2" customHeight="1">
      <c r="A222" s="35"/>
      <c r="B222" s="36"/>
      <c r="C222" s="251" t="s">
        <v>645</v>
      </c>
      <c r="D222" s="251" t="s">
        <v>990</v>
      </c>
      <c r="E222" s="252" t="s">
        <v>5740</v>
      </c>
      <c r="F222" s="253" t="s">
        <v>5741</v>
      </c>
      <c r="G222" s="254" t="s">
        <v>583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1797</v>
      </c>
      <c r="AT222" s="205" t="s">
        <v>990</v>
      </c>
      <c r="AU222" s="205" t="s">
        <v>85</v>
      </c>
      <c r="AY222" s="18" t="s">
        <v>282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673</v>
      </c>
      <c r="BM222" s="205" t="s">
        <v>5742</v>
      </c>
    </row>
    <row r="223" spans="1:65" s="2" customFormat="1" ht="16.5" customHeight="1">
      <c r="A223" s="35"/>
      <c r="B223" s="36"/>
      <c r="C223" s="193" t="s">
        <v>649</v>
      </c>
      <c r="D223" s="193" t="s">
        <v>284</v>
      </c>
      <c r="E223" s="194" t="s">
        <v>5743</v>
      </c>
      <c r="F223" s="195" t="s">
        <v>5744</v>
      </c>
      <c r="G223" s="196" t="s">
        <v>583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673</v>
      </c>
      <c r="AT223" s="205" t="s">
        <v>284</v>
      </c>
      <c r="AU223" s="205" t="s">
        <v>85</v>
      </c>
      <c r="AY223" s="18" t="s">
        <v>282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673</v>
      </c>
      <c r="BM223" s="205" t="s">
        <v>5745</v>
      </c>
    </row>
    <row r="224" spans="1:65" s="2" customFormat="1" ht="24.2" customHeight="1">
      <c r="A224" s="35"/>
      <c r="B224" s="36"/>
      <c r="C224" s="251" t="s">
        <v>653</v>
      </c>
      <c r="D224" s="251" t="s">
        <v>990</v>
      </c>
      <c r="E224" s="252" t="s">
        <v>5746</v>
      </c>
      <c r="F224" s="253" t="s">
        <v>5747</v>
      </c>
      <c r="G224" s="254" t="s">
        <v>583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1797</v>
      </c>
      <c r="AT224" s="205" t="s">
        <v>990</v>
      </c>
      <c r="AU224" s="205" t="s">
        <v>85</v>
      </c>
      <c r="AY224" s="18" t="s">
        <v>282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673</v>
      </c>
      <c r="BM224" s="205" t="s">
        <v>5748</v>
      </c>
    </row>
    <row r="225" spans="1:65" s="2" customFormat="1" ht="24.2" customHeight="1">
      <c r="A225" s="35"/>
      <c r="B225" s="36"/>
      <c r="C225" s="251" t="s">
        <v>659</v>
      </c>
      <c r="D225" s="251" t="s">
        <v>990</v>
      </c>
      <c r="E225" s="252" t="s">
        <v>4965</v>
      </c>
      <c r="F225" s="253" t="s">
        <v>4966</v>
      </c>
      <c r="G225" s="254" t="s">
        <v>583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1797</v>
      </c>
      <c r="AT225" s="205" t="s">
        <v>990</v>
      </c>
      <c r="AU225" s="205" t="s">
        <v>85</v>
      </c>
      <c r="AY225" s="18" t="s">
        <v>282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673</v>
      </c>
      <c r="BM225" s="205" t="s">
        <v>5749</v>
      </c>
    </row>
    <row r="226" spans="1:65" s="2" customFormat="1" ht="24.2" customHeight="1">
      <c r="A226" s="35"/>
      <c r="B226" s="36"/>
      <c r="C226" s="251" t="s">
        <v>664</v>
      </c>
      <c r="D226" s="251" t="s">
        <v>990</v>
      </c>
      <c r="E226" s="252" t="s">
        <v>4860</v>
      </c>
      <c r="F226" s="253" t="s">
        <v>4861</v>
      </c>
      <c r="G226" s="254" t="s">
        <v>583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493</v>
      </c>
      <c r="AT226" s="205" t="s">
        <v>990</v>
      </c>
      <c r="AU226" s="205" t="s">
        <v>85</v>
      </c>
      <c r="AY226" s="18" t="s">
        <v>282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5750</v>
      </c>
    </row>
    <row r="227" spans="1:65" s="2" customFormat="1" ht="24.2" customHeight="1">
      <c r="A227" s="35"/>
      <c r="B227" s="36"/>
      <c r="C227" s="251" t="s">
        <v>669</v>
      </c>
      <c r="D227" s="251" t="s">
        <v>990</v>
      </c>
      <c r="E227" s="252" t="s">
        <v>4863</v>
      </c>
      <c r="F227" s="253" t="s">
        <v>4864</v>
      </c>
      <c r="G227" s="254" t="s">
        <v>583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493</v>
      </c>
      <c r="AT227" s="205" t="s">
        <v>990</v>
      </c>
      <c r="AU227" s="205" t="s">
        <v>85</v>
      </c>
      <c r="AY227" s="18" t="s">
        <v>282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5751</v>
      </c>
    </row>
    <row r="228" spans="1:65" s="2" customFormat="1" ht="21.75" customHeight="1">
      <c r="A228" s="35"/>
      <c r="B228" s="36"/>
      <c r="C228" s="193" t="s">
        <v>673</v>
      </c>
      <c r="D228" s="193" t="s">
        <v>284</v>
      </c>
      <c r="E228" s="194" t="s">
        <v>5752</v>
      </c>
      <c r="F228" s="195" t="s">
        <v>5753</v>
      </c>
      <c r="G228" s="196" t="s">
        <v>583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673</v>
      </c>
      <c r="AT228" s="205" t="s">
        <v>284</v>
      </c>
      <c r="AU228" s="205" t="s">
        <v>85</v>
      </c>
      <c r="AY228" s="18" t="s">
        <v>282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673</v>
      </c>
      <c r="BM228" s="205" t="s">
        <v>5754</v>
      </c>
    </row>
    <row r="229" spans="1:65" s="2" customFormat="1" ht="19.5">
      <c r="A229" s="35"/>
      <c r="B229" s="36"/>
      <c r="C229" s="37"/>
      <c r="D229" s="209" t="s">
        <v>3774</v>
      </c>
      <c r="E229" s="37"/>
      <c r="F229" s="270" t="s">
        <v>5755</v>
      </c>
      <c r="G229" s="37"/>
      <c r="H229" s="37"/>
      <c r="I229" s="271"/>
      <c r="J229" s="37"/>
      <c r="K229" s="37"/>
      <c r="L229" s="40"/>
      <c r="M229" s="272"/>
      <c r="N229" s="273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3774</v>
      </c>
      <c r="AU229" s="18" t="s">
        <v>85</v>
      </c>
    </row>
    <row r="230" spans="1:65" s="2" customFormat="1" ht="24.2" customHeight="1">
      <c r="A230" s="35"/>
      <c r="B230" s="36"/>
      <c r="C230" s="251" t="s">
        <v>679</v>
      </c>
      <c r="D230" s="251" t="s">
        <v>990</v>
      </c>
      <c r="E230" s="252" t="s">
        <v>5756</v>
      </c>
      <c r="F230" s="253" t="s">
        <v>5757</v>
      </c>
      <c r="G230" s="254" t="s">
        <v>583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1797</v>
      </c>
      <c r="AT230" s="205" t="s">
        <v>990</v>
      </c>
      <c r="AU230" s="205" t="s">
        <v>85</v>
      </c>
      <c r="AY230" s="18" t="s">
        <v>282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673</v>
      </c>
      <c r="BM230" s="205" t="s">
        <v>5758</v>
      </c>
    </row>
    <row r="231" spans="1:65" s="2" customFormat="1" ht="19.5">
      <c r="A231" s="35"/>
      <c r="B231" s="36"/>
      <c r="C231" s="37"/>
      <c r="D231" s="209" t="s">
        <v>3774</v>
      </c>
      <c r="E231" s="37"/>
      <c r="F231" s="270" t="s">
        <v>5759</v>
      </c>
      <c r="G231" s="37"/>
      <c r="H231" s="37"/>
      <c r="I231" s="271"/>
      <c r="J231" s="37"/>
      <c r="K231" s="37"/>
      <c r="L231" s="40"/>
      <c r="M231" s="272"/>
      <c r="N231" s="273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3774</v>
      </c>
      <c r="AU231" s="18" t="s">
        <v>85</v>
      </c>
    </row>
    <row r="232" spans="1:65" s="2" customFormat="1" ht="16.5" customHeight="1">
      <c r="A232" s="35"/>
      <c r="B232" s="36"/>
      <c r="C232" s="193" t="s">
        <v>697</v>
      </c>
      <c r="D232" s="193" t="s">
        <v>284</v>
      </c>
      <c r="E232" s="194" t="s">
        <v>5760</v>
      </c>
      <c r="F232" s="195" t="s">
        <v>5761</v>
      </c>
      <c r="G232" s="196" t="s">
        <v>583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673</v>
      </c>
      <c r="AT232" s="205" t="s">
        <v>284</v>
      </c>
      <c r="AU232" s="205" t="s">
        <v>85</v>
      </c>
      <c r="AY232" s="18" t="s">
        <v>282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673</v>
      </c>
      <c r="BM232" s="205" t="s">
        <v>5762</v>
      </c>
    </row>
    <row r="233" spans="1:65" s="2" customFormat="1" ht="29.25">
      <c r="A233" s="35"/>
      <c r="B233" s="36"/>
      <c r="C233" s="37"/>
      <c r="D233" s="209" t="s">
        <v>3774</v>
      </c>
      <c r="E233" s="37"/>
      <c r="F233" s="270" t="s">
        <v>5763</v>
      </c>
      <c r="G233" s="37"/>
      <c r="H233" s="37"/>
      <c r="I233" s="271"/>
      <c r="J233" s="37"/>
      <c r="K233" s="37"/>
      <c r="L233" s="40"/>
      <c r="M233" s="272"/>
      <c r="N233" s="273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3774</v>
      </c>
      <c r="AU233" s="18" t="s">
        <v>85</v>
      </c>
    </row>
    <row r="234" spans="1:65" s="2" customFormat="1" ht="66.75" customHeight="1">
      <c r="A234" s="35"/>
      <c r="B234" s="36"/>
      <c r="C234" s="251" t="s">
        <v>706</v>
      </c>
      <c r="D234" s="251" t="s">
        <v>990</v>
      </c>
      <c r="E234" s="252" t="s">
        <v>5764</v>
      </c>
      <c r="F234" s="253" t="s">
        <v>5765</v>
      </c>
      <c r="G234" s="254" t="s">
        <v>583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1797</v>
      </c>
      <c r="AT234" s="205" t="s">
        <v>990</v>
      </c>
      <c r="AU234" s="205" t="s">
        <v>85</v>
      </c>
      <c r="AY234" s="18" t="s">
        <v>282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673</v>
      </c>
      <c r="BM234" s="205" t="s">
        <v>5766</v>
      </c>
    </row>
    <row r="235" spans="1:65" s="2" customFormat="1" ht="19.5">
      <c r="A235" s="35"/>
      <c r="B235" s="36"/>
      <c r="C235" s="37"/>
      <c r="D235" s="209" t="s">
        <v>3774</v>
      </c>
      <c r="E235" s="37"/>
      <c r="F235" s="270" t="s">
        <v>5759</v>
      </c>
      <c r="G235" s="37"/>
      <c r="H235" s="37"/>
      <c r="I235" s="271"/>
      <c r="J235" s="37"/>
      <c r="K235" s="37"/>
      <c r="L235" s="40"/>
      <c r="M235" s="272"/>
      <c r="N235" s="273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3774</v>
      </c>
      <c r="AU235" s="18" t="s">
        <v>85</v>
      </c>
    </row>
    <row r="236" spans="1:65" s="2" customFormat="1" ht="24.2" customHeight="1">
      <c r="A236" s="35"/>
      <c r="B236" s="36"/>
      <c r="C236" s="251" t="s">
        <v>712</v>
      </c>
      <c r="D236" s="251" t="s">
        <v>990</v>
      </c>
      <c r="E236" s="252" t="s">
        <v>5767</v>
      </c>
      <c r="F236" s="253" t="s">
        <v>5768</v>
      </c>
      <c r="G236" s="254" t="s">
        <v>583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1797</v>
      </c>
      <c r="AT236" s="205" t="s">
        <v>990</v>
      </c>
      <c r="AU236" s="205" t="s">
        <v>85</v>
      </c>
      <c r="AY236" s="18" t="s">
        <v>282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673</v>
      </c>
      <c r="BM236" s="205" t="s">
        <v>5769</v>
      </c>
    </row>
    <row r="237" spans="1:65" s="2" customFormat="1" ht="19.5">
      <c r="A237" s="35"/>
      <c r="B237" s="36"/>
      <c r="C237" s="37"/>
      <c r="D237" s="209" t="s">
        <v>3774</v>
      </c>
      <c r="E237" s="37"/>
      <c r="F237" s="270" t="s">
        <v>5759</v>
      </c>
      <c r="G237" s="37"/>
      <c r="H237" s="37"/>
      <c r="I237" s="271"/>
      <c r="J237" s="37"/>
      <c r="K237" s="37"/>
      <c r="L237" s="40"/>
      <c r="M237" s="272"/>
      <c r="N237" s="273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3774</v>
      </c>
      <c r="AU237" s="18" t="s">
        <v>85</v>
      </c>
    </row>
    <row r="238" spans="1:65" s="2" customFormat="1" ht="24.2" customHeight="1">
      <c r="A238" s="35"/>
      <c r="B238" s="36"/>
      <c r="C238" s="251" t="s">
        <v>719</v>
      </c>
      <c r="D238" s="251" t="s">
        <v>990</v>
      </c>
      <c r="E238" s="252" t="s">
        <v>5770</v>
      </c>
      <c r="F238" s="253" t="s">
        <v>5771</v>
      </c>
      <c r="G238" s="254" t="s">
        <v>583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1797</v>
      </c>
      <c r="AT238" s="205" t="s">
        <v>990</v>
      </c>
      <c r="AU238" s="205" t="s">
        <v>85</v>
      </c>
      <c r="AY238" s="18" t="s">
        <v>282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673</v>
      </c>
      <c r="BM238" s="205" t="s">
        <v>5772</v>
      </c>
    </row>
    <row r="239" spans="1:65" s="2" customFormat="1" ht="19.5">
      <c r="A239" s="35"/>
      <c r="B239" s="36"/>
      <c r="C239" s="37"/>
      <c r="D239" s="209" t="s">
        <v>3774</v>
      </c>
      <c r="E239" s="37"/>
      <c r="F239" s="270" t="s">
        <v>5759</v>
      </c>
      <c r="G239" s="37"/>
      <c r="H239" s="37"/>
      <c r="I239" s="271"/>
      <c r="J239" s="37"/>
      <c r="K239" s="37"/>
      <c r="L239" s="40"/>
      <c r="M239" s="272"/>
      <c r="N239" s="273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3774</v>
      </c>
      <c r="AU239" s="18" t="s">
        <v>85</v>
      </c>
    </row>
    <row r="240" spans="1:65" s="2" customFormat="1" ht="49.15" customHeight="1">
      <c r="A240" s="35"/>
      <c r="B240" s="36"/>
      <c r="C240" s="251" t="s">
        <v>728</v>
      </c>
      <c r="D240" s="251" t="s">
        <v>990</v>
      </c>
      <c r="E240" s="252" t="s">
        <v>5773</v>
      </c>
      <c r="F240" s="253" t="s">
        <v>5774</v>
      </c>
      <c r="G240" s="254" t="s">
        <v>583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1797</v>
      </c>
      <c r="AT240" s="205" t="s">
        <v>990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673</v>
      </c>
      <c r="BM240" s="205" t="s">
        <v>5775</v>
      </c>
    </row>
    <row r="241" spans="1:65" s="2" customFormat="1" ht="87.75">
      <c r="A241" s="35"/>
      <c r="B241" s="36"/>
      <c r="C241" s="37"/>
      <c r="D241" s="209" t="s">
        <v>3774</v>
      </c>
      <c r="E241" s="37"/>
      <c r="F241" s="270" t="s">
        <v>5776</v>
      </c>
      <c r="G241" s="37"/>
      <c r="H241" s="37"/>
      <c r="I241" s="271"/>
      <c r="J241" s="37"/>
      <c r="K241" s="37"/>
      <c r="L241" s="40"/>
      <c r="M241" s="272"/>
      <c r="N241" s="273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3774</v>
      </c>
      <c r="AU241" s="18" t="s">
        <v>85</v>
      </c>
    </row>
    <row r="242" spans="1:65" s="12" customFormat="1" ht="25.9" customHeight="1">
      <c r="B242" s="177"/>
      <c r="C242" s="178"/>
      <c r="D242" s="179" t="s">
        <v>75</v>
      </c>
      <c r="E242" s="180" t="s">
        <v>3329</v>
      </c>
      <c r="F242" s="180" t="s">
        <v>3330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330</v>
      </c>
      <c r="AT242" s="189" t="s">
        <v>75</v>
      </c>
      <c r="AU242" s="189" t="s">
        <v>76</v>
      </c>
      <c r="AY242" s="188" t="s">
        <v>282</v>
      </c>
      <c r="BK242" s="190">
        <f>BK243+BK246</f>
        <v>0</v>
      </c>
    </row>
    <row r="243" spans="1:65" s="12" customFormat="1" ht="22.9" customHeight="1">
      <c r="B243" s="177"/>
      <c r="C243" s="178"/>
      <c r="D243" s="179" t="s">
        <v>75</v>
      </c>
      <c r="E243" s="191" t="s">
        <v>3331</v>
      </c>
      <c r="F243" s="191" t="s">
        <v>3332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330</v>
      </c>
      <c r="AT243" s="189" t="s">
        <v>75</v>
      </c>
      <c r="AU243" s="189" t="s">
        <v>83</v>
      </c>
      <c r="AY243" s="188" t="s">
        <v>282</v>
      </c>
      <c r="BK243" s="190">
        <f>SUM(BK244:BK245)</f>
        <v>0</v>
      </c>
    </row>
    <row r="244" spans="1:65" s="2" customFormat="1" ht="16.5" customHeight="1">
      <c r="A244" s="35"/>
      <c r="B244" s="36"/>
      <c r="C244" s="193" t="s">
        <v>735</v>
      </c>
      <c r="D244" s="193" t="s">
        <v>284</v>
      </c>
      <c r="E244" s="194" t="s">
        <v>3357</v>
      </c>
      <c r="F244" s="195" t="s">
        <v>3358</v>
      </c>
      <c r="G244" s="196" t="s">
        <v>2216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3336</v>
      </c>
      <c r="AT244" s="205" t="s">
        <v>284</v>
      </c>
      <c r="AU244" s="205" t="s">
        <v>85</v>
      </c>
      <c r="AY244" s="18" t="s">
        <v>282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3336</v>
      </c>
      <c r="BM244" s="205" t="s">
        <v>5777</v>
      </c>
    </row>
    <row r="245" spans="1:65" s="2" customFormat="1" ht="16.5" customHeight="1">
      <c r="A245" s="35"/>
      <c r="B245" s="36"/>
      <c r="C245" s="193" t="s">
        <v>741</v>
      </c>
      <c r="D245" s="193" t="s">
        <v>284</v>
      </c>
      <c r="E245" s="194" t="s">
        <v>3375</v>
      </c>
      <c r="F245" s="195" t="s">
        <v>5035</v>
      </c>
      <c r="G245" s="196" t="s">
        <v>762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3336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3336</v>
      </c>
      <c r="BM245" s="205" t="s">
        <v>5778</v>
      </c>
    </row>
    <row r="246" spans="1:65" s="12" customFormat="1" ht="22.9" customHeight="1">
      <c r="B246" s="177"/>
      <c r="C246" s="178"/>
      <c r="D246" s="179" t="s">
        <v>75</v>
      </c>
      <c r="E246" s="191" t="s">
        <v>5037</v>
      </c>
      <c r="F246" s="191" t="s">
        <v>5038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330</v>
      </c>
      <c r="AT246" s="189" t="s">
        <v>75</v>
      </c>
      <c r="AU246" s="189" t="s">
        <v>83</v>
      </c>
      <c r="AY246" s="188" t="s">
        <v>282</v>
      </c>
      <c r="BK246" s="190">
        <f>SUM(BK247:BK252)</f>
        <v>0</v>
      </c>
    </row>
    <row r="247" spans="1:65" s="2" customFormat="1" ht="21.75" customHeight="1">
      <c r="A247" s="35"/>
      <c r="B247" s="36"/>
      <c r="C247" s="193" t="s">
        <v>745</v>
      </c>
      <c r="D247" s="193" t="s">
        <v>284</v>
      </c>
      <c r="E247" s="194" t="s">
        <v>5039</v>
      </c>
      <c r="F247" s="195" t="s">
        <v>5040</v>
      </c>
      <c r="G247" s="196" t="s">
        <v>762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3336</v>
      </c>
      <c r="AT247" s="205" t="s">
        <v>284</v>
      </c>
      <c r="AU247" s="205" t="s">
        <v>85</v>
      </c>
      <c r="AY247" s="18" t="s">
        <v>282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3336</v>
      </c>
      <c r="BM247" s="205" t="s">
        <v>5779</v>
      </c>
    </row>
    <row r="248" spans="1:65" s="2" customFormat="1" ht="29.25">
      <c r="A248" s="35"/>
      <c r="B248" s="36"/>
      <c r="C248" s="37"/>
      <c r="D248" s="209" t="s">
        <v>3774</v>
      </c>
      <c r="E248" s="37"/>
      <c r="F248" s="270" t="s">
        <v>5042</v>
      </c>
      <c r="G248" s="37"/>
      <c r="H248" s="37"/>
      <c r="I248" s="271"/>
      <c r="J248" s="37"/>
      <c r="K248" s="37"/>
      <c r="L248" s="40"/>
      <c r="M248" s="272"/>
      <c r="N248" s="273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3774</v>
      </c>
      <c r="AU248" s="18" t="s">
        <v>85</v>
      </c>
    </row>
    <row r="249" spans="1:65" s="2" customFormat="1" ht="16.5" customHeight="1">
      <c r="A249" s="35"/>
      <c r="B249" s="36"/>
      <c r="C249" s="193" t="s">
        <v>748</v>
      </c>
      <c r="D249" s="193" t="s">
        <v>284</v>
      </c>
      <c r="E249" s="194" t="s">
        <v>5043</v>
      </c>
      <c r="F249" s="195" t="s">
        <v>5044</v>
      </c>
      <c r="G249" s="196" t="s">
        <v>762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3336</v>
      </c>
      <c r="AT249" s="205" t="s">
        <v>284</v>
      </c>
      <c r="AU249" s="205" t="s">
        <v>85</v>
      </c>
      <c r="AY249" s="18" t="s">
        <v>282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3336</v>
      </c>
      <c r="BM249" s="205" t="s">
        <v>5780</v>
      </c>
    </row>
    <row r="250" spans="1:65" s="2" customFormat="1" ht="19.5">
      <c r="A250" s="35"/>
      <c r="B250" s="36"/>
      <c r="C250" s="37"/>
      <c r="D250" s="209" t="s">
        <v>3774</v>
      </c>
      <c r="E250" s="37"/>
      <c r="F250" s="270" t="s">
        <v>5046</v>
      </c>
      <c r="G250" s="37"/>
      <c r="H250" s="37"/>
      <c r="I250" s="271"/>
      <c r="J250" s="37"/>
      <c r="K250" s="37"/>
      <c r="L250" s="40"/>
      <c r="M250" s="272"/>
      <c r="N250" s="273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3774</v>
      </c>
      <c r="AU250" s="18" t="s">
        <v>85</v>
      </c>
    </row>
    <row r="251" spans="1:65" s="2" customFormat="1" ht="16.5" customHeight="1">
      <c r="A251" s="35"/>
      <c r="B251" s="36"/>
      <c r="C251" s="193" t="s">
        <v>754</v>
      </c>
      <c r="D251" s="193" t="s">
        <v>284</v>
      </c>
      <c r="E251" s="194" t="s">
        <v>5047</v>
      </c>
      <c r="F251" s="195" t="s">
        <v>5048</v>
      </c>
      <c r="G251" s="196" t="s">
        <v>762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3336</v>
      </c>
      <c r="AT251" s="205" t="s">
        <v>284</v>
      </c>
      <c r="AU251" s="205" t="s">
        <v>85</v>
      </c>
      <c r="AY251" s="18" t="s">
        <v>282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3336</v>
      </c>
      <c r="BM251" s="205" t="s">
        <v>5781</v>
      </c>
    </row>
    <row r="252" spans="1:65" s="2" customFormat="1" ht="19.5">
      <c r="A252" s="35"/>
      <c r="B252" s="36"/>
      <c r="C252" s="37"/>
      <c r="D252" s="209" t="s">
        <v>3774</v>
      </c>
      <c r="E252" s="37"/>
      <c r="F252" s="270" t="s">
        <v>5050</v>
      </c>
      <c r="G252" s="37"/>
      <c r="H252" s="37"/>
      <c r="I252" s="271"/>
      <c r="J252" s="37"/>
      <c r="K252" s="37"/>
      <c r="L252" s="40"/>
      <c r="M252" s="274"/>
      <c r="N252" s="275"/>
      <c r="O252" s="267"/>
      <c r="P252" s="267"/>
      <c r="Q252" s="267"/>
      <c r="R252" s="267"/>
      <c r="S252" s="267"/>
      <c r="T252" s="27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3774</v>
      </c>
      <c r="AU252" s="18" t="s">
        <v>85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Q2g2Ip5IyZX3WEbetMPx1TR6/AFob1T/soABdC9zlYFVPpWfMa0tQv0WwGf983vd6wxIEd1VSuMFIjRP0R9zVg==" saltValue="blbZVtTPzLL5k5co6HbHDbk7TsqMWd8fFXdjPmBm0ueT+FxCZeomiWJhIkg7ZoJIe+ktbVfwq7ygpFpnCSdkQw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5782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04h.2 - ESLB - IPŠR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5581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4648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5" t="str">
        <f>E7</f>
        <v>MŠ Vokovická</v>
      </c>
      <c r="F120" s="336"/>
      <c r="G120" s="336"/>
      <c r="H120" s="33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5" t="s">
        <v>227</v>
      </c>
      <c r="F122" s="286"/>
      <c r="G122" s="286"/>
      <c r="H122" s="28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5579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E13</f>
        <v>04h.2 - ESLB - IPŠR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352</v>
      </c>
      <c r="F136" s="191" t="s">
        <v>1285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284</v>
      </c>
      <c r="E137" s="194" t="s">
        <v>4649</v>
      </c>
      <c r="F137" s="195" t="s">
        <v>4650</v>
      </c>
      <c r="G137" s="196" t="s">
        <v>441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5783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4652</v>
      </c>
      <c r="F138" s="195" t="s">
        <v>4653</v>
      </c>
      <c r="G138" s="196" t="s">
        <v>441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5784</v>
      </c>
    </row>
    <row r="139" spans="1:65" s="2" customFormat="1" ht="24.2" customHeight="1">
      <c r="A139" s="35"/>
      <c r="B139" s="36"/>
      <c r="C139" s="193" t="s">
        <v>105</v>
      </c>
      <c r="D139" s="193" t="s">
        <v>284</v>
      </c>
      <c r="E139" s="194" t="s">
        <v>4655</v>
      </c>
      <c r="F139" s="195" t="s">
        <v>4656</v>
      </c>
      <c r="G139" s="196" t="s">
        <v>441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5785</v>
      </c>
    </row>
    <row r="140" spans="1:65" s="12" customFormat="1" ht="22.9" customHeight="1">
      <c r="B140" s="177"/>
      <c r="C140" s="178"/>
      <c r="D140" s="179" t="s">
        <v>75</v>
      </c>
      <c r="E140" s="191" t="s">
        <v>4658</v>
      </c>
      <c r="F140" s="191" t="s">
        <v>4659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282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288</v>
      </c>
      <c r="D141" s="193" t="s">
        <v>284</v>
      </c>
      <c r="E141" s="194" t="s">
        <v>4660</v>
      </c>
      <c r="F141" s="195" t="s">
        <v>4661</v>
      </c>
      <c r="G141" s="196" t="s">
        <v>418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5786</v>
      </c>
    </row>
    <row r="142" spans="1:65" s="12" customFormat="1" ht="25.9" customHeight="1">
      <c r="B142" s="177"/>
      <c r="C142" s="178"/>
      <c r="D142" s="179" t="s">
        <v>75</v>
      </c>
      <c r="E142" s="180" t="s">
        <v>1401</v>
      </c>
      <c r="F142" s="180" t="s">
        <v>1402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282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4663</v>
      </c>
      <c r="F143" s="191" t="s">
        <v>4664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282</v>
      </c>
      <c r="BK143" s="190">
        <f>SUM(BK144:BK150)</f>
        <v>0</v>
      </c>
    </row>
    <row r="144" spans="1:65" s="2" customFormat="1" ht="24.2" customHeight="1">
      <c r="A144" s="35"/>
      <c r="B144" s="36"/>
      <c r="C144" s="193" t="s">
        <v>330</v>
      </c>
      <c r="D144" s="193" t="s">
        <v>284</v>
      </c>
      <c r="E144" s="194" t="s">
        <v>4683</v>
      </c>
      <c r="F144" s="195" t="s">
        <v>4684</v>
      </c>
      <c r="G144" s="196" t="s">
        <v>441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5787</v>
      </c>
    </row>
    <row r="145" spans="1:65" s="2" customFormat="1" ht="21.75" customHeight="1">
      <c r="A145" s="35"/>
      <c r="B145" s="36"/>
      <c r="C145" s="251" t="s">
        <v>336</v>
      </c>
      <c r="D145" s="251" t="s">
        <v>990</v>
      </c>
      <c r="E145" s="252" t="s">
        <v>4686</v>
      </c>
      <c r="F145" s="253" t="s">
        <v>4687</v>
      </c>
      <c r="G145" s="254" t="s">
        <v>441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5788</v>
      </c>
    </row>
    <row r="146" spans="1:65" s="2" customFormat="1" ht="24.2" customHeight="1">
      <c r="A146" s="35"/>
      <c r="B146" s="36"/>
      <c r="C146" s="193" t="s">
        <v>342</v>
      </c>
      <c r="D146" s="193" t="s">
        <v>284</v>
      </c>
      <c r="E146" s="194" t="s">
        <v>4693</v>
      </c>
      <c r="F146" s="195" t="s">
        <v>4694</v>
      </c>
      <c r="G146" s="196" t="s">
        <v>441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284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5789</v>
      </c>
    </row>
    <row r="147" spans="1:65" s="2" customFormat="1" ht="21.75" customHeight="1">
      <c r="A147" s="35"/>
      <c r="B147" s="36"/>
      <c r="C147" s="251" t="s">
        <v>347</v>
      </c>
      <c r="D147" s="251" t="s">
        <v>990</v>
      </c>
      <c r="E147" s="252" t="s">
        <v>4696</v>
      </c>
      <c r="F147" s="253" t="s">
        <v>4697</v>
      </c>
      <c r="G147" s="254" t="s">
        <v>441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493</v>
      </c>
      <c r="AT147" s="205" t="s">
        <v>990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5790</v>
      </c>
    </row>
    <row r="148" spans="1:65" s="2" customFormat="1" ht="16.5" customHeight="1">
      <c r="A148" s="35"/>
      <c r="B148" s="36"/>
      <c r="C148" s="193" t="s">
        <v>352</v>
      </c>
      <c r="D148" s="193" t="s">
        <v>284</v>
      </c>
      <c r="E148" s="194" t="s">
        <v>4707</v>
      </c>
      <c r="F148" s="195" t="s">
        <v>4708</v>
      </c>
      <c r="G148" s="196" t="s">
        <v>583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284</v>
      </c>
      <c r="AU148" s="205" t="s">
        <v>85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5791</v>
      </c>
    </row>
    <row r="149" spans="1:65" s="2" customFormat="1" ht="24.2" customHeight="1">
      <c r="A149" s="35"/>
      <c r="B149" s="36"/>
      <c r="C149" s="251" t="s">
        <v>357</v>
      </c>
      <c r="D149" s="251" t="s">
        <v>990</v>
      </c>
      <c r="E149" s="252" t="s">
        <v>4710</v>
      </c>
      <c r="F149" s="253" t="s">
        <v>4711</v>
      </c>
      <c r="G149" s="254" t="s">
        <v>583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493</v>
      </c>
      <c r="AT149" s="205" t="s">
        <v>990</v>
      </c>
      <c r="AU149" s="205" t="s">
        <v>85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5792</v>
      </c>
    </row>
    <row r="150" spans="1:65" s="2" customFormat="1" ht="29.25">
      <c r="A150" s="35"/>
      <c r="B150" s="36"/>
      <c r="C150" s="37"/>
      <c r="D150" s="209" t="s">
        <v>3774</v>
      </c>
      <c r="E150" s="37"/>
      <c r="F150" s="270" t="s">
        <v>4713</v>
      </c>
      <c r="G150" s="37"/>
      <c r="H150" s="37"/>
      <c r="I150" s="271"/>
      <c r="J150" s="37"/>
      <c r="K150" s="37"/>
      <c r="L150" s="40"/>
      <c r="M150" s="272"/>
      <c r="N150" s="273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3774</v>
      </c>
      <c r="AU150" s="18" t="s">
        <v>85</v>
      </c>
    </row>
    <row r="151" spans="1:65" s="12" customFormat="1" ht="25.9" customHeight="1">
      <c r="B151" s="177"/>
      <c r="C151" s="178"/>
      <c r="D151" s="179" t="s">
        <v>75</v>
      </c>
      <c r="E151" s="180" t="s">
        <v>990</v>
      </c>
      <c r="F151" s="180" t="s">
        <v>5022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282</v>
      </c>
      <c r="BK151" s="190">
        <f>BK152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5614</v>
      </c>
      <c r="F152" s="191" t="s">
        <v>5615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282</v>
      </c>
      <c r="BK152" s="190">
        <f>SUM(BK153:BK192)</f>
        <v>0</v>
      </c>
    </row>
    <row r="153" spans="1:65" s="2" customFormat="1" ht="24.2" customHeight="1">
      <c r="A153" s="35"/>
      <c r="B153" s="36"/>
      <c r="C153" s="193" t="s">
        <v>185</v>
      </c>
      <c r="D153" s="193" t="s">
        <v>284</v>
      </c>
      <c r="E153" s="194" t="s">
        <v>5622</v>
      </c>
      <c r="F153" s="195" t="s">
        <v>5623</v>
      </c>
      <c r="G153" s="196" t="s">
        <v>441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673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673</v>
      </c>
      <c r="BM153" s="205" t="s">
        <v>5793</v>
      </c>
    </row>
    <row r="154" spans="1:65" s="2" customFormat="1" ht="39">
      <c r="A154" s="35"/>
      <c r="B154" s="36"/>
      <c r="C154" s="37"/>
      <c r="D154" s="209" t="s">
        <v>3774</v>
      </c>
      <c r="E154" s="37"/>
      <c r="F154" s="270" t="s">
        <v>5625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85</v>
      </c>
    </row>
    <row r="155" spans="1:65" s="2" customFormat="1" ht="24.2" customHeight="1">
      <c r="A155" s="35"/>
      <c r="B155" s="36"/>
      <c r="C155" s="251" t="s">
        <v>188</v>
      </c>
      <c r="D155" s="251" t="s">
        <v>990</v>
      </c>
      <c r="E155" s="252" t="s">
        <v>5794</v>
      </c>
      <c r="F155" s="253" t="s">
        <v>5795</v>
      </c>
      <c r="G155" s="254" t="s">
        <v>441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1797</v>
      </c>
      <c r="AT155" s="205" t="s">
        <v>990</v>
      </c>
      <c r="AU155" s="205" t="s">
        <v>85</v>
      </c>
      <c r="AY155" s="18" t="s">
        <v>282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673</v>
      </c>
      <c r="BM155" s="205" t="s">
        <v>5796</v>
      </c>
    </row>
    <row r="156" spans="1:65" s="2" customFormat="1" ht="24.2" customHeight="1">
      <c r="A156" s="35"/>
      <c r="B156" s="36"/>
      <c r="C156" s="251" t="s">
        <v>191</v>
      </c>
      <c r="D156" s="251" t="s">
        <v>990</v>
      </c>
      <c r="E156" s="252" t="s">
        <v>5797</v>
      </c>
      <c r="F156" s="253" t="s">
        <v>5798</v>
      </c>
      <c r="G156" s="254" t="s">
        <v>583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1797</v>
      </c>
      <c r="AT156" s="205" t="s">
        <v>990</v>
      </c>
      <c r="AU156" s="205" t="s">
        <v>85</v>
      </c>
      <c r="AY156" s="18" t="s">
        <v>282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673</v>
      </c>
      <c r="BM156" s="205" t="s">
        <v>5799</v>
      </c>
    </row>
    <row r="157" spans="1:65" s="2" customFormat="1" ht="24.2" customHeight="1">
      <c r="A157" s="35"/>
      <c r="B157" s="36"/>
      <c r="C157" s="251" t="s">
        <v>194</v>
      </c>
      <c r="D157" s="251" t="s">
        <v>990</v>
      </c>
      <c r="E157" s="252" t="s">
        <v>5800</v>
      </c>
      <c r="F157" s="253" t="s">
        <v>5801</v>
      </c>
      <c r="G157" s="254" t="s">
        <v>583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1797</v>
      </c>
      <c r="AT157" s="205" t="s">
        <v>990</v>
      </c>
      <c r="AU157" s="205" t="s">
        <v>85</v>
      </c>
      <c r="AY157" s="18" t="s">
        <v>282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673</v>
      </c>
      <c r="BM157" s="205" t="s">
        <v>5802</v>
      </c>
    </row>
    <row r="158" spans="1:65" s="2" customFormat="1" ht="24.2" customHeight="1">
      <c r="A158" s="35"/>
      <c r="B158" s="36"/>
      <c r="C158" s="251" t="s">
        <v>8</v>
      </c>
      <c r="D158" s="251" t="s">
        <v>990</v>
      </c>
      <c r="E158" s="252" t="s">
        <v>5803</v>
      </c>
      <c r="F158" s="253" t="s">
        <v>5804</v>
      </c>
      <c r="G158" s="254" t="s">
        <v>583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1797</v>
      </c>
      <c r="AT158" s="205" t="s">
        <v>990</v>
      </c>
      <c r="AU158" s="205" t="s">
        <v>85</v>
      </c>
      <c r="AY158" s="18" t="s">
        <v>282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673</v>
      </c>
      <c r="BM158" s="205" t="s">
        <v>5805</v>
      </c>
    </row>
    <row r="159" spans="1:65" s="2" customFormat="1" ht="24.2" customHeight="1">
      <c r="A159" s="35"/>
      <c r="B159" s="36"/>
      <c r="C159" s="193" t="s">
        <v>199</v>
      </c>
      <c r="D159" s="193" t="s">
        <v>284</v>
      </c>
      <c r="E159" s="194" t="s">
        <v>5806</v>
      </c>
      <c r="F159" s="195" t="s">
        <v>5807</v>
      </c>
      <c r="G159" s="196" t="s">
        <v>583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673</v>
      </c>
      <c r="AT159" s="205" t="s">
        <v>284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673</v>
      </c>
      <c r="BM159" s="205" t="s">
        <v>5808</v>
      </c>
    </row>
    <row r="160" spans="1:65" s="2" customFormat="1" ht="24.2" customHeight="1">
      <c r="A160" s="35"/>
      <c r="B160" s="36"/>
      <c r="C160" s="193" t="s">
        <v>202</v>
      </c>
      <c r="D160" s="193" t="s">
        <v>284</v>
      </c>
      <c r="E160" s="194" t="s">
        <v>5809</v>
      </c>
      <c r="F160" s="195" t="s">
        <v>5810</v>
      </c>
      <c r="G160" s="196" t="s">
        <v>583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673</v>
      </c>
      <c r="AT160" s="205" t="s">
        <v>284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673</v>
      </c>
      <c r="BM160" s="205" t="s">
        <v>5811</v>
      </c>
    </row>
    <row r="161" spans="1:65" s="2" customFormat="1" ht="24.2" customHeight="1">
      <c r="A161" s="35"/>
      <c r="B161" s="36"/>
      <c r="C161" s="251" t="s">
        <v>205</v>
      </c>
      <c r="D161" s="251" t="s">
        <v>990</v>
      </c>
      <c r="E161" s="252" t="s">
        <v>5812</v>
      </c>
      <c r="F161" s="253" t="s">
        <v>5813</v>
      </c>
      <c r="G161" s="254" t="s">
        <v>583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1797</v>
      </c>
      <c r="AT161" s="205" t="s">
        <v>990</v>
      </c>
      <c r="AU161" s="205" t="s">
        <v>85</v>
      </c>
      <c r="AY161" s="18" t="s">
        <v>282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673</v>
      </c>
      <c r="BM161" s="205" t="s">
        <v>5814</v>
      </c>
    </row>
    <row r="162" spans="1:65" s="2" customFormat="1" ht="78">
      <c r="A162" s="35"/>
      <c r="B162" s="36"/>
      <c r="C162" s="37"/>
      <c r="D162" s="209" t="s">
        <v>3774</v>
      </c>
      <c r="E162" s="37"/>
      <c r="F162" s="270" t="s">
        <v>5815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85</v>
      </c>
    </row>
    <row r="163" spans="1:65" s="2" customFormat="1" ht="21.75" customHeight="1">
      <c r="A163" s="35"/>
      <c r="B163" s="36"/>
      <c r="C163" s="193" t="s">
        <v>426</v>
      </c>
      <c r="D163" s="193" t="s">
        <v>284</v>
      </c>
      <c r="E163" s="194" t="s">
        <v>5816</v>
      </c>
      <c r="F163" s="195" t="s">
        <v>5817</v>
      </c>
      <c r="G163" s="196" t="s">
        <v>583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673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673</v>
      </c>
      <c r="BM163" s="205" t="s">
        <v>5818</v>
      </c>
    </row>
    <row r="164" spans="1:65" s="2" customFormat="1" ht="16.5" customHeight="1">
      <c r="A164" s="35"/>
      <c r="B164" s="36"/>
      <c r="C164" s="193" t="s">
        <v>208</v>
      </c>
      <c r="D164" s="193" t="s">
        <v>284</v>
      </c>
      <c r="E164" s="194" t="s">
        <v>5819</v>
      </c>
      <c r="F164" s="195" t="s">
        <v>5820</v>
      </c>
      <c r="G164" s="196" t="s">
        <v>583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673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673</v>
      </c>
      <c r="BM164" s="205" t="s">
        <v>5821</v>
      </c>
    </row>
    <row r="165" spans="1:65" s="2" customFormat="1" ht="24.2" customHeight="1">
      <c r="A165" s="35"/>
      <c r="B165" s="36"/>
      <c r="C165" s="251" t="s">
        <v>7</v>
      </c>
      <c r="D165" s="251" t="s">
        <v>990</v>
      </c>
      <c r="E165" s="252" t="s">
        <v>5822</v>
      </c>
      <c r="F165" s="253" t="s">
        <v>5823</v>
      </c>
      <c r="G165" s="254" t="s">
        <v>583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1797</v>
      </c>
      <c r="AT165" s="205" t="s">
        <v>990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673</v>
      </c>
      <c r="BM165" s="205" t="s">
        <v>5824</v>
      </c>
    </row>
    <row r="166" spans="1:65" s="2" customFormat="1" ht="243.75">
      <c r="A166" s="35"/>
      <c r="B166" s="36"/>
      <c r="C166" s="37"/>
      <c r="D166" s="209" t="s">
        <v>3774</v>
      </c>
      <c r="E166" s="37"/>
      <c r="F166" s="270" t="s">
        <v>5825</v>
      </c>
      <c r="G166" s="37"/>
      <c r="H166" s="37"/>
      <c r="I166" s="271"/>
      <c r="J166" s="37"/>
      <c r="K166" s="37"/>
      <c r="L166" s="40"/>
      <c r="M166" s="272"/>
      <c r="N166" s="273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3774</v>
      </c>
      <c r="AU166" s="18" t="s">
        <v>85</v>
      </c>
    </row>
    <row r="167" spans="1:65" s="2" customFormat="1" ht="24.2" customHeight="1">
      <c r="A167" s="35"/>
      <c r="B167" s="36"/>
      <c r="C167" s="193" t="s">
        <v>222</v>
      </c>
      <c r="D167" s="193" t="s">
        <v>284</v>
      </c>
      <c r="E167" s="194" t="s">
        <v>5826</v>
      </c>
      <c r="F167" s="195" t="s">
        <v>5827</v>
      </c>
      <c r="G167" s="196" t="s">
        <v>583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673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673</v>
      </c>
      <c r="BM167" s="205" t="s">
        <v>5828</v>
      </c>
    </row>
    <row r="168" spans="1:65" s="2" customFormat="1" ht="39">
      <c r="A168" s="35"/>
      <c r="B168" s="36"/>
      <c r="C168" s="37"/>
      <c r="D168" s="209" t="s">
        <v>3774</v>
      </c>
      <c r="E168" s="37"/>
      <c r="F168" s="270" t="s">
        <v>5645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49.15" customHeight="1">
      <c r="A169" s="35"/>
      <c r="B169" s="36"/>
      <c r="C169" s="251" t="s">
        <v>446</v>
      </c>
      <c r="D169" s="251" t="s">
        <v>990</v>
      </c>
      <c r="E169" s="252" t="s">
        <v>5829</v>
      </c>
      <c r="F169" s="253" t="s">
        <v>5830</v>
      </c>
      <c r="G169" s="254" t="s">
        <v>583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1797</v>
      </c>
      <c r="AT169" s="205" t="s">
        <v>990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673</v>
      </c>
      <c r="BM169" s="205" t="s">
        <v>5831</v>
      </c>
    </row>
    <row r="170" spans="1:65" s="2" customFormat="1" ht="87.75">
      <c r="A170" s="35"/>
      <c r="B170" s="36"/>
      <c r="C170" s="37"/>
      <c r="D170" s="209" t="s">
        <v>3774</v>
      </c>
      <c r="E170" s="37"/>
      <c r="F170" s="270" t="s">
        <v>5649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85</v>
      </c>
    </row>
    <row r="171" spans="1:65" s="2" customFormat="1" ht="24.2" customHeight="1">
      <c r="A171" s="35"/>
      <c r="B171" s="36"/>
      <c r="C171" s="251" t="s">
        <v>452</v>
      </c>
      <c r="D171" s="251" t="s">
        <v>990</v>
      </c>
      <c r="E171" s="252" t="s">
        <v>5650</v>
      </c>
      <c r="F171" s="253" t="s">
        <v>5651</v>
      </c>
      <c r="G171" s="254" t="s">
        <v>583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1797</v>
      </c>
      <c r="AT171" s="205" t="s">
        <v>990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673</v>
      </c>
      <c r="BM171" s="205" t="s">
        <v>5832</v>
      </c>
    </row>
    <row r="172" spans="1:65" s="2" customFormat="1" ht="19.5">
      <c r="A172" s="35"/>
      <c r="B172" s="36"/>
      <c r="C172" s="37"/>
      <c r="D172" s="209" t="s">
        <v>3774</v>
      </c>
      <c r="E172" s="37"/>
      <c r="F172" s="270" t="s">
        <v>5653</v>
      </c>
      <c r="G172" s="37"/>
      <c r="H172" s="37"/>
      <c r="I172" s="271"/>
      <c r="J172" s="37"/>
      <c r="K172" s="37"/>
      <c r="L172" s="40"/>
      <c r="M172" s="272"/>
      <c r="N172" s="273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3774</v>
      </c>
      <c r="AU172" s="18" t="s">
        <v>85</v>
      </c>
    </row>
    <row r="173" spans="1:65" s="2" customFormat="1" ht="16.5" customHeight="1">
      <c r="A173" s="35"/>
      <c r="B173" s="36"/>
      <c r="C173" s="251" t="s">
        <v>457</v>
      </c>
      <c r="D173" s="251" t="s">
        <v>990</v>
      </c>
      <c r="E173" s="252" t="s">
        <v>5654</v>
      </c>
      <c r="F173" s="253" t="s">
        <v>5655</v>
      </c>
      <c r="G173" s="254" t="s">
        <v>583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1797</v>
      </c>
      <c r="AT173" s="205" t="s">
        <v>990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673</v>
      </c>
      <c r="BM173" s="205" t="s">
        <v>5833</v>
      </c>
    </row>
    <row r="174" spans="1:65" s="2" customFormat="1" ht="19.5">
      <c r="A174" s="35"/>
      <c r="B174" s="36"/>
      <c r="C174" s="37"/>
      <c r="D174" s="209" t="s">
        <v>3774</v>
      </c>
      <c r="E174" s="37"/>
      <c r="F174" s="270" t="s">
        <v>5653</v>
      </c>
      <c r="G174" s="37"/>
      <c r="H174" s="37"/>
      <c r="I174" s="271"/>
      <c r="J174" s="37"/>
      <c r="K174" s="37"/>
      <c r="L174" s="40"/>
      <c r="M174" s="272"/>
      <c r="N174" s="273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3774</v>
      </c>
      <c r="AU174" s="18" t="s">
        <v>85</v>
      </c>
    </row>
    <row r="175" spans="1:65" s="2" customFormat="1" ht="16.5" customHeight="1">
      <c r="A175" s="35"/>
      <c r="B175" s="36"/>
      <c r="C175" s="193" t="s">
        <v>463</v>
      </c>
      <c r="D175" s="193" t="s">
        <v>284</v>
      </c>
      <c r="E175" s="194" t="s">
        <v>5657</v>
      </c>
      <c r="F175" s="195" t="s">
        <v>5658</v>
      </c>
      <c r="G175" s="196" t="s">
        <v>583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673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673</v>
      </c>
      <c r="BM175" s="205" t="s">
        <v>5834</v>
      </c>
    </row>
    <row r="176" spans="1:65" s="2" customFormat="1" ht="19.5">
      <c r="A176" s="35"/>
      <c r="B176" s="36"/>
      <c r="C176" s="37"/>
      <c r="D176" s="209" t="s">
        <v>3774</v>
      </c>
      <c r="E176" s="37"/>
      <c r="F176" s="270" t="s">
        <v>5660</v>
      </c>
      <c r="G176" s="37"/>
      <c r="H176" s="37"/>
      <c r="I176" s="271"/>
      <c r="J176" s="37"/>
      <c r="K176" s="37"/>
      <c r="L176" s="40"/>
      <c r="M176" s="272"/>
      <c r="N176" s="273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3774</v>
      </c>
      <c r="AU176" s="18" t="s">
        <v>85</v>
      </c>
    </row>
    <row r="177" spans="1:65" s="2" customFormat="1" ht="24.2" customHeight="1">
      <c r="A177" s="35"/>
      <c r="B177" s="36"/>
      <c r="C177" s="251" t="s">
        <v>468</v>
      </c>
      <c r="D177" s="251" t="s">
        <v>990</v>
      </c>
      <c r="E177" s="252" t="s">
        <v>5661</v>
      </c>
      <c r="F177" s="253" t="s">
        <v>5662</v>
      </c>
      <c r="G177" s="254" t="s">
        <v>583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1797</v>
      </c>
      <c r="AT177" s="205" t="s">
        <v>990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673</v>
      </c>
      <c r="BM177" s="205" t="s">
        <v>5835</v>
      </c>
    </row>
    <row r="178" spans="1:65" s="2" customFormat="1" ht="58.5">
      <c r="A178" s="35"/>
      <c r="B178" s="36"/>
      <c r="C178" s="37"/>
      <c r="D178" s="209" t="s">
        <v>3774</v>
      </c>
      <c r="E178" s="37"/>
      <c r="F178" s="270" t="s">
        <v>5664</v>
      </c>
      <c r="G178" s="37"/>
      <c r="H178" s="37"/>
      <c r="I178" s="271"/>
      <c r="J178" s="37"/>
      <c r="K178" s="37"/>
      <c r="L178" s="40"/>
      <c r="M178" s="272"/>
      <c r="N178" s="27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3774</v>
      </c>
      <c r="AU178" s="18" t="s">
        <v>85</v>
      </c>
    </row>
    <row r="179" spans="1:65" s="2" customFormat="1" ht="16.5" customHeight="1">
      <c r="A179" s="35"/>
      <c r="B179" s="36"/>
      <c r="C179" s="251" t="s">
        <v>473</v>
      </c>
      <c r="D179" s="251" t="s">
        <v>990</v>
      </c>
      <c r="E179" s="252" t="s">
        <v>5665</v>
      </c>
      <c r="F179" s="253" t="s">
        <v>5666</v>
      </c>
      <c r="G179" s="254" t="s">
        <v>583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1797</v>
      </c>
      <c r="AT179" s="205" t="s">
        <v>990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673</v>
      </c>
      <c r="BM179" s="205" t="s">
        <v>5836</v>
      </c>
    </row>
    <row r="180" spans="1:65" s="2" customFormat="1" ht="68.25">
      <c r="A180" s="35"/>
      <c r="B180" s="36"/>
      <c r="C180" s="37"/>
      <c r="D180" s="209" t="s">
        <v>3774</v>
      </c>
      <c r="E180" s="37"/>
      <c r="F180" s="270" t="s">
        <v>5668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85</v>
      </c>
    </row>
    <row r="181" spans="1:65" s="2" customFormat="1" ht="24.2" customHeight="1">
      <c r="A181" s="35"/>
      <c r="B181" s="36"/>
      <c r="C181" s="251" t="s">
        <v>478</v>
      </c>
      <c r="D181" s="251" t="s">
        <v>990</v>
      </c>
      <c r="E181" s="252" t="s">
        <v>5696</v>
      </c>
      <c r="F181" s="253" t="s">
        <v>5697</v>
      </c>
      <c r="G181" s="254" t="s">
        <v>583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1797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673</v>
      </c>
      <c r="BM181" s="205" t="s">
        <v>5837</v>
      </c>
    </row>
    <row r="182" spans="1:65" s="13" customFormat="1" ht="22.5">
      <c r="B182" s="207"/>
      <c r="C182" s="208"/>
      <c r="D182" s="209" t="s">
        <v>290</v>
      </c>
      <c r="E182" s="208"/>
      <c r="F182" s="211" t="s">
        <v>5603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290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282</v>
      </c>
    </row>
    <row r="183" spans="1:65" s="2" customFormat="1" ht="24.2" customHeight="1">
      <c r="A183" s="35"/>
      <c r="B183" s="36"/>
      <c r="C183" s="251" t="s">
        <v>483</v>
      </c>
      <c r="D183" s="251" t="s">
        <v>990</v>
      </c>
      <c r="E183" s="252" t="s">
        <v>5689</v>
      </c>
      <c r="F183" s="253" t="s">
        <v>5690</v>
      </c>
      <c r="G183" s="254" t="s">
        <v>583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1797</v>
      </c>
      <c r="AT183" s="205" t="s">
        <v>990</v>
      </c>
      <c r="AU183" s="205" t="s">
        <v>85</v>
      </c>
      <c r="AY183" s="18" t="s">
        <v>282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673</v>
      </c>
      <c r="BM183" s="205" t="s">
        <v>5838</v>
      </c>
    </row>
    <row r="184" spans="1:65" s="2" customFormat="1" ht="21.75" customHeight="1">
      <c r="A184" s="35"/>
      <c r="B184" s="36"/>
      <c r="C184" s="193" t="s">
        <v>488</v>
      </c>
      <c r="D184" s="193" t="s">
        <v>284</v>
      </c>
      <c r="E184" s="194" t="s">
        <v>5710</v>
      </c>
      <c r="F184" s="195" t="s">
        <v>5839</v>
      </c>
      <c r="G184" s="196" t="s">
        <v>583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673</v>
      </c>
      <c r="AT184" s="205" t="s">
        <v>284</v>
      </c>
      <c r="AU184" s="205" t="s">
        <v>85</v>
      </c>
      <c r="AY184" s="18" t="s">
        <v>282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673</v>
      </c>
      <c r="BM184" s="205" t="s">
        <v>5840</v>
      </c>
    </row>
    <row r="185" spans="1:65" s="2" customFormat="1" ht="24.2" customHeight="1">
      <c r="A185" s="35"/>
      <c r="B185" s="36"/>
      <c r="C185" s="251" t="s">
        <v>493</v>
      </c>
      <c r="D185" s="251" t="s">
        <v>990</v>
      </c>
      <c r="E185" s="252" t="s">
        <v>5713</v>
      </c>
      <c r="F185" s="253" t="s">
        <v>5714</v>
      </c>
      <c r="G185" s="254" t="s">
        <v>583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1797</v>
      </c>
      <c r="AT185" s="205" t="s">
        <v>990</v>
      </c>
      <c r="AU185" s="205" t="s">
        <v>85</v>
      </c>
      <c r="AY185" s="18" t="s">
        <v>282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673</v>
      </c>
      <c r="BM185" s="205" t="s">
        <v>5841</v>
      </c>
    </row>
    <row r="186" spans="1:65" s="2" customFormat="1" ht="16.5" customHeight="1">
      <c r="A186" s="35"/>
      <c r="B186" s="36"/>
      <c r="C186" s="193" t="s">
        <v>498</v>
      </c>
      <c r="D186" s="193" t="s">
        <v>284</v>
      </c>
      <c r="E186" s="194" t="s">
        <v>5719</v>
      </c>
      <c r="F186" s="195" t="s">
        <v>5720</v>
      </c>
      <c r="G186" s="196" t="s">
        <v>583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673</v>
      </c>
      <c r="AT186" s="205" t="s">
        <v>284</v>
      </c>
      <c r="AU186" s="205" t="s">
        <v>85</v>
      </c>
      <c r="AY186" s="18" t="s">
        <v>282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673</v>
      </c>
      <c r="BM186" s="205" t="s">
        <v>5842</v>
      </c>
    </row>
    <row r="187" spans="1:65" s="2" customFormat="1" ht="21.75" customHeight="1">
      <c r="A187" s="35"/>
      <c r="B187" s="36"/>
      <c r="C187" s="193" t="s">
        <v>509</v>
      </c>
      <c r="D187" s="193" t="s">
        <v>284</v>
      </c>
      <c r="E187" s="194" t="s">
        <v>5722</v>
      </c>
      <c r="F187" s="195" t="s">
        <v>5723</v>
      </c>
      <c r="G187" s="196" t="s">
        <v>583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673</v>
      </c>
      <c r="AT187" s="205" t="s">
        <v>284</v>
      </c>
      <c r="AU187" s="205" t="s">
        <v>85</v>
      </c>
      <c r="AY187" s="18" t="s">
        <v>282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673</v>
      </c>
      <c r="BM187" s="205" t="s">
        <v>5843</v>
      </c>
    </row>
    <row r="188" spans="1:65" s="2" customFormat="1" ht="24.2" customHeight="1">
      <c r="A188" s="35"/>
      <c r="B188" s="36"/>
      <c r="C188" s="251" t="s">
        <v>515</v>
      </c>
      <c r="D188" s="251" t="s">
        <v>990</v>
      </c>
      <c r="E188" s="252" t="s">
        <v>5725</v>
      </c>
      <c r="F188" s="253" t="s">
        <v>5726</v>
      </c>
      <c r="G188" s="254" t="s">
        <v>583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1797</v>
      </c>
      <c r="AT188" s="205" t="s">
        <v>990</v>
      </c>
      <c r="AU188" s="205" t="s">
        <v>85</v>
      </c>
      <c r="AY188" s="18" t="s">
        <v>282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673</v>
      </c>
      <c r="BM188" s="205" t="s">
        <v>5844</v>
      </c>
    </row>
    <row r="189" spans="1:65" s="2" customFormat="1" ht="21.75" customHeight="1">
      <c r="A189" s="35"/>
      <c r="B189" s="36"/>
      <c r="C189" s="251" t="s">
        <v>520</v>
      </c>
      <c r="D189" s="251" t="s">
        <v>990</v>
      </c>
      <c r="E189" s="252" t="s">
        <v>5728</v>
      </c>
      <c r="F189" s="253" t="s">
        <v>5729</v>
      </c>
      <c r="G189" s="254" t="s">
        <v>583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1797</v>
      </c>
      <c r="AT189" s="205" t="s">
        <v>990</v>
      </c>
      <c r="AU189" s="205" t="s">
        <v>85</v>
      </c>
      <c r="AY189" s="18" t="s">
        <v>282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673</v>
      </c>
      <c r="BM189" s="205" t="s">
        <v>5845</v>
      </c>
    </row>
    <row r="190" spans="1:65" s="2" customFormat="1" ht="21.75" customHeight="1">
      <c r="A190" s="35"/>
      <c r="B190" s="36"/>
      <c r="C190" s="251" t="s">
        <v>525</v>
      </c>
      <c r="D190" s="251" t="s">
        <v>990</v>
      </c>
      <c r="E190" s="252" t="s">
        <v>5731</v>
      </c>
      <c r="F190" s="253" t="s">
        <v>5732</v>
      </c>
      <c r="G190" s="254" t="s">
        <v>583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1797</v>
      </c>
      <c r="AT190" s="205" t="s">
        <v>990</v>
      </c>
      <c r="AU190" s="205" t="s">
        <v>85</v>
      </c>
      <c r="AY190" s="18" t="s">
        <v>282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673</v>
      </c>
      <c r="BM190" s="205" t="s">
        <v>5846</v>
      </c>
    </row>
    <row r="191" spans="1:65" s="2" customFormat="1" ht="24.2" customHeight="1">
      <c r="A191" s="35"/>
      <c r="B191" s="36"/>
      <c r="C191" s="251" t="s">
        <v>530</v>
      </c>
      <c r="D191" s="251" t="s">
        <v>990</v>
      </c>
      <c r="E191" s="252" t="s">
        <v>5734</v>
      </c>
      <c r="F191" s="253" t="s">
        <v>5735</v>
      </c>
      <c r="G191" s="254" t="s">
        <v>583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1797</v>
      </c>
      <c r="AT191" s="205" t="s">
        <v>990</v>
      </c>
      <c r="AU191" s="205" t="s">
        <v>85</v>
      </c>
      <c r="AY191" s="18" t="s">
        <v>282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673</v>
      </c>
      <c r="BM191" s="205" t="s">
        <v>5847</v>
      </c>
    </row>
    <row r="192" spans="1:65" s="2" customFormat="1" ht="24.2" customHeight="1">
      <c r="A192" s="35"/>
      <c r="B192" s="36"/>
      <c r="C192" s="251" t="s">
        <v>536</v>
      </c>
      <c r="D192" s="251" t="s">
        <v>990</v>
      </c>
      <c r="E192" s="252" t="s">
        <v>4860</v>
      </c>
      <c r="F192" s="253" t="s">
        <v>4861</v>
      </c>
      <c r="G192" s="254" t="s">
        <v>583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493</v>
      </c>
      <c r="AT192" s="205" t="s">
        <v>990</v>
      </c>
      <c r="AU192" s="205" t="s">
        <v>85</v>
      </c>
      <c r="AY192" s="18" t="s">
        <v>282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5848</v>
      </c>
    </row>
    <row r="193" spans="1:65" s="12" customFormat="1" ht="25.9" customHeight="1">
      <c r="B193" s="177"/>
      <c r="C193" s="178"/>
      <c r="D193" s="179" t="s">
        <v>75</v>
      </c>
      <c r="E193" s="180" t="s">
        <v>3329</v>
      </c>
      <c r="F193" s="180" t="s">
        <v>3330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330</v>
      </c>
      <c r="AT193" s="189" t="s">
        <v>75</v>
      </c>
      <c r="AU193" s="189" t="s">
        <v>76</v>
      </c>
      <c r="AY193" s="188" t="s">
        <v>282</v>
      </c>
      <c r="BK193" s="190">
        <f>BK194+BK197</f>
        <v>0</v>
      </c>
    </row>
    <row r="194" spans="1:65" s="12" customFormat="1" ht="22.9" customHeight="1">
      <c r="B194" s="177"/>
      <c r="C194" s="178"/>
      <c r="D194" s="179" t="s">
        <v>75</v>
      </c>
      <c r="E194" s="191" t="s">
        <v>3331</v>
      </c>
      <c r="F194" s="191" t="s">
        <v>3332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330</v>
      </c>
      <c r="AT194" s="189" t="s">
        <v>75</v>
      </c>
      <c r="AU194" s="189" t="s">
        <v>83</v>
      </c>
      <c r="AY194" s="188" t="s">
        <v>282</v>
      </c>
      <c r="BK194" s="190">
        <f>SUM(BK195:BK196)</f>
        <v>0</v>
      </c>
    </row>
    <row r="195" spans="1:65" s="2" customFormat="1" ht="16.5" customHeight="1">
      <c r="A195" s="35"/>
      <c r="B195" s="36"/>
      <c r="C195" s="193" t="s">
        <v>544</v>
      </c>
      <c r="D195" s="193" t="s">
        <v>284</v>
      </c>
      <c r="E195" s="194" t="s">
        <v>3357</v>
      </c>
      <c r="F195" s="195" t="s">
        <v>3358</v>
      </c>
      <c r="G195" s="196" t="s">
        <v>2216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3336</v>
      </c>
      <c r="AT195" s="205" t="s">
        <v>284</v>
      </c>
      <c r="AU195" s="205" t="s">
        <v>85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3336</v>
      </c>
      <c r="BM195" s="205" t="s">
        <v>5849</v>
      </c>
    </row>
    <row r="196" spans="1:65" s="2" customFormat="1" ht="16.5" customHeight="1">
      <c r="A196" s="35"/>
      <c r="B196" s="36"/>
      <c r="C196" s="193" t="s">
        <v>550</v>
      </c>
      <c r="D196" s="193" t="s">
        <v>284</v>
      </c>
      <c r="E196" s="194" t="s">
        <v>3375</v>
      </c>
      <c r="F196" s="195" t="s">
        <v>5035</v>
      </c>
      <c r="G196" s="196" t="s">
        <v>762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3336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3336</v>
      </c>
      <c r="BM196" s="205" t="s">
        <v>5850</v>
      </c>
    </row>
    <row r="197" spans="1:65" s="12" customFormat="1" ht="22.9" customHeight="1">
      <c r="B197" s="177"/>
      <c r="C197" s="178"/>
      <c r="D197" s="179" t="s">
        <v>75</v>
      </c>
      <c r="E197" s="191" t="s">
        <v>5037</v>
      </c>
      <c r="F197" s="191" t="s">
        <v>5038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330</v>
      </c>
      <c r="AT197" s="189" t="s">
        <v>75</v>
      </c>
      <c r="AU197" s="189" t="s">
        <v>83</v>
      </c>
      <c r="AY197" s="188" t="s">
        <v>282</v>
      </c>
      <c r="BK197" s="190">
        <f>SUM(BK198:BK203)</f>
        <v>0</v>
      </c>
    </row>
    <row r="198" spans="1:65" s="2" customFormat="1" ht="21.75" customHeight="1">
      <c r="A198" s="35"/>
      <c r="B198" s="36"/>
      <c r="C198" s="193" t="s">
        <v>580</v>
      </c>
      <c r="D198" s="193" t="s">
        <v>284</v>
      </c>
      <c r="E198" s="194" t="s">
        <v>5039</v>
      </c>
      <c r="F198" s="195" t="s">
        <v>5851</v>
      </c>
      <c r="G198" s="196" t="s">
        <v>762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3336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3336</v>
      </c>
      <c r="BM198" s="205" t="s">
        <v>5852</v>
      </c>
    </row>
    <row r="199" spans="1:65" s="2" customFormat="1" ht="29.25">
      <c r="A199" s="35"/>
      <c r="B199" s="36"/>
      <c r="C199" s="37"/>
      <c r="D199" s="209" t="s">
        <v>3774</v>
      </c>
      <c r="E199" s="37"/>
      <c r="F199" s="270" t="s">
        <v>5042</v>
      </c>
      <c r="G199" s="37"/>
      <c r="H199" s="37"/>
      <c r="I199" s="271"/>
      <c r="J199" s="37"/>
      <c r="K199" s="37"/>
      <c r="L199" s="40"/>
      <c r="M199" s="272"/>
      <c r="N199" s="273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3774</v>
      </c>
      <c r="AU199" s="18" t="s">
        <v>85</v>
      </c>
    </row>
    <row r="200" spans="1:65" s="2" customFormat="1" ht="16.5" customHeight="1">
      <c r="A200" s="35"/>
      <c r="B200" s="36"/>
      <c r="C200" s="193" t="s">
        <v>585</v>
      </c>
      <c r="D200" s="193" t="s">
        <v>284</v>
      </c>
      <c r="E200" s="194" t="s">
        <v>5043</v>
      </c>
      <c r="F200" s="195" t="s">
        <v>5044</v>
      </c>
      <c r="G200" s="196" t="s">
        <v>762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3336</v>
      </c>
      <c r="AT200" s="205" t="s">
        <v>284</v>
      </c>
      <c r="AU200" s="205" t="s">
        <v>85</v>
      </c>
      <c r="AY200" s="18" t="s">
        <v>282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3336</v>
      </c>
      <c r="BM200" s="205" t="s">
        <v>5853</v>
      </c>
    </row>
    <row r="201" spans="1:65" s="2" customFormat="1" ht="19.5">
      <c r="A201" s="35"/>
      <c r="B201" s="36"/>
      <c r="C201" s="37"/>
      <c r="D201" s="209" t="s">
        <v>3774</v>
      </c>
      <c r="E201" s="37"/>
      <c r="F201" s="270" t="s">
        <v>5046</v>
      </c>
      <c r="G201" s="37"/>
      <c r="H201" s="37"/>
      <c r="I201" s="271"/>
      <c r="J201" s="37"/>
      <c r="K201" s="37"/>
      <c r="L201" s="40"/>
      <c r="M201" s="272"/>
      <c r="N201" s="273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3774</v>
      </c>
      <c r="AU201" s="18" t="s">
        <v>85</v>
      </c>
    </row>
    <row r="202" spans="1:65" s="2" customFormat="1" ht="16.5" customHeight="1">
      <c r="A202" s="35"/>
      <c r="B202" s="36"/>
      <c r="C202" s="193" t="s">
        <v>589</v>
      </c>
      <c r="D202" s="193" t="s">
        <v>284</v>
      </c>
      <c r="E202" s="194" t="s">
        <v>5047</v>
      </c>
      <c r="F202" s="195" t="s">
        <v>5048</v>
      </c>
      <c r="G202" s="196" t="s">
        <v>762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3336</v>
      </c>
      <c r="AT202" s="205" t="s">
        <v>284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3336</v>
      </c>
      <c r="BM202" s="205" t="s">
        <v>5854</v>
      </c>
    </row>
    <row r="203" spans="1:65" s="2" customFormat="1" ht="19.5">
      <c r="A203" s="35"/>
      <c r="B203" s="36"/>
      <c r="C203" s="37"/>
      <c r="D203" s="209" t="s">
        <v>3774</v>
      </c>
      <c r="E203" s="37"/>
      <c r="F203" s="270" t="s">
        <v>5050</v>
      </c>
      <c r="G203" s="37"/>
      <c r="H203" s="37"/>
      <c r="I203" s="271"/>
      <c r="J203" s="37"/>
      <c r="K203" s="37"/>
      <c r="L203" s="40"/>
      <c r="M203" s="274"/>
      <c r="N203" s="275"/>
      <c r="O203" s="267"/>
      <c r="P203" s="267"/>
      <c r="Q203" s="267"/>
      <c r="R203" s="267"/>
      <c r="S203" s="267"/>
      <c r="T203" s="27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3774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fvbvxmIR34Yxpf/WUIJGusXZsFTVvom7gnbOdFilrmro1p3dY9HwtJuKFr7z6MIUs27wqTlKe6anNmFCqAdiJg==" saltValue="zZL09l3ZYj8Pc0XLW9qjgOBivnskXR+TYtZN5QUqy5RygQUvM/3j/8N6sPYe5Mlc1tvZitJyHjKtS3MgZLZ0/A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5855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04h.3 - ESLB - NOUZ. ODCH.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5856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4648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5" t="str">
        <f>E7</f>
        <v>MŠ Vokovická</v>
      </c>
      <c r="F120" s="336"/>
      <c r="G120" s="336"/>
      <c r="H120" s="33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5" t="s">
        <v>227</v>
      </c>
      <c r="F122" s="286"/>
      <c r="G122" s="286"/>
      <c r="H122" s="28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5579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E13</f>
        <v>04h.3 - ESLB - NOUZ. ODCH.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352</v>
      </c>
      <c r="F136" s="191" t="s">
        <v>1285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284</v>
      </c>
      <c r="E137" s="194" t="s">
        <v>4649</v>
      </c>
      <c r="F137" s="195" t="s">
        <v>4650</v>
      </c>
      <c r="G137" s="196" t="s">
        <v>441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5857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4652</v>
      </c>
      <c r="F138" s="195" t="s">
        <v>4653</v>
      </c>
      <c r="G138" s="196" t="s">
        <v>441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5858</v>
      </c>
    </row>
    <row r="139" spans="1:65" s="2" customFormat="1" ht="24.2" customHeight="1">
      <c r="A139" s="35"/>
      <c r="B139" s="36"/>
      <c r="C139" s="193" t="s">
        <v>105</v>
      </c>
      <c r="D139" s="193" t="s">
        <v>284</v>
      </c>
      <c r="E139" s="194" t="s">
        <v>4655</v>
      </c>
      <c r="F139" s="195" t="s">
        <v>4656</v>
      </c>
      <c r="G139" s="196" t="s">
        <v>441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5859</v>
      </c>
    </row>
    <row r="140" spans="1:65" s="12" customFormat="1" ht="22.9" customHeight="1">
      <c r="B140" s="177"/>
      <c r="C140" s="178"/>
      <c r="D140" s="179" t="s">
        <v>75</v>
      </c>
      <c r="E140" s="191" t="s">
        <v>4658</v>
      </c>
      <c r="F140" s="191" t="s">
        <v>4659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282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288</v>
      </c>
      <c r="D141" s="193" t="s">
        <v>284</v>
      </c>
      <c r="E141" s="194" t="s">
        <v>4660</v>
      </c>
      <c r="F141" s="195" t="s">
        <v>4661</v>
      </c>
      <c r="G141" s="196" t="s">
        <v>418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5860</v>
      </c>
    </row>
    <row r="142" spans="1:65" s="12" customFormat="1" ht="25.9" customHeight="1">
      <c r="B142" s="177"/>
      <c r="C142" s="178"/>
      <c r="D142" s="179" t="s">
        <v>75</v>
      </c>
      <c r="E142" s="180" t="s">
        <v>1401</v>
      </c>
      <c r="F142" s="180" t="s">
        <v>1402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282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4663</v>
      </c>
      <c r="F143" s="191" t="s">
        <v>4664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282</v>
      </c>
      <c r="BK143" s="190">
        <f>SUM(BK144:BK160)</f>
        <v>0</v>
      </c>
    </row>
    <row r="144" spans="1:65" s="2" customFormat="1" ht="24.2" customHeight="1">
      <c r="A144" s="35"/>
      <c r="B144" s="36"/>
      <c r="C144" s="193" t="s">
        <v>330</v>
      </c>
      <c r="D144" s="193" t="s">
        <v>284</v>
      </c>
      <c r="E144" s="194" t="s">
        <v>4683</v>
      </c>
      <c r="F144" s="195" t="s">
        <v>4684</v>
      </c>
      <c r="G144" s="196" t="s">
        <v>441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5861</v>
      </c>
    </row>
    <row r="145" spans="1:65" s="2" customFormat="1" ht="21.75" customHeight="1">
      <c r="A145" s="35"/>
      <c r="B145" s="36"/>
      <c r="C145" s="251" t="s">
        <v>336</v>
      </c>
      <c r="D145" s="251" t="s">
        <v>990</v>
      </c>
      <c r="E145" s="252" t="s">
        <v>4686</v>
      </c>
      <c r="F145" s="253" t="s">
        <v>4687</v>
      </c>
      <c r="G145" s="254" t="s">
        <v>441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5862</v>
      </c>
    </row>
    <row r="146" spans="1:65" s="2" customFormat="1" ht="24.2" customHeight="1">
      <c r="A146" s="35"/>
      <c r="B146" s="36"/>
      <c r="C146" s="193" t="s">
        <v>342</v>
      </c>
      <c r="D146" s="193" t="s">
        <v>284</v>
      </c>
      <c r="E146" s="194" t="s">
        <v>5863</v>
      </c>
      <c r="F146" s="195" t="s">
        <v>5864</v>
      </c>
      <c r="G146" s="196" t="s">
        <v>441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5865</v>
      </c>
    </row>
    <row r="147" spans="1:65" s="2" customFormat="1" ht="16.5" customHeight="1">
      <c r="A147" s="35"/>
      <c r="B147" s="36"/>
      <c r="C147" s="251" t="s">
        <v>347</v>
      </c>
      <c r="D147" s="251" t="s">
        <v>990</v>
      </c>
      <c r="E147" s="252" t="s">
        <v>5866</v>
      </c>
      <c r="F147" s="253" t="s">
        <v>5867</v>
      </c>
      <c r="G147" s="254" t="s">
        <v>441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493</v>
      </c>
      <c r="AT147" s="205" t="s">
        <v>990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5868</v>
      </c>
    </row>
    <row r="148" spans="1:65" s="13" customFormat="1" ht="11.25">
      <c r="B148" s="207"/>
      <c r="C148" s="208"/>
      <c r="D148" s="209" t="s">
        <v>290</v>
      </c>
      <c r="E148" s="208"/>
      <c r="F148" s="211" t="s">
        <v>5596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290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282</v>
      </c>
    </row>
    <row r="149" spans="1:65" s="2" customFormat="1" ht="16.5" customHeight="1">
      <c r="A149" s="35"/>
      <c r="B149" s="36"/>
      <c r="C149" s="193" t="s">
        <v>352</v>
      </c>
      <c r="D149" s="193" t="s">
        <v>284</v>
      </c>
      <c r="E149" s="194" t="s">
        <v>4707</v>
      </c>
      <c r="F149" s="195" t="s">
        <v>4708</v>
      </c>
      <c r="G149" s="196" t="s">
        <v>583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5869</v>
      </c>
    </row>
    <row r="150" spans="1:65" s="2" customFormat="1" ht="24.2" customHeight="1">
      <c r="A150" s="35"/>
      <c r="B150" s="36"/>
      <c r="C150" s="251" t="s">
        <v>357</v>
      </c>
      <c r="D150" s="251" t="s">
        <v>990</v>
      </c>
      <c r="E150" s="252" t="s">
        <v>4710</v>
      </c>
      <c r="F150" s="253" t="s">
        <v>4711</v>
      </c>
      <c r="G150" s="254" t="s">
        <v>583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493</v>
      </c>
      <c r="AT150" s="205" t="s">
        <v>990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5870</v>
      </c>
    </row>
    <row r="151" spans="1:65" s="2" customFormat="1" ht="29.25">
      <c r="A151" s="35"/>
      <c r="B151" s="36"/>
      <c r="C151" s="37"/>
      <c r="D151" s="209" t="s">
        <v>3774</v>
      </c>
      <c r="E151" s="37"/>
      <c r="F151" s="270" t="s">
        <v>4713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284</v>
      </c>
      <c r="E152" s="194" t="s">
        <v>5871</v>
      </c>
      <c r="F152" s="195" t="s">
        <v>5872</v>
      </c>
      <c r="G152" s="196" t="s">
        <v>441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5873</v>
      </c>
    </row>
    <row r="153" spans="1:65" s="2" customFormat="1" ht="37.9" customHeight="1">
      <c r="A153" s="35"/>
      <c r="B153" s="36"/>
      <c r="C153" s="251" t="s">
        <v>188</v>
      </c>
      <c r="D153" s="251" t="s">
        <v>990</v>
      </c>
      <c r="E153" s="252" t="s">
        <v>5874</v>
      </c>
      <c r="F153" s="253" t="s">
        <v>5875</v>
      </c>
      <c r="G153" s="254" t="s">
        <v>441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493</v>
      </c>
      <c r="AT153" s="205" t="s">
        <v>990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5876</v>
      </c>
    </row>
    <row r="154" spans="1:65" s="13" customFormat="1" ht="11.25">
      <c r="B154" s="207"/>
      <c r="C154" s="208"/>
      <c r="D154" s="209" t="s">
        <v>290</v>
      </c>
      <c r="E154" s="208"/>
      <c r="F154" s="211" t="s">
        <v>4735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282</v>
      </c>
    </row>
    <row r="155" spans="1:65" s="2" customFormat="1" ht="33" customHeight="1">
      <c r="A155" s="35"/>
      <c r="B155" s="36"/>
      <c r="C155" s="193" t="s">
        <v>191</v>
      </c>
      <c r="D155" s="193" t="s">
        <v>284</v>
      </c>
      <c r="E155" s="194" t="s">
        <v>4881</v>
      </c>
      <c r="F155" s="195" t="s">
        <v>4882</v>
      </c>
      <c r="G155" s="196" t="s">
        <v>583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85</v>
      </c>
      <c r="AY155" s="18" t="s">
        <v>282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5877</v>
      </c>
    </row>
    <row r="156" spans="1:65" s="2" customFormat="1" ht="21.75" customHeight="1">
      <c r="A156" s="35"/>
      <c r="B156" s="36"/>
      <c r="C156" s="251" t="s">
        <v>194</v>
      </c>
      <c r="D156" s="251" t="s">
        <v>990</v>
      </c>
      <c r="E156" s="252" t="s">
        <v>4884</v>
      </c>
      <c r="F156" s="253" t="s">
        <v>4885</v>
      </c>
      <c r="G156" s="254" t="s">
        <v>583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493</v>
      </c>
      <c r="AT156" s="205" t="s">
        <v>990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5878</v>
      </c>
    </row>
    <row r="157" spans="1:65" s="2" customFormat="1" ht="24.2" customHeight="1">
      <c r="A157" s="35"/>
      <c r="B157" s="36"/>
      <c r="C157" s="251" t="s">
        <v>8</v>
      </c>
      <c r="D157" s="251" t="s">
        <v>990</v>
      </c>
      <c r="E157" s="252" t="s">
        <v>4854</v>
      </c>
      <c r="F157" s="253" t="s">
        <v>4855</v>
      </c>
      <c r="G157" s="254" t="s">
        <v>583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493</v>
      </c>
      <c r="AT157" s="205" t="s">
        <v>990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5879</v>
      </c>
    </row>
    <row r="158" spans="1:65" s="2" customFormat="1" ht="24.2" customHeight="1">
      <c r="A158" s="35"/>
      <c r="B158" s="36"/>
      <c r="C158" s="251" t="s">
        <v>199</v>
      </c>
      <c r="D158" s="251" t="s">
        <v>990</v>
      </c>
      <c r="E158" s="252" t="s">
        <v>4860</v>
      </c>
      <c r="F158" s="253" t="s">
        <v>4861</v>
      </c>
      <c r="G158" s="254" t="s">
        <v>583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493</v>
      </c>
      <c r="AT158" s="205" t="s">
        <v>990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5880</v>
      </c>
    </row>
    <row r="159" spans="1:65" s="2" customFormat="1" ht="24.2" customHeight="1">
      <c r="A159" s="35"/>
      <c r="B159" s="36"/>
      <c r="C159" s="251" t="s">
        <v>202</v>
      </c>
      <c r="D159" s="251" t="s">
        <v>990</v>
      </c>
      <c r="E159" s="252" t="s">
        <v>4925</v>
      </c>
      <c r="F159" s="253" t="s">
        <v>5881</v>
      </c>
      <c r="G159" s="254" t="s">
        <v>583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493</v>
      </c>
      <c r="AT159" s="205" t="s">
        <v>990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5882</v>
      </c>
    </row>
    <row r="160" spans="1:65" s="2" customFormat="1" ht="24.2" customHeight="1">
      <c r="A160" s="35"/>
      <c r="B160" s="36"/>
      <c r="C160" s="251" t="s">
        <v>205</v>
      </c>
      <c r="D160" s="251" t="s">
        <v>990</v>
      </c>
      <c r="E160" s="252" t="s">
        <v>4928</v>
      </c>
      <c r="F160" s="253" t="s">
        <v>4929</v>
      </c>
      <c r="G160" s="254" t="s">
        <v>583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493</v>
      </c>
      <c r="AT160" s="205" t="s">
        <v>990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5883</v>
      </c>
    </row>
    <row r="161" spans="1:65" s="12" customFormat="1" ht="25.9" customHeight="1">
      <c r="B161" s="177"/>
      <c r="C161" s="178"/>
      <c r="D161" s="179" t="s">
        <v>75</v>
      </c>
      <c r="E161" s="180" t="s">
        <v>990</v>
      </c>
      <c r="F161" s="180" t="s">
        <v>5022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282</v>
      </c>
      <c r="BK161" s="190">
        <f>BK162</f>
        <v>0</v>
      </c>
    </row>
    <row r="162" spans="1:65" s="12" customFormat="1" ht="22.9" customHeight="1">
      <c r="B162" s="177"/>
      <c r="C162" s="178"/>
      <c r="D162" s="179" t="s">
        <v>75</v>
      </c>
      <c r="E162" s="191" t="s">
        <v>5614</v>
      </c>
      <c r="F162" s="191" t="s">
        <v>5884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282</v>
      </c>
      <c r="BK162" s="190">
        <f>SUM(BK163:BK187)</f>
        <v>0</v>
      </c>
    </row>
    <row r="163" spans="1:65" s="2" customFormat="1" ht="16.5" customHeight="1">
      <c r="A163" s="35"/>
      <c r="B163" s="36"/>
      <c r="C163" s="193" t="s">
        <v>426</v>
      </c>
      <c r="D163" s="193" t="s">
        <v>284</v>
      </c>
      <c r="E163" s="194" t="s">
        <v>5885</v>
      </c>
      <c r="F163" s="195" t="s">
        <v>5886</v>
      </c>
      <c r="G163" s="196" t="s">
        <v>583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673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673</v>
      </c>
      <c r="BM163" s="205" t="s">
        <v>5887</v>
      </c>
    </row>
    <row r="164" spans="1:65" s="2" customFormat="1" ht="21.75" customHeight="1">
      <c r="A164" s="35"/>
      <c r="B164" s="36"/>
      <c r="C164" s="193" t="s">
        <v>208</v>
      </c>
      <c r="D164" s="193" t="s">
        <v>284</v>
      </c>
      <c r="E164" s="194" t="s">
        <v>5888</v>
      </c>
      <c r="F164" s="195" t="s">
        <v>5889</v>
      </c>
      <c r="G164" s="196" t="s">
        <v>762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673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673</v>
      </c>
      <c r="BM164" s="205" t="s">
        <v>5890</v>
      </c>
    </row>
    <row r="165" spans="1:65" s="2" customFormat="1" ht="24.2" customHeight="1">
      <c r="A165" s="35"/>
      <c r="B165" s="36"/>
      <c r="C165" s="251" t="s">
        <v>7</v>
      </c>
      <c r="D165" s="251" t="s">
        <v>990</v>
      </c>
      <c r="E165" s="252" t="s">
        <v>5891</v>
      </c>
      <c r="F165" s="253" t="s">
        <v>5892</v>
      </c>
      <c r="G165" s="254" t="s">
        <v>583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1797</v>
      </c>
      <c r="AT165" s="205" t="s">
        <v>990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673</v>
      </c>
      <c r="BM165" s="205" t="s">
        <v>5893</v>
      </c>
    </row>
    <row r="166" spans="1:65" s="2" customFormat="1" ht="19.5">
      <c r="A166" s="35"/>
      <c r="B166" s="36"/>
      <c r="C166" s="37"/>
      <c r="D166" s="209" t="s">
        <v>3774</v>
      </c>
      <c r="E166" s="37"/>
      <c r="F166" s="270" t="s">
        <v>5894</v>
      </c>
      <c r="G166" s="37"/>
      <c r="H166" s="37"/>
      <c r="I166" s="271"/>
      <c r="J166" s="37"/>
      <c r="K166" s="37"/>
      <c r="L166" s="40"/>
      <c r="M166" s="272"/>
      <c r="N166" s="273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3774</v>
      </c>
      <c r="AU166" s="18" t="s">
        <v>85</v>
      </c>
    </row>
    <row r="167" spans="1:65" s="2" customFormat="1" ht="16.5" customHeight="1">
      <c r="A167" s="35"/>
      <c r="B167" s="36"/>
      <c r="C167" s="251" t="s">
        <v>222</v>
      </c>
      <c r="D167" s="251" t="s">
        <v>990</v>
      </c>
      <c r="E167" s="252" t="s">
        <v>5895</v>
      </c>
      <c r="F167" s="253" t="s">
        <v>5896</v>
      </c>
      <c r="G167" s="254" t="s">
        <v>583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1797</v>
      </c>
      <c r="AT167" s="205" t="s">
        <v>990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673</v>
      </c>
      <c r="BM167" s="205" t="s">
        <v>5897</v>
      </c>
    </row>
    <row r="168" spans="1:65" s="2" customFormat="1" ht="19.5">
      <c r="A168" s="35"/>
      <c r="B168" s="36"/>
      <c r="C168" s="37"/>
      <c r="D168" s="209" t="s">
        <v>3774</v>
      </c>
      <c r="E168" s="37"/>
      <c r="F168" s="270" t="s">
        <v>5898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24.2" customHeight="1">
      <c r="A169" s="35"/>
      <c r="B169" s="36"/>
      <c r="C169" s="251" t="s">
        <v>446</v>
      </c>
      <c r="D169" s="251" t="s">
        <v>990</v>
      </c>
      <c r="E169" s="252" t="s">
        <v>5899</v>
      </c>
      <c r="F169" s="253" t="s">
        <v>5900</v>
      </c>
      <c r="G169" s="254" t="s">
        <v>583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1797</v>
      </c>
      <c r="AT169" s="205" t="s">
        <v>990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673</v>
      </c>
      <c r="BM169" s="205" t="s">
        <v>5901</v>
      </c>
    </row>
    <row r="170" spans="1:65" s="2" customFormat="1" ht="19.5">
      <c r="A170" s="35"/>
      <c r="B170" s="36"/>
      <c r="C170" s="37"/>
      <c r="D170" s="209" t="s">
        <v>3774</v>
      </c>
      <c r="E170" s="37"/>
      <c r="F170" s="270" t="s">
        <v>5902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85</v>
      </c>
    </row>
    <row r="171" spans="1:65" s="2" customFormat="1" ht="16.5" customHeight="1">
      <c r="A171" s="35"/>
      <c r="B171" s="36"/>
      <c r="C171" s="251" t="s">
        <v>452</v>
      </c>
      <c r="D171" s="251" t="s">
        <v>990</v>
      </c>
      <c r="E171" s="252" t="s">
        <v>5903</v>
      </c>
      <c r="F171" s="253" t="s">
        <v>5904</v>
      </c>
      <c r="G171" s="254" t="s">
        <v>583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1797</v>
      </c>
      <c r="AT171" s="205" t="s">
        <v>990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673</v>
      </c>
      <c r="BM171" s="205" t="s">
        <v>5905</v>
      </c>
    </row>
    <row r="172" spans="1:65" s="2" customFormat="1" ht="19.5">
      <c r="A172" s="35"/>
      <c r="B172" s="36"/>
      <c r="C172" s="37"/>
      <c r="D172" s="209" t="s">
        <v>3774</v>
      </c>
      <c r="E172" s="37"/>
      <c r="F172" s="270" t="s">
        <v>5906</v>
      </c>
      <c r="G172" s="37"/>
      <c r="H172" s="37"/>
      <c r="I172" s="271"/>
      <c r="J172" s="37"/>
      <c r="K172" s="37"/>
      <c r="L172" s="40"/>
      <c r="M172" s="272"/>
      <c r="N172" s="273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3774</v>
      </c>
      <c r="AU172" s="18" t="s">
        <v>85</v>
      </c>
    </row>
    <row r="173" spans="1:65" s="2" customFormat="1" ht="16.5" customHeight="1">
      <c r="A173" s="35"/>
      <c r="B173" s="36"/>
      <c r="C173" s="251" t="s">
        <v>457</v>
      </c>
      <c r="D173" s="251" t="s">
        <v>990</v>
      </c>
      <c r="E173" s="252" t="s">
        <v>5907</v>
      </c>
      <c r="F173" s="253" t="s">
        <v>5908</v>
      </c>
      <c r="G173" s="254" t="s">
        <v>583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1797</v>
      </c>
      <c r="AT173" s="205" t="s">
        <v>990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673</v>
      </c>
      <c r="BM173" s="205" t="s">
        <v>5909</v>
      </c>
    </row>
    <row r="174" spans="1:65" s="2" customFormat="1" ht="19.5">
      <c r="A174" s="35"/>
      <c r="B174" s="36"/>
      <c r="C174" s="37"/>
      <c r="D174" s="209" t="s">
        <v>3774</v>
      </c>
      <c r="E174" s="37"/>
      <c r="F174" s="270" t="s">
        <v>5910</v>
      </c>
      <c r="G174" s="37"/>
      <c r="H174" s="37"/>
      <c r="I174" s="271"/>
      <c r="J174" s="37"/>
      <c r="K174" s="37"/>
      <c r="L174" s="40"/>
      <c r="M174" s="272"/>
      <c r="N174" s="273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3774</v>
      </c>
      <c r="AU174" s="18" t="s">
        <v>85</v>
      </c>
    </row>
    <row r="175" spans="1:65" s="2" customFormat="1" ht="16.5" customHeight="1">
      <c r="A175" s="35"/>
      <c r="B175" s="36"/>
      <c r="C175" s="251" t="s">
        <v>463</v>
      </c>
      <c r="D175" s="251" t="s">
        <v>990</v>
      </c>
      <c r="E175" s="252" t="s">
        <v>5911</v>
      </c>
      <c r="F175" s="253" t="s">
        <v>5912</v>
      </c>
      <c r="G175" s="254" t="s">
        <v>583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1797</v>
      </c>
      <c r="AT175" s="205" t="s">
        <v>990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673</v>
      </c>
      <c r="BM175" s="205" t="s">
        <v>5913</v>
      </c>
    </row>
    <row r="176" spans="1:65" s="2" customFormat="1" ht="19.5">
      <c r="A176" s="35"/>
      <c r="B176" s="36"/>
      <c r="C176" s="37"/>
      <c r="D176" s="209" t="s">
        <v>3774</v>
      </c>
      <c r="E176" s="37"/>
      <c r="F176" s="270" t="s">
        <v>5914</v>
      </c>
      <c r="G176" s="37"/>
      <c r="H176" s="37"/>
      <c r="I176" s="271"/>
      <c r="J176" s="37"/>
      <c r="K176" s="37"/>
      <c r="L176" s="40"/>
      <c r="M176" s="272"/>
      <c r="N176" s="273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3774</v>
      </c>
      <c r="AU176" s="18" t="s">
        <v>85</v>
      </c>
    </row>
    <row r="177" spans="1:65" s="2" customFormat="1" ht="16.5" customHeight="1">
      <c r="A177" s="35"/>
      <c r="B177" s="36"/>
      <c r="C177" s="251" t="s">
        <v>468</v>
      </c>
      <c r="D177" s="251" t="s">
        <v>990</v>
      </c>
      <c r="E177" s="252" t="s">
        <v>5915</v>
      </c>
      <c r="F177" s="253" t="s">
        <v>5916</v>
      </c>
      <c r="G177" s="254" t="s">
        <v>583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1797</v>
      </c>
      <c r="AT177" s="205" t="s">
        <v>990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673</v>
      </c>
      <c r="BM177" s="205" t="s">
        <v>5917</v>
      </c>
    </row>
    <row r="178" spans="1:65" s="2" customFormat="1" ht="19.5">
      <c r="A178" s="35"/>
      <c r="B178" s="36"/>
      <c r="C178" s="37"/>
      <c r="D178" s="209" t="s">
        <v>3774</v>
      </c>
      <c r="E178" s="37"/>
      <c r="F178" s="270" t="s">
        <v>5918</v>
      </c>
      <c r="G178" s="37"/>
      <c r="H178" s="37"/>
      <c r="I178" s="271"/>
      <c r="J178" s="37"/>
      <c r="K178" s="37"/>
      <c r="L178" s="40"/>
      <c r="M178" s="272"/>
      <c r="N178" s="27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3774</v>
      </c>
      <c r="AU178" s="18" t="s">
        <v>85</v>
      </c>
    </row>
    <row r="179" spans="1:65" s="2" customFormat="1" ht="16.5" customHeight="1">
      <c r="A179" s="35"/>
      <c r="B179" s="36"/>
      <c r="C179" s="251" t="s">
        <v>473</v>
      </c>
      <c r="D179" s="251" t="s">
        <v>990</v>
      </c>
      <c r="E179" s="252" t="s">
        <v>5919</v>
      </c>
      <c r="F179" s="253" t="s">
        <v>5920</v>
      </c>
      <c r="G179" s="254" t="s">
        <v>583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1797</v>
      </c>
      <c r="AT179" s="205" t="s">
        <v>990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673</v>
      </c>
      <c r="BM179" s="205" t="s">
        <v>5921</v>
      </c>
    </row>
    <row r="180" spans="1:65" s="2" customFormat="1" ht="19.5">
      <c r="A180" s="35"/>
      <c r="B180" s="36"/>
      <c r="C180" s="37"/>
      <c r="D180" s="209" t="s">
        <v>3774</v>
      </c>
      <c r="E180" s="37"/>
      <c r="F180" s="270" t="s">
        <v>5922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85</v>
      </c>
    </row>
    <row r="181" spans="1:65" s="2" customFormat="1" ht="16.5" customHeight="1">
      <c r="A181" s="35"/>
      <c r="B181" s="36"/>
      <c r="C181" s="251" t="s">
        <v>478</v>
      </c>
      <c r="D181" s="251" t="s">
        <v>990</v>
      </c>
      <c r="E181" s="252" t="s">
        <v>5923</v>
      </c>
      <c r="F181" s="253" t="s">
        <v>5924</v>
      </c>
      <c r="G181" s="254" t="s">
        <v>583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1797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673</v>
      </c>
      <c r="BM181" s="205" t="s">
        <v>5925</v>
      </c>
    </row>
    <row r="182" spans="1:65" s="2" customFormat="1" ht="19.5">
      <c r="A182" s="35"/>
      <c r="B182" s="36"/>
      <c r="C182" s="37"/>
      <c r="D182" s="209" t="s">
        <v>3774</v>
      </c>
      <c r="E182" s="37"/>
      <c r="F182" s="270" t="s">
        <v>5926</v>
      </c>
      <c r="G182" s="37"/>
      <c r="H182" s="37"/>
      <c r="I182" s="271"/>
      <c r="J182" s="37"/>
      <c r="K182" s="37"/>
      <c r="L182" s="40"/>
      <c r="M182" s="272"/>
      <c r="N182" s="273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3774</v>
      </c>
      <c r="AU182" s="18" t="s">
        <v>85</v>
      </c>
    </row>
    <row r="183" spans="1:65" s="2" customFormat="1" ht="16.5" customHeight="1">
      <c r="A183" s="35"/>
      <c r="B183" s="36"/>
      <c r="C183" s="251" t="s">
        <v>483</v>
      </c>
      <c r="D183" s="251" t="s">
        <v>990</v>
      </c>
      <c r="E183" s="252" t="s">
        <v>5927</v>
      </c>
      <c r="F183" s="253" t="s">
        <v>5928</v>
      </c>
      <c r="G183" s="254" t="s">
        <v>583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1797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673</v>
      </c>
      <c r="BM183" s="205" t="s">
        <v>5929</v>
      </c>
    </row>
    <row r="184" spans="1:65" s="2" customFormat="1" ht="29.25">
      <c r="A184" s="35"/>
      <c r="B184" s="36"/>
      <c r="C184" s="37"/>
      <c r="D184" s="209" t="s">
        <v>3774</v>
      </c>
      <c r="E184" s="37"/>
      <c r="F184" s="270" t="s">
        <v>5930</v>
      </c>
      <c r="G184" s="37"/>
      <c r="H184" s="37"/>
      <c r="I184" s="271"/>
      <c r="J184" s="37"/>
      <c r="K184" s="37"/>
      <c r="L184" s="40"/>
      <c r="M184" s="272"/>
      <c r="N184" s="273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3774</v>
      </c>
      <c r="AU184" s="18" t="s">
        <v>85</v>
      </c>
    </row>
    <row r="185" spans="1:65" s="2" customFormat="1" ht="21.75" customHeight="1">
      <c r="A185" s="35"/>
      <c r="B185" s="36"/>
      <c r="C185" s="251" t="s">
        <v>488</v>
      </c>
      <c r="D185" s="251" t="s">
        <v>990</v>
      </c>
      <c r="E185" s="252" t="s">
        <v>5931</v>
      </c>
      <c r="F185" s="253" t="s">
        <v>5932</v>
      </c>
      <c r="G185" s="254" t="s">
        <v>583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1797</v>
      </c>
      <c r="AT185" s="205" t="s">
        <v>990</v>
      </c>
      <c r="AU185" s="205" t="s">
        <v>85</v>
      </c>
      <c r="AY185" s="18" t="s">
        <v>282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673</v>
      </c>
      <c r="BM185" s="205" t="s">
        <v>5933</v>
      </c>
    </row>
    <row r="186" spans="1:65" s="2" customFormat="1" ht="19.5">
      <c r="A186" s="35"/>
      <c r="B186" s="36"/>
      <c r="C186" s="37"/>
      <c r="D186" s="209" t="s">
        <v>3774</v>
      </c>
      <c r="E186" s="37"/>
      <c r="F186" s="270" t="s">
        <v>5934</v>
      </c>
      <c r="G186" s="37"/>
      <c r="H186" s="37"/>
      <c r="I186" s="271"/>
      <c r="J186" s="37"/>
      <c r="K186" s="37"/>
      <c r="L186" s="40"/>
      <c r="M186" s="272"/>
      <c r="N186" s="273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3774</v>
      </c>
      <c r="AU186" s="18" t="s">
        <v>85</v>
      </c>
    </row>
    <row r="187" spans="1:65" s="2" customFormat="1" ht="16.5" customHeight="1">
      <c r="A187" s="35"/>
      <c r="B187" s="36"/>
      <c r="C187" s="251" t="s">
        <v>493</v>
      </c>
      <c r="D187" s="251" t="s">
        <v>990</v>
      </c>
      <c r="E187" s="252" t="s">
        <v>5935</v>
      </c>
      <c r="F187" s="253" t="s">
        <v>5936</v>
      </c>
      <c r="G187" s="254" t="s">
        <v>583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347</v>
      </c>
      <c r="AT187" s="205" t="s">
        <v>990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288</v>
      </c>
      <c r="BM187" s="205" t="s">
        <v>5937</v>
      </c>
    </row>
    <row r="188" spans="1:65" s="12" customFormat="1" ht="25.9" customHeight="1">
      <c r="B188" s="177"/>
      <c r="C188" s="178"/>
      <c r="D188" s="179" t="s">
        <v>75</v>
      </c>
      <c r="E188" s="180" t="s">
        <v>3329</v>
      </c>
      <c r="F188" s="180" t="s">
        <v>3330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330</v>
      </c>
      <c r="AT188" s="189" t="s">
        <v>75</v>
      </c>
      <c r="AU188" s="189" t="s">
        <v>76</v>
      </c>
      <c r="AY188" s="188" t="s">
        <v>282</v>
      </c>
      <c r="BK188" s="190">
        <f>BK189+BK192</f>
        <v>0</v>
      </c>
    </row>
    <row r="189" spans="1:65" s="12" customFormat="1" ht="22.9" customHeight="1">
      <c r="B189" s="177"/>
      <c r="C189" s="178"/>
      <c r="D189" s="179" t="s">
        <v>75</v>
      </c>
      <c r="E189" s="191" t="s">
        <v>3331</v>
      </c>
      <c r="F189" s="191" t="s">
        <v>3332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330</v>
      </c>
      <c r="AT189" s="189" t="s">
        <v>75</v>
      </c>
      <c r="AU189" s="189" t="s">
        <v>83</v>
      </c>
      <c r="AY189" s="188" t="s">
        <v>282</v>
      </c>
      <c r="BK189" s="190">
        <f>SUM(BK190:BK191)</f>
        <v>0</v>
      </c>
    </row>
    <row r="190" spans="1:65" s="2" customFormat="1" ht="16.5" customHeight="1">
      <c r="A190" s="35"/>
      <c r="B190" s="36"/>
      <c r="C190" s="193" t="s">
        <v>498</v>
      </c>
      <c r="D190" s="193" t="s">
        <v>284</v>
      </c>
      <c r="E190" s="194" t="s">
        <v>3357</v>
      </c>
      <c r="F190" s="195" t="s">
        <v>3358</v>
      </c>
      <c r="G190" s="196" t="s">
        <v>2216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3336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3336</v>
      </c>
      <c r="BM190" s="205" t="s">
        <v>5938</v>
      </c>
    </row>
    <row r="191" spans="1:65" s="2" customFormat="1" ht="16.5" customHeight="1">
      <c r="A191" s="35"/>
      <c r="B191" s="36"/>
      <c r="C191" s="193" t="s">
        <v>509</v>
      </c>
      <c r="D191" s="193" t="s">
        <v>284</v>
      </c>
      <c r="E191" s="194" t="s">
        <v>3375</v>
      </c>
      <c r="F191" s="195" t="s">
        <v>5035</v>
      </c>
      <c r="G191" s="196" t="s">
        <v>762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3336</v>
      </c>
      <c r="AT191" s="205" t="s">
        <v>284</v>
      </c>
      <c r="AU191" s="205" t="s">
        <v>85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3336</v>
      </c>
      <c r="BM191" s="205" t="s">
        <v>5939</v>
      </c>
    </row>
    <row r="192" spans="1:65" s="12" customFormat="1" ht="22.9" customHeight="1">
      <c r="B192" s="177"/>
      <c r="C192" s="178"/>
      <c r="D192" s="179" t="s">
        <v>75</v>
      </c>
      <c r="E192" s="191" t="s">
        <v>5037</v>
      </c>
      <c r="F192" s="191" t="s">
        <v>5038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330</v>
      </c>
      <c r="AT192" s="189" t="s">
        <v>75</v>
      </c>
      <c r="AU192" s="189" t="s">
        <v>83</v>
      </c>
      <c r="AY192" s="188" t="s">
        <v>282</v>
      </c>
      <c r="BK192" s="190">
        <f>SUM(BK193:BK198)</f>
        <v>0</v>
      </c>
    </row>
    <row r="193" spans="1:65" s="2" customFormat="1" ht="21.75" customHeight="1">
      <c r="A193" s="35"/>
      <c r="B193" s="36"/>
      <c r="C193" s="193" t="s">
        <v>515</v>
      </c>
      <c r="D193" s="193" t="s">
        <v>284</v>
      </c>
      <c r="E193" s="194" t="s">
        <v>5039</v>
      </c>
      <c r="F193" s="195" t="s">
        <v>5851</v>
      </c>
      <c r="G193" s="196" t="s">
        <v>762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3336</v>
      </c>
      <c r="AT193" s="205" t="s">
        <v>284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3336</v>
      </c>
      <c r="BM193" s="205" t="s">
        <v>5940</v>
      </c>
    </row>
    <row r="194" spans="1:65" s="2" customFormat="1" ht="29.25">
      <c r="A194" s="35"/>
      <c r="B194" s="36"/>
      <c r="C194" s="37"/>
      <c r="D194" s="209" t="s">
        <v>3774</v>
      </c>
      <c r="E194" s="37"/>
      <c r="F194" s="270" t="s">
        <v>5042</v>
      </c>
      <c r="G194" s="37"/>
      <c r="H194" s="37"/>
      <c r="I194" s="271"/>
      <c r="J194" s="37"/>
      <c r="K194" s="37"/>
      <c r="L194" s="40"/>
      <c r="M194" s="272"/>
      <c r="N194" s="273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3774</v>
      </c>
      <c r="AU194" s="18" t="s">
        <v>85</v>
      </c>
    </row>
    <row r="195" spans="1:65" s="2" customFormat="1" ht="16.5" customHeight="1">
      <c r="A195" s="35"/>
      <c r="B195" s="36"/>
      <c r="C195" s="193" t="s">
        <v>520</v>
      </c>
      <c r="D195" s="193" t="s">
        <v>284</v>
      </c>
      <c r="E195" s="194" t="s">
        <v>5043</v>
      </c>
      <c r="F195" s="195" t="s">
        <v>5044</v>
      </c>
      <c r="G195" s="196" t="s">
        <v>762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3336</v>
      </c>
      <c r="AT195" s="205" t="s">
        <v>284</v>
      </c>
      <c r="AU195" s="205" t="s">
        <v>85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3336</v>
      </c>
      <c r="BM195" s="205" t="s">
        <v>5941</v>
      </c>
    </row>
    <row r="196" spans="1:65" s="2" customFormat="1" ht="19.5">
      <c r="A196" s="35"/>
      <c r="B196" s="36"/>
      <c r="C196" s="37"/>
      <c r="D196" s="209" t="s">
        <v>3774</v>
      </c>
      <c r="E196" s="37"/>
      <c r="F196" s="270" t="s">
        <v>5046</v>
      </c>
      <c r="G196" s="37"/>
      <c r="H196" s="37"/>
      <c r="I196" s="271"/>
      <c r="J196" s="37"/>
      <c r="K196" s="37"/>
      <c r="L196" s="40"/>
      <c r="M196" s="272"/>
      <c r="N196" s="273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3774</v>
      </c>
      <c r="AU196" s="18" t="s">
        <v>85</v>
      </c>
    </row>
    <row r="197" spans="1:65" s="2" customFormat="1" ht="16.5" customHeight="1">
      <c r="A197" s="35"/>
      <c r="B197" s="36"/>
      <c r="C197" s="193" t="s">
        <v>525</v>
      </c>
      <c r="D197" s="193" t="s">
        <v>284</v>
      </c>
      <c r="E197" s="194" t="s">
        <v>5047</v>
      </c>
      <c r="F197" s="195" t="s">
        <v>5048</v>
      </c>
      <c r="G197" s="196" t="s">
        <v>762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3336</v>
      </c>
      <c r="AT197" s="205" t="s">
        <v>284</v>
      </c>
      <c r="AU197" s="205" t="s">
        <v>85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3336</v>
      </c>
      <c r="BM197" s="205" t="s">
        <v>5942</v>
      </c>
    </row>
    <row r="198" spans="1:65" s="2" customFormat="1" ht="19.5">
      <c r="A198" s="35"/>
      <c r="B198" s="36"/>
      <c r="C198" s="37"/>
      <c r="D198" s="209" t="s">
        <v>3774</v>
      </c>
      <c r="E198" s="37"/>
      <c r="F198" s="270" t="s">
        <v>5050</v>
      </c>
      <c r="G198" s="37"/>
      <c r="H198" s="37"/>
      <c r="I198" s="271"/>
      <c r="J198" s="37"/>
      <c r="K198" s="37"/>
      <c r="L198" s="40"/>
      <c r="M198" s="274"/>
      <c r="N198" s="275"/>
      <c r="O198" s="267"/>
      <c r="P198" s="267"/>
      <c r="Q198" s="267"/>
      <c r="R198" s="267"/>
      <c r="S198" s="267"/>
      <c r="T198" s="27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3774</v>
      </c>
      <c r="AU198" s="18" t="s">
        <v>85</v>
      </c>
    </row>
    <row r="199" spans="1:65" s="2" customFormat="1" ht="6.95" customHeight="1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hrpmLwl8oU8bJE714XZNGQKJl5gcyd9hjJPXUFed5UaghIRkKB2dkZaO0PHY2pyhR2kiyqs2ArnnwmDK77nbwg==" saltValue="Awp19eYT84CvsOnv7rEdtjTrMofIGlJDMs0B/iS6IhG318THg1MhnSKWV0qMG9fc8y8Vlwl/OJNh4GReqrDDkg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5943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04h.4 - ESLB - NOUZ. PŘI. POMOCI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5856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4648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5" t="str">
        <f>E7</f>
        <v>MŠ Vokovická</v>
      </c>
      <c r="F120" s="336"/>
      <c r="G120" s="336"/>
      <c r="H120" s="33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5" t="s">
        <v>227</v>
      </c>
      <c r="F122" s="286"/>
      <c r="G122" s="286"/>
      <c r="H122" s="28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9" t="s">
        <v>5579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E13</f>
        <v>04h.4 - ESLB - NOUZ. PŘI. POMOCI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352</v>
      </c>
      <c r="F136" s="191" t="s">
        <v>1285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284</v>
      </c>
      <c r="E137" s="194" t="s">
        <v>4649</v>
      </c>
      <c r="F137" s="195" t="s">
        <v>4650</v>
      </c>
      <c r="G137" s="196" t="s">
        <v>441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5944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4652</v>
      </c>
      <c r="F138" s="195" t="s">
        <v>4653</v>
      </c>
      <c r="G138" s="196" t="s">
        <v>441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5945</v>
      </c>
    </row>
    <row r="139" spans="1:65" s="2" customFormat="1" ht="24.2" customHeight="1">
      <c r="A139" s="35"/>
      <c r="B139" s="36"/>
      <c r="C139" s="193" t="s">
        <v>105</v>
      </c>
      <c r="D139" s="193" t="s">
        <v>284</v>
      </c>
      <c r="E139" s="194" t="s">
        <v>4655</v>
      </c>
      <c r="F139" s="195" t="s">
        <v>4656</v>
      </c>
      <c r="G139" s="196" t="s">
        <v>441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5946</v>
      </c>
    </row>
    <row r="140" spans="1:65" s="12" customFormat="1" ht="22.9" customHeight="1">
      <c r="B140" s="177"/>
      <c r="C140" s="178"/>
      <c r="D140" s="179" t="s">
        <v>75</v>
      </c>
      <c r="E140" s="191" t="s">
        <v>4658</v>
      </c>
      <c r="F140" s="191" t="s">
        <v>4659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282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288</v>
      </c>
      <c r="D141" s="193" t="s">
        <v>284</v>
      </c>
      <c r="E141" s="194" t="s">
        <v>4660</v>
      </c>
      <c r="F141" s="195" t="s">
        <v>4661</v>
      </c>
      <c r="G141" s="196" t="s">
        <v>418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5947</v>
      </c>
    </row>
    <row r="142" spans="1:65" s="12" customFormat="1" ht="25.9" customHeight="1">
      <c r="B142" s="177"/>
      <c r="C142" s="178"/>
      <c r="D142" s="179" t="s">
        <v>75</v>
      </c>
      <c r="E142" s="180" t="s">
        <v>1401</v>
      </c>
      <c r="F142" s="180" t="s">
        <v>1402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282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4663</v>
      </c>
      <c r="F143" s="191" t="s">
        <v>4664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282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330</v>
      </c>
      <c r="D144" s="193" t="s">
        <v>284</v>
      </c>
      <c r="E144" s="194" t="s">
        <v>4683</v>
      </c>
      <c r="F144" s="195" t="s">
        <v>4684</v>
      </c>
      <c r="G144" s="196" t="s">
        <v>441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5948</v>
      </c>
    </row>
    <row r="145" spans="1:65" s="2" customFormat="1" ht="21.75" customHeight="1">
      <c r="A145" s="35"/>
      <c r="B145" s="36"/>
      <c r="C145" s="251" t="s">
        <v>336</v>
      </c>
      <c r="D145" s="251" t="s">
        <v>990</v>
      </c>
      <c r="E145" s="252" t="s">
        <v>4686</v>
      </c>
      <c r="F145" s="253" t="s">
        <v>4687</v>
      </c>
      <c r="G145" s="254" t="s">
        <v>441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493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5949</v>
      </c>
    </row>
    <row r="146" spans="1:65" s="12" customFormat="1" ht="25.9" customHeight="1">
      <c r="B146" s="177"/>
      <c r="C146" s="178"/>
      <c r="D146" s="179" t="s">
        <v>75</v>
      </c>
      <c r="E146" s="180" t="s">
        <v>990</v>
      </c>
      <c r="F146" s="180" t="s">
        <v>5022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282</v>
      </c>
      <c r="BK146" s="190">
        <f>BK147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5614</v>
      </c>
      <c r="F147" s="191" t="s">
        <v>5884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282</v>
      </c>
      <c r="BK147" s="190">
        <f>SUM(BK148:BK161)</f>
        <v>0</v>
      </c>
    </row>
    <row r="148" spans="1:65" s="2" customFormat="1" ht="24.2" customHeight="1">
      <c r="A148" s="35"/>
      <c r="B148" s="36"/>
      <c r="C148" s="193" t="s">
        <v>342</v>
      </c>
      <c r="D148" s="193" t="s">
        <v>284</v>
      </c>
      <c r="E148" s="194" t="s">
        <v>5622</v>
      </c>
      <c r="F148" s="195" t="s">
        <v>5623</v>
      </c>
      <c r="G148" s="196" t="s">
        <v>441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673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673</v>
      </c>
      <c r="BM148" s="205" t="s">
        <v>5950</v>
      </c>
    </row>
    <row r="149" spans="1:65" s="2" customFormat="1" ht="39">
      <c r="A149" s="35"/>
      <c r="B149" s="36"/>
      <c r="C149" s="37"/>
      <c r="D149" s="209" t="s">
        <v>3774</v>
      </c>
      <c r="E149" s="37"/>
      <c r="F149" s="270" t="s">
        <v>5625</v>
      </c>
      <c r="G149" s="37"/>
      <c r="H149" s="37"/>
      <c r="I149" s="271"/>
      <c r="J149" s="37"/>
      <c r="K149" s="37"/>
      <c r="L149" s="40"/>
      <c r="M149" s="272"/>
      <c r="N149" s="273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3774</v>
      </c>
      <c r="AU149" s="18" t="s">
        <v>85</v>
      </c>
    </row>
    <row r="150" spans="1:65" s="2" customFormat="1" ht="24.2" customHeight="1">
      <c r="A150" s="35"/>
      <c r="B150" s="36"/>
      <c r="C150" s="251" t="s">
        <v>347</v>
      </c>
      <c r="D150" s="251" t="s">
        <v>990</v>
      </c>
      <c r="E150" s="252" t="s">
        <v>5951</v>
      </c>
      <c r="F150" s="253" t="s">
        <v>5952</v>
      </c>
      <c r="G150" s="254" t="s">
        <v>441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1797</v>
      </c>
      <c r="AT150" s="205" t="s">
        <v>990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673</v>
      </c>
      <c r="BM150" s="205" t="s">
        <v>5953</v>
      </c>
    </row>
    <row r="151" spans="1:65" s="2" customFormat="1" ht="29.25">
      <c r="A151" s="35"/>
      <c r="B151" s="36"/>
      <c r="C151" s="37"/>
      <c r="D151" s="209" t="s">
        <v>3774</v>
      </c>
      <c r="E151" s="37"/>
      <c r="F151" s="270" t="s">
        <v>5954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85</v>
      </c>
    </row>
    <row r="152" spans="1:65" s="2" customFormat="1" ht="16.5" customHeight="1">
      <c r="A152" s="35"/>
      <c r="B152" s="36"/>
      <c r="C152" s="193" t="s">
        <v>352</v>
      </c>
      <c r="D152" s="193" t="s">
        <v>284</v>
      </c>
      <c r="E152" s="194" t="s">
        <v>5885</v>
      </c>
      <c r="F152" s="195" t="s">
        <v>5886</v>
      </c>
      <c r="G152" s="196" t="s">
        <v>583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673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673</v>
      </c>
      <c r="BM152" s="205" t="s">
        <v>5955</v>
      </c>
    </row>
    <row r="153" spans="1:65" s="2" customFormat="1" ht="24.2" customHeight="1">
      <c r="A153" s="35"/>
      <c r="B153" s="36"/>
      <c r="C153" s="193" t="s">
        <v>357</v>
      </c>
      <c r="D153" s="193" t="s">
        <v>284</v>
      </c>
      <c r="E153" s="194" t="s">
        <v>5956</v>
      </c>
      <c r="F153" s="195" t="s">
        <v>5957</v>
      </c>
      <c r="G153" s="196" t="s">
        <v>583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673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673</v>
      </c>
      <c r="BM153" s="205" t="s">
        <v>5958</v>
      </c>
    </row>
    <row r="154" spans="1:65" s="2" customFormat="1" ht="19.5">
      <c r="A154" s="35"/>
      <c r="B154" s="36"/>
      <c r="C154" s="37"/>
      <c r="D154" s="209" t="s">
        <v>3774</v>
      </c>
      <c r="E154" s="37"/>
      <c r="F154" s="270" t="s">
        <v>5959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85</v>
      </c>
    </row>
    <row r="155" spans="1:65" s="2" customFormat="1" ht="24.2" customHeight="1">
      <c r="A155" s="35"/>
      <c r="B155" s="36"/>
      <c r="C155" s="251" t="s">
        <v>185</v>
      </c>
      <c r="D155" s="251" t="s">
        <v>990</v>
      </c>
      <c r="E155" s="252" t="s">
        <v>5960</v>
      </c>
      <c r="F155" s="253" t="s">
        <v>5961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347</v>
      </c>
      <c r="AT155" s="205" t="s">
        <v>990</v>
      </c>
      <c r="AU155" s="205" t="s">
        <v>85</v>
      </c>
      <c r="AY155" s="18" t="s">
        <v>282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288</v>
      </c>
      <c r="BM155" s="205" t="s">
        <v>5962</v>
      </c>
    </row>
    <row r="156" spans="1:65" s="2" customFormat="1" ht="16.5" customHeight="1">
      <c r="A156" s="35"/>
      <c r="B156" s="36"/>
      <c r="C156" s="251" t="s">
        <v>188</v>
      </c>
      <c r="D156" s="251" t="s">
        <v>990</v>
      </c>
      <c r="E156" s="252" t="s">
        <v>5963</v>
      </c>
      <c r="F156" s="253" t="s">
        <v>5964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347</v>
      </c>
      <c r="AT156" s="205" t="s">
        <v>990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288</v>
      </c>
      <c r="BM156" s="205" t="s">
        <v>5965</v>
      </c>
    </row>
    <row r="157" spans="1:65" s="2" customFormat="1" ht="16.5" customHeight="1">
      <c r="A157" s="35"/>
      <c r="B157" s="36"/>
      <c r="C157" s="251" t="s">
        <v>191</v>
      </c>
      <c r="D157" s="251" t="s">
        <v>990</v>
      </c>
      <c r="E157" s="252" t="s">
        <v>5966</v>
      </c>
      <c r="F157" s="253" t="s">
        <v>5967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347</v>
      </c>
      <c r="AT157" s="205" t="s">
        <v>990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288</v>
      </c>
      <c r="BM157" s="205" t="s">
        <v>5968</v>
      </c>
    </row>
    <row r="158" spans="1:65" s="2" customFormat="1" ht="16.5" customHeight="1">
      <c r="A158" s="35"/>
      <c r="B158" s="36"/>
      <c r="C158" s="251" t="s">
        <v>194</v>
      </c>
      <c r="D158" s="251" t="s">
        <v>990</v>
      </c>
      <c r="E158" s="252" t="s">
        <v>5969</v>
      </c>
      <c r="F158" s="253" t="s">
        <v>5970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347</v>
      </c>
      <c r="AT158" s="205" t="s">
        <v>990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288</v>
      </c>
      <c r="BM158" s="205" t="s">
        <v>5971</v>
      </c>
    </row>
    <row r="159" spans="1:65" s="2" customFormat="1" ht="16.5" customHeight="1">
      <c r="A159" s="35"/>
      <c r="B159" s="36"/>
      <c r="C159" s="251" t="s">
        <v>8</v>
      </c>
      <c r="D159" s="251" t="s">
        <v>990</v>
      </c>
      <c r="E159" s="252" t="s">
        <v>5972</v>
      </c>
      <c r="F159" s="253" t="s">
        <v>5973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347</v>
      </c>
      <c r="AT159" s="205" t="s">
        <v>990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288</v>
      </c>
      <c r="BM159" s="205" t="s">
        <v>5974</v>
      </c>
    </row>
    <row r="160" spans="1:65" s="2" customFormat="1" ht="16.5" customHeight="1">
      <c r="A160" s="35"/>
      <c r="B160" s="36"/>
      <c r="C160" s="251" t="s">
        <v>199</v>
      </c>
      <c r="D160" s="251" t="s">
        <v>990</v>
      </c>
      <c r="E160" s="252" t="s">
        <v>5975</v>
      </c>
      <c r="F160" s="253" t="s">
        <v>5976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347</v>
      </c>
      <c r="AT160" s="205" t="s">
        <v>990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288</v>
      </c>
      <c r="BM160" s="205" t="s">
        <v>5977</v>
      </c>
    </row>
    <row r="161" spans="1:65" s="2" customFormat="1" ht="16.5" customHeight="1">
      <c r="A161" s="35"/>
      <c r="B161" s="36"/>
      <c r="C161" s="251" t="s">
        <v>202</v>
      </c>
      <c r="D161" s="251" t="s">
        <v>990</v>
      </c>
      <c r="E161" s="252" t="s">
        <v>5978</v>
      </c>
      <c r="F161" s="253" t="s">
        <v>5979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347</v>
      </c>
      <c r="AT161" s="205" t="s">
        <v>990</v>
      </c>
      <c r="AU161" s="205" t="s">
        <v>85</v>
      </c>
      <c r="AY161" s="18" t="s">
        <v>282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288</v>
      </c>
      <c r="BM161" s="205" t="s">
        <v>5980</v>
      </c>
    </row>
    <row r="162" spans="1:65" s="12" customFormat="1" ht="25.9" customHeight="1">
      <c r="B162" s="177"/>
      <c r="C162" s="178"/>
      <c r="D162" s="179" t="s">
        <v>75</v>
      </c>
      <c r="E162" s="180" t="s">
        <v>3329</v>
      </c>
      <c r="F162" s="180" t="s">
        <v>3330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330</v>
      </c>
      <c r="AT162" s="189" t="s">
        <v>75</v>
      </c>
      <c r="AU162" s="189" t="s">
        <v>76</v>
      </c>
      <c r="AY162" s="188" t="s">
        <v>282</v>
      </c>
      <c r="BK162" s="190">
        <f>BK163+BK166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3331</v>
      </c>
      <c r="F163" s="191" t="s">
        <v>3332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330</v>
      </c>
      <c r="AT163" s="189" t="s">
        <v>75</v>
      </c>
      <c r="AU163" s="189" t="s">
        <v>83</v>
      </c>
      <c r="AY163" s="188" t="s">
        <v>282</v>
      </c>
      <c r="BK163" s="190">
        <f>SUM(BK164:BK165)</f>
        <v>0</v>
      </c>
    </row>
    <row r="164" spans="1:65" s="2" customFormat="1" ht="16.5" customHeight="1">
      <c r="A164" s="35"/>
      <c r="B164" s="36"/>
      <c r="C164" s="193" t="s">
        <v>205</v>
      </c>
      <c r="D164" s="193" t="s">
        <v>284</v>
      </c>
      <c r="E164" s="194" t="s">
        <v>3357</v>
      </c>
      <c r="F164" s="195" t="s">
        <v>3358</v>
      </c>
      <c r="G164" s="196" t="s">
        <v>2216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3336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3336</v>
      </c>
      <c r="BM164" s="205" t="s">
        <v>5981</v>
      </c>
    </row>
    <row r="165" spans="1:65" s="2" customFormat="1" ht="16.5" customHeight="1">
      <c r="A165" s="35"/>
      <c r="B165" s="36"/>
      <c r="C165" s="193" t="s">
        <v>426</v>
      </c>
      <c r="D165" s="193" t="s">
        <v>284</v>
      </c>
      <c r="E165" s="194" t="s">
        <v>3375</v>
      </c>
      <c r="F165" s="195" t="s">
        <v>5035</v>
      </c>
      <c r="G165" s="196" t="s">
        <v>762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3336</v>
      </c>
      <c r="AT165" s="205" t="s">
        <v>284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3336</v>
      </c>
      <c r="BM165" s="205" t="s">
        <v>5982</v>
      </c>
    </row>
    <row r="166" spans="1:65" s="12" customFormat="1" ht="22.9" customHeight="1">
      <c r="B166" s="177"/>
      <c r="C166" s="178"/>
      <c r="D166" s="179" t="s">
        <v>75</v>
      </c>
      <c r="E166" s="191" t="s">
        <v>5037</v>
      </c>
      <c r="F166" s="191" t="s">
        <v>5038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330</v>
      </c>
      <c r="AT166" s="189" t="s">
        <v>75</v>
      </c>
      <c r="AU166" s="189" t="s">
        <v>83</v>
      </c>
      <c r="AY166" s="188" t="s">
        <v>282</v>
      </c>
      <c r="BK166" s="190">
        <f>SUM(BK167:BK172)</f>
        <v>0</v>
      </c>
    </row>
    <row r="167" spans="1:65" s="2" customFormat="1" ht="21.75" customHeight="1">
      <c r="A167" s="35"/>
      <c r="B167" s="36"/>
      <c r="C167" s="193" t="s">
        <v>208</v>
      </c>
      <c r="D167" s="193" t="s">
        <v>284</v>
      </c>
      <c r="E167" s="194" t="s">
        <v>5039</v>
      </c>
      <c r="F167" s="195" t="s">
        <v>5851</v>
      </c>
      <c r="G167" s="196" t="s">
        <v>762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3336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3336</v>
      </c>
      <c r="BM167" s="205" t="s">
        <v>5983</v>
      </c>
    </row>
    <row r="168" spans="1:65" s="2" customFormat="1" ht="29.25">
      <c r="A168" s="35"/>
      <c r="B168" s="36"/>
      <c r="C168" s="37"/>
      <c r="D168" s="209" t="s">
        <v>3774</v>
      </c>
      <c r="E168" s="37"/>
      <c r="F168" s="270" t="s">
        <v>5042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16.5" customHeight="1">
      <c r="A169" s="35"/>
      <c r="B169" s="36"/>
      <c r="C169" s="193" t="s">
        <v>7</v>
      </c>
      <c r="D169" s="193" t="s">
        <v>284</v>
      </c>
      <c r="E169" s="194" t="s">
        <v>5043</v>
      </c>
      <c r="F169" s="195" t="s">
        <v>5044</v>
      </c>
      <c r="G169" s="196" t="s">
        <v>762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3336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3336</v>
      </c>
      <c r="BM169" s="205" t="s">
        <v>5984</v>
      </c>
    </row>
    <row r="170" spans="1:65" s="2" customFormat="1" ht="19.5">
      <c r="A170" s="35"/>
      <c r="B170" s="36"/>
      <c r="C170" s="37"/>
      <c r="D170" s="209" t="s">
        <v>3774</v>
      </c>
      <c r="E170" s="37"/>
      <c r="F170" s="270" t="s">
        <v>5046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85</v>
      </c>
    </row>
    <row r="171" spans="1:65" s="2" customFormat="1" ht="16.5" customHeight="1">
      <c r="A171" s="35"/>
      <c r="B171" s="36"/>
      <c r="C171" s="193" t="s">
        <v>222</v>
      </c>
      <c r="D171" s="193" t="s">
        <v>284</v>
      </c>
      <c r="E171" s="194" t="s">
        <v>5047</v>
      </c>
      <c r="F171" s="195" t="s">
        <v>5048</v>
      </c>
      <c r="G171" s="196" t="s">
        <v>762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3336</v>
      </c>
      <c r="AT171" s="205" t="s">
        <v>284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3336</v>
      </c>
      <c r="BM171" s="205" t="s">
        <v>5985</v>
      </c>
    </row>
    <row r="172" spans="1:65" s="2" customFormat="1" ht="19.5">
      <c r="A172" s="35"/>
      <c r="B172" s="36"/>
      <c r="C172" s="37"/>
      <c r="D172" s="209" t="s">
        <v>3774</v>
      </c>
      <c r="E172" s="37"/>
      <c r="F172" s="270" t="s">
        <v>5050</v>
      </c>
      <c r="G172" s="37"/>
      <c r="H172" s="37"/>
      <c r="I172" s="271"/>
      <c r="J172" s="37"/>
      <c r="K172" s="37"/>
      <c r="L172" s="40"/>
      <c r="M172" s="274"/>
      <c r="N172" s="275"/>
      <c r="O172" s="267"/>
      <c r="P172" s="267"/>
      <c r="Q172" s="267"/>
      <c r="R172" s="267"/>
      <c r="S172" s="267"/>
      <c r="T172" s="27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3774</v>
      </c>
      <c r="AU172" s="18" t="s">
        <v>85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qJ3bchKsejm7ndz8pBYmtcmXm9v2FTc+RL0N4eqRRH/DNtedPLFz9zFlcDuAdfECZCtc1nvUGk52vzy18u5Nkg==" saltValue="YWdT/hQ90U6J50i7TEPEE0kg/7N9clzsuB7g+ayTOSXNP3T7qFske+Mu1fkjhnJ/gueGmRlE6mLFYGZ8qZQxYQ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5986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04h.5 - ESLB - PZTS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5856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4647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4648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267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5" t="str">
        <f>E7</f>
        <v>MŠ Vokovická</v>
      </c>
      <c r="F121" s="336"/>
      <c r="G121" s="336"/>
      <c r="H121" s="33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5" t="s">
        <v>227</v>
      </c>
      <c r="F123" s="286"/>
      <c r="G123" s="286"/>
      <c r="H123" s="286"/>
      <c r="I123" s="23"/>
      <c r="J123" s="23"/>
      <c r="K123" s="23"/>
      <c r="L123" s="21"/>
    </row>
    <row r="124" spans="1:31" s="1" customFormat="1" ht="12" customHeight="1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39" t="s">
        <v>5579</v>
      </c>
      <c r="F125" s="337"/>
      <c r="G125" s="337"/>
      <c r="H125" s="3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4162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08" t="str">
        <f>E13</f>
        <v>04h.5 - ESLB - PZTS</v>
      </c>
      <c r="F127" s="337"/>
      <c r="G127" s="337"/>
      <c r="H127" s="3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268</v>
      </c>
      <c r="D134" s="168" t="s">
        <v>61</v>
      </c>
      <c r="E134" s="168" t="s">
        <v>57</v>
      </c>
      <c r="F134" s="168" t="s">
        <v>58</v>
      </c>
      <c r="G134" s="168" t="s">
        <v>269</v>
      </c>
      <c r="H134" s="168" t="s">
        <v>270</v>
      </c>
      <c r="I134" s="168" t="s">
        <v>271</v>
      </c>
      <c r="J134" s="169" t="s">
        <v>232</v>
      </c>
      <c r="K134" s="170" t="s">
        <v>272</v>
      </c>
      <c r="L134" s="171"/>
      <c r="M134" s="76" t="s">
        <v>1</v>
      </c>
      <c r="N134" s="77" t="s">
        <v>40</v>
      </c>
      <c r="O134" s="77" t="s">
        <v>273</v>
      </c>
      <c r="P134" s="77" t="s">
        <v>274</v>
      </c>
      <c r="Q134" s="77" t="s">
        <v>275</v>
      </c>
      <c r="R134" s="77" t="s">
        <v>276</v>
      </c>
      <c r="S134" s="77" t="s">
        <v>277</v>
      </c>
      <c r="T134" s="78" t="s">
        <v>278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279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280</v>
      </c>
      <c r="F136" s="180" t="s">
        <v>281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282</v>
      </c>
      <c r="BK136" s="190">
        <f>BK137+BK141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352</v>
      </c>
      <c r="F137" s="191" t="s">
        <v>1285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282</v>
      </c>
      <c r="BK137" s="190">
        <f>SUM(BK138:BK140)</f>
        <v>0</v>
      </c>
    </row>
    <row r="138" spans="1:65" s="2" customFormat="1" ht="21.75" customHeight="1">
      <c r="A138" s="35"/>
      <c r="B138" s="36"/>
      <c r="C138" s="193" t="s">
        <v>83</v>
      </c>
      <c r="D138" s="193" t="s">
        <v>284</v>
      </c>
      <c r="E138" s="194" t="s">
        <v>4649</v>
      </c>
      <c r="F138" s="195" t="s">
        <v>4650</v>
      </c>
      <c r="G138" s="196" t="s">
        <v>441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5987</v>
      </c>
    </row>
    <row r="139" spans="1:65" s="2" customFormat="1" ht="24.2" customHeight="1">
      <c r="A139" s="35"/>
      <c r="B139" s="36"/>
      <c r="C139" s="193" t="s">
        <v>85</v>
      </c>
      <c r="D139" s="193" t="s">
        <v>284</v>
      </c>
      <c r="E139" s="194" t="s">
        <v>4652</v>
      </c>
      <c r="F139" s="195" t="s">
        <v>4653</v>
      </c>
      <c r="G139" s="196" t="s">
        <v>441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5988</v>
      </c>
    </row>
    <row r="140" spans="1:65" s="2" customFormat="1" ht="24.2" customHeight="1">
      <c r="A140" s="35"/>
      <c r="B140" s="36"/>
      <c r="C140" s="193" t="s">
        <v>105</v>
      </c>
      <c r="D140" s="193" t="s">
        <v>284</v>
      </c>
      <c r="E140" s="194" t="s">
        <v>4655</v>
      </c>
      <c r="F140" s="195" t="s">
        <v>4656</v>
      </c>
      <c r="G140" s="196" t="s">
        <v>441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288</v>
      </c>
      <c r="BM140" s="205" t="s">
        <v>5989</v>
      </c>
    </row>
    <row r="141" spans="1:65" s="12" customFormat="1" ht="22.9" customHeight="1">
      <c r="B141" s="177"/>
      <c r="C141" s="178"/>
      <c r="D141" s="179" t="s">
        <v>75</v>
      </c>
      <c r="E141" s="191" t="s">
        <v>4658</v>
      </c>
      <c r="F141" s="191" t="s">
        <v>4659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282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288</v>
      </c>
      <c r="D142" s="193" t="s">
        <v>284</v>
      </c>
      <c r="E142" s="194" t="s">
        <v>4660</v>
      </c>
      <c r="F142" s="195" t="s">
        <v>4661</v>
      </c>
      <c r="G142" s="196" t="s">
        <v>418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5990</v>
      </c>
    </row>
    <row r="143" spans="1:65" s="12" customFormat="1" ht="25.9" customHeight="1">
      <c r="B143" s="177"/>
      <c r="C143" s="178"/>
      <c r="D143" s="179" t="s">
        <v>75</v>
      </c>
      <c r="E143" s="180" t="s">
        <v>1401</v>
      </c>
      <c r="F143" s="180" t="s">
        <v>1402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282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4663</v>
      </c>
      <c r="F144" s="191" t="s">
        <v>4664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282</v>
      </c>
      <c r="BK144" s="190">
        <f>SUM(BK145:BK155)</f>
        <v>0</v>
      </c>
    </row>
    <row r="145" spans="1:65" s="2" customFormat="1" ht="24.2" customHeight="1">
      <c r="A145" s="35"/>
      <c r="B145" s="36"/>
      <c r="C145" s="193" t="s">
        <v>330</v>
      </c>
      <c r="D145" s="193" t="s">
        <v>284</v>
      </c>
      <c r="E145" s="194" t="s">
        <v>4683</v>
      </c>
      <c r="F145" s="195" t="s">
        <v>4684</v>
      </c>
      <c r="G145" s="196" t="s">
        <v>441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284</v>
      </c>
      <c r="AU145" s="205" t="s">
        <v>85</v>
      </c>
      <c r="AY145" s="18" t="s">
        <v>282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5991</v>
      </c>
    </row>
    <row r="146" spans="1:65" s="2" customFormat="1" ht="21.75" customHeight="1">
      <c r="A146" s="35"/>
      <c r="B146" s="36"/>
      <c r="C146" s="251" t="s">
        <v>336</v>
      </c>
      <c r="D146" s="251" t="s">
        <v>990</v>
      </c>
      <c r="E146" s="252" t="s">
        <v>4686</v>
      </c>
      <c r="F146" s="253" t="s">
        <v>4687</v>
      </c>
      <c r="G146" s="254" t="s">
        <v>441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493</v>
      </c>
      <c r="AT146" s="205" t="s">
        <v>990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5992</v>
      </c>
    </row>
    <row r="147" spans="1:65" s="2" customFormat="1" ht="24.2" customHeight="1">
      <c r="A147" s="35"/>
      <c r="B147" s="36"/>
      <c r="C147" s="193" t="s">
        <v>342</v>
      </c>
      <c r="D147" s="193" t="s">
        <v>284</v>
      </c>
      <c r="E147" s="194" t="s">
        <v>4693</v>
      </c>
      <c r="F147" s="195" t="s">
        <v>4694</v>
      </c>
      <c r="G147" s="196" t="s">
        <v>441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284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5993</v>
      </c>
    </row>
    <row r="148" spans="1:65" s="2" customFormat="1" ht="21.75" customHeight="1">
      <c r="A148" s="35"/>
      <c r="B148" s="36"/>
      <c r="C148" s="251" t="s">
        <v>347</v>
      </c>
      <c r="D148" s="251" t="s">
        <v>990</v>
      </c>
      <c r="E148" s="252" t="s">
        <v>4696</v>
      </c>
      <c r="F148" s="253" t="s">
        <v>4697</v>
      </c>
      <c r="G148" s="254" t="s">
        <v>441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493</v>
      </c>
      <c r="AT148" s="205" t="s">
        <v>990</v>
      </c>
      <c r="AU148" s="205" t="s">
        <v>85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5994</v>
      </c>
    </row>
    <row r="149" spans="1:65" s="2" customFormat="1" ht="16.5" customHeight="1">
      <c r="A149" s="35"/>
      <c r="B149" s="36"/>
      <c r="C149" s="193" t="s">
        <v>352</v>
      </c>
      <c r="D149" s="193" t="s">
        <v>284</v>
      </c>
      <c r="E149" s="194" t="s">
        <v>4707</v>
      </c>
      <c r="F149" s="195" t="s">
        <v>4708</v>
      </c>
      <c r="G149" s="196" t="s">
        <v>583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5995</v>
      </c>
    </row>
    <row r="150" spans="1:65" s="2" customFormat="1" ht="24.2" customHeight="1">
      <c r="A150" s="35"/>
      <c r="B150" s="36"/>
      <c r="C150" s="251" t="s">
        <v>357</v>
      </c>
      <c r="D150" s="251" t="s">
        <v>990</v>
      </c>
      <c r="E150" s="252" t="s">
        <v>4710</v>
      </c>
      <c r="F150" s="253" t="s">
        <v>4711</v>
      </c>
      <c r="G150" s="254" t="s">
        <v>583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493</v>
      </c>
      <c r="AT150" s="205" t="s">
        <v>990</v>
      </c>
      <c r="AU150" s="205" t="s">
        <v>85</v>
      </c>
      <c r="AY150" s="18" t="s">
        <v>282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5996</v>
      </c>
    </row>
    <row r="151" spans="1:65" s="2" customFormat="1" ht="29.25">
      <c r="A151" s="35"/>
      <c r="B151" s="36"/>
      <c r="C151" s="37"/>
      <c r="D151" s="209" t="s">
        <v>3774</v>
      </c>
      <c r="E151" s="37"/>
      <c r="F151" s="270" t="s">
        <v>4713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284</v>
      </c>
      <c r="E152" s="194" t="s">
        <v>4720</v>
      </c>
      <c r="F152" s="195" t="s">
        <v>4721</v>
      </c>
      <c r="G152" s="196" t="s">
        <v>583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5997</v>
      </c>
    </row>
    <row r="153" spans="1:65" s="2" customFormat="1" ht="24.2" customHeight="1">
      <c r="A153" s="35"/>
      <c r="B153" s="36"/>
      <c r="C153" s="251" t="s">
        <v>188</v>
      </c>
      <c r="D153" s="251" t="s">
        <v>990</v>
      </c>
      <c r="E153" s="252" t="s">
        <v>4723</v>
      </c>
      <c r="F153" s="253" t="s">
        <v>4724</v>
      </c>
      <c r="G153" s="254" t="s">
        <v>583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493</v>
      </c>
      <c r="AT153" s="205" t="s">
        <v>990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5998</v>
      </c>
    </row>
    <row r="154" spans="1:65" s="2" customFormat="1" ht="24.2" customHeight="1">
      <c r="A154" s="35"/>
      <c r="B154" s="36"/>
      <c r="C154" s="193" t="s">
        <v>191</v>
      </c>
      <c r="D154" s="193" t="s">
        <v>284</v>
      </c>
      <c r="E154" s="194" t="s">
        <v>5999</v>
      </c>
      <c r="F154" s="195" t="s">
        <v>6000</v>
      </c>
      <c r="G154" s="196" t="s">
        <v>583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284</v>
      </c>
      <c r="AU154" s="205" t="s">
        <v>85</v>
      </c>
      <c r="AY154" s="18" t="s">
        <v>282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6001</v>
      </c>
    </row>
    <row r="155" spans="1:65" s="2" customFormat="1" ht="24.2" customHeight="1">
      <c r="A155" s="35"/>
      <c r="B155" s="36"/>
      <c r="C155" s="251" t="s">
        <v>194</v>
      </c>
      <c r="D155" s="251" t="s">
        <v>990</v>
      </c>
      <c r="E155" s="252" t="s">
        <v>6002</v>
      </c>
      <c r="F155" s="253" t="s">
        <v>6003</v>
      </c>
      <c r="G155" s="254" t="s">
        <v>583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1797</v>
      </c>
      <c r="AT155" s="205" t="s">
        <v>990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673</v>
      </c>
      <c r="BM155" s="205" t="s">
        <v>6004</v>
      </c>
    </row>
    <row r="156" spans="1:65" s="12" customFormat="1" ht="25.9" customHeight="1">
      <c r="B156" s="177"/>
      <c r="C156" s="178"/>
      <c r="D156" s="179" t="s">
        <v>75</v>
      </c>
      <c r="E156" s="180" t="s">
        <v>990</v>
      </c>
      <c r="F156" s="180" t="s">
        <v>5022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282</v>
      </c>
      <c r="BK156" s="190">
        <f>BK157+BK181</f>
        <v>0</v>
      </c>
    </row>
    <row r="157" spans="1:65" s="12" customFormat="1" ht="22.9" customHeight="1">
      <c r="B157" s="177"/>
      <c r="C157" s="178"/>
      <c r="D157" s="179" t="s">
        <v>75</v>
      </c>
      <c r="E157" s="191" t="s">
        <v>5614</v>
      </c>
      <c r="F157" s="191" t="s">
        <v>5884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282</v>
      </c>
      <c r="BK157" s="190">
        <f>SUM(BK158:BK180)</f>
        <v>0</v>
      </c>
    </row>
    <row r="158" spans="1:65" s="2" customFormat="1" ht="16.5" customHeight="1">
      <c r="A158" s="35"/>
      <c r="B158" s="36"/>
      <c r="C158" s="193" t="s">
        <v>8</v>
      </c>
      <c r="D158" s="193" t="s">
        <v>284</v>
      </c>
      <c r="E158" s="194" t="s">
        <v>6005</v>
      </c>
      <c r="F158" s="195" t="s">
        <v>6006</v>
      </c>
      <c r="G158" s="196" t="s">
        <v>441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673</v>
      </c>
      <c r="AT158" s="205" t="s">
        <v>284</v>
      </c>
      <c r="AU158" s="205" t="s">
        <v>85</v>
      </c>
      <c r="AY158" s="18" t="s">
        <v>282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673</v>
      </c>
      <c r="BM158" s="205" t="s">
        <v>6007</v>
      </c>
    </row>
    <row r="159" spans="1:65" s="2" customFormat="1" ht="24.2" customHeight="1">
      <c r="A159" s="35"/>
      <c r="B159" s="36"/>
      <c r="C159" s="251" t="s">
        <v>199</v>
      </c>
      <c r="D159" s="251" t="s">
        <v>990</v>
      </c>
      <c r="E159" s="252" t="s">
        <v>6008</v>
      </c>
      <c r="F159" s="253" t="s">
        <v>6009</v>
      </c>
      <c r="G159" s="254" t="s">
        <v>441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1797</v>
      </c>
      <c r="AT159" s="205" t="s">
        <v>990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673</v>
      </c>
      <c r="BM159" s="205" t="s">
        <v>6010</v>
      </c>
    </row>
    <row r="160" spans="1:65" s="2" customFormat="1" ht="21.75" customHeight="1">
      <c r="A160" s="35"/>
      <c r="B160" s="36"/>
      <c r="C160" s="193" t="s">
        <v>202</v>
      </c>
      <c r="D160" s="193" t="s">
        <v>284</v>
      </c>
      <c r="E160" s="194" t="s">
        <v>6011</v>
      </c>
      <c r="F160" s="195" t="s">
        <v>6012</v>
      </c>
      <c r="G160" s="196" t="s">
        <v>583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673</v>
      </c>
      <c r="AT160" s="205" t="s">
        <v>284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673</v>
      </c>
      <c r="BM160" s="205" t="s">
        <v>6013</v>
      </c>
    </row>
    <row r="161" spans="1:65" s="2" customFormat="1" ht="16.5" customHeight="1">
      <c r="A161" s="35"/>
      <c r="B161" s="36"/>
      <c r="C161" s="193" t="s">
        <v>205</v>
      </c>
      <c r="D161" s="193" t="s">
        <v>284</v>
      </c>
      <c r="E161" s="194" t="s">
        <v>6014</v>
      </c>
      <c r="F161" s="195" t="s">
        <v>6015</v>
      </c>
      <c r="G161" s="196" t="s">
        <v>583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673</v>
      </c>
      <c r="AT161" s="205" t="s">
        <v>284</v>
      </c>
      <c r="AU161" s="205" t="s">
        <v>85</v>
      </c>
      <c r="AY161" s="18" t="s">
        <v>282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673</v>
      </c>
      <c r="BM161" s="205" t="s">
        <v>6016</v>
      </c>
    </row>
    <row r="162" spans="1:65" s="2" customFormat="1" ht="24.2" customHeight="1">
      <c r="A162" s="35"/>
      <c r="B162" s="36"/>
      <c r="C162" s="251" t="s">
        <v>426</v>
      </c>
      <c r="D162" s="251" t="s">
        <v>990</v>
      </c>
      <c r="E162" s="252" t="s">
        <v>6017</v>
      </c>
      <c r="F162" s="253" t="s">
        <v>6018</v>
      </c>
      <c r="G162" s="254" t="s">
        <v>583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1797</v>
      </c>
      <c r="AT162" s="205" t="s">
        <v>990</v>
      </c>
      <c r="AU162" s="205" t="s">
        <v>85</v>
      </c>
      <c r="AY162" s="18" t="s">
        <v>282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673</v>
      </c>
      <c r="BM162" s="205" t="s">
        <v>6019</v>
      </c>
    </row>
    <row r="163" spans="1:65" s="2" customFormat="1" ht="16.5" customHeight="1">
      <c r="A163" s="35"/>
      <c r="B163" s="36"/>
      <c r="C163" s="193" t="s">
        <v>208</v>
      </c>
      <c r="D163" s="193" t="s">
        <v>284</v>
      </c>
      <c r="E163" s="194" t="s">
        <v>6020</v>
      </c>
      <c r="F163" s="195" t="s">
        <v>6021</v>
      </c>
      <c r="G163" s="196" t="s">
        <v>583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673</v>
      </c>
      <c r="AT163" s="205" t="s">
        <v>284</v>
      </c>
      <c r="AU163" s="205" t="s">
        <v>85</v>
      </c>
      <c r="AY163" s="18" t="s">
        <v>282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673</v>
      </c>
      <c r="BM163" s="205" t="s">
        <v>6022</v>
      </c>
    </row>
    <row r="164" spans="1:65" s="2" customFormat="1" ht="24.2" customHeight="1">
      <c r="A164" s="35"/>
      <c r="B164" s="36"/>
      <c r="C164" s="251" t="s">
        <v>7</v>
      </c>
      <c r="D164" s="251" t="s">
        <v>990</v>
      </c>
      <c r="E164" s="252" t="s">
        <v>6023</v>
      </c>
      <c r="F164" s="253" t="s">
        <v>6024</v>
      </c>
      <c r="G164" s="254" t="s">
        <v>583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1797</v>
      </c>
      <c r="AT164" s="205" t="s">
        <v>990</v>
      </c>
      <c r="AU164" s="205" t="s">
        <v>85</v>
      </c>
      <c r="AY164" s="18" t="s">
        <v>282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673</v>
      </c>
      <c r="BM164" s="205" t="s">
        <v>6025</v>
      </c>
    </row>
    <row r="165" spans="1:65" s="2" customFormat="1" ht="24.2" customHeight="1">
      <c r="A165" s="35"/>
      <c r="B165" s="36"/>
      <c r="C165" s="251" t="s">
        <v>222</v>
      </c>
      <c r="D165" s="251" t="s">
        <v>990</v>
      </c>
      <c r="E165" s="252" t="s">
        <v>6026</v>
      </c>
      <c r="F165" s="253" t="s">
        <v>6027</v>
      </c>
      <c r="G165" s="254" t="s">
        <v>583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1797</v>
      </c>
      <c r="AT165" s="205" t="s">
        <v>990</v>
      </c>
      <c r="AU165" s="205" t="s">
        <v>85</v>
      </c>
      <c r="AY165" s="18" t="s">
        <v>282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673</v>
      </c>
      <c r="BM165" s="205" t="s">
        <v>6028</v>
      </c>
    </row>
    <row r="166" spans="1:65" s="2" customFormat="1" ht="24.2" customHeight="1">
      <c r="A166" s="35"/>
      <c r="B166" s="36"/>
      <c r="C166" s="251" t="s">
        <v>446</v>
      </c>
      <c r="D166" s="251" t="s">
        <v>990</v>
      </c>
      <c r="E166" s="252" t="s">
        <v>6029</v>
      </c>
      <c r="F166" s="253" t="s">
        <v>6030</v>
      </c>
      <c r="G166" s="254" t="s">
        <v>583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1797</v>
      </c>
      <c r="AT166" s="205" t="s">
        <v>990</v>
      </c>
      <c r="AU166" s="205" t="s">
        <v>85</v>
      </c>
      <c r="AY166" s="18" t="s">
        <v>282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673</v>
      </c>
      <c r="BM166" s="205" t="s">
        <v>6031</v>
      </c>
    </row>
    <row r="167" spans="1:65" s="2" customFormat="1" ht="24.2" customHeight="1">
      <c r="A167" s="35"/>
      <c r="B167" s="36"/>
      <c r="C167" s="251" t="s">
        <v>452</v>
      </c>
      <c r="D167" s="251" t="s">
        <v>990</v>
      </c>
      <c r="E167" s="252" t="s">
        <v>6032</v>
      </c>
      <c r="F167" s="253" t="s">
        <v>6033</v>
      </c>
      <c r="G167" s="254" t="s">
        <v>583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1797</v>
      </c>
      <c r="AT167" s="205" t="s">
        <v>990</v>
      </c>
      <c r="AU167" s="205" t="s">
        <v>85</v>
      </c>
      <c r="AY167" s="18" t="s">
        <v>282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673</v>
      </c>
      <c r="BM167" s="205" t="s">
        <v>6034</v>
      </c>
    </row>
    <row r="168" spans="1:65" s="2" customFormat="1" ht="24.2" customHeight="1">
      <c r="A168" s="35"/>
      <c r="B168" s="36"/>
      <c r="C168" s="251" t="s">
        <v>457</v>
      </c>
      <c r="D168" s="251" t="s">
        <v>990</v>
      </c>
      <c r="E168" s="252" t="s">
        <v>6035</v>
      </c>
      <c r="F168" s="253" t="s">
        <v>6036</v>
      </c>
      <c r="G168" s="254" t="s">
        <v>583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1797</v>
      </c>
      <c r="AT168" s="205" t="s">
        <v>990</v>
      </c>
      <c r="AU168" s="205" t="s">
        <v>85</v>
      </c>
      <c r="AY168" s="18" t="s">
        <v>282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673</v>
      </c>
      <c r="BM168" s="205" t="s">
        <v>6037</v>
      </c>
    </row>
    <row r="169" spans="1:65" s="2" customFormat="1" ht="24.2" customHeight="1">
      <c r="A169" s="35"/>
      <c r="B169" s="36"/>
      <c r="C169" s="251" t="s">
        <v>463</v>
      </c>
      <c r="D169" s="251" t="s">
        <v>990</v>
      </c>
      <c r="E169" s="252" t="s">
        <v>6038</v>
      </c>
      <c r="F169" s="253" t="s">
        <v>6039</v>
      </c>
      <c r="G169" s="254" t="s">
        <v>583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1797</v>
      </c>
      <c r="AT169" s="205" t="s">
        <v>990</v>
      </c>
      <c r="AU169" s="205" t="s">
        <v>85</v>
      </c>
      <c r="AY169" s="18" t="s">
        <v>282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673</v>
      </c>
      <c r="BM169" s="205" t="s">
        <v>6040</v>
      </c>
    </row>
    <row r="170" spans="1:65" s="2" customFormat="1" ht="24.2" customHeight="1">
      <c r="A170" s="35"/>
      <c r="B170" s="36"/>
      <c r="C170" s="251" t="s">
        <v>468</v>
      </c>
      <c r="D170" s="251" t="s">
        <v>990</v>
      </c>
      <c r="E170" s="252" t="s">
        <v>6041</v>
      </c>
      <c r="F170" s="253" t="s">
        <v>6042</v>
      </c>
      <c r="G170" s="254" t="s">
        <v>583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1797</v>
      </c>
      <c r="AT170" s="205" t="s">
        <v>990</v>
      </c>
      <c r="AU170" s="205" t="s">
        <v>85</v>
      </c>
      <c r="AY170" s="18" t="s">
        <v>282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673</v>
      </c>
      <c r="BM170" s="205" t="s">
        <v>6043</v>
      </c>
    </row>
    <row r="171" spans="1:65" s="2" customFormat="1" ht="16.5" customHeight="1">
      <c r="A171" s="35"/>
      <c r="B171" s="36"/>
      <c r="C171" s="193" t="s">
        <v>473</v>
      </c>
      <c r="D171" s="193" t="s">
        <v>284</v>
      </c>
      <c r="E171" s="194" t="s">
        <v>6044</v>
      </c>
      <c r="F171" s="195" t="s">
        <v>6045</v>
      </c>
      <c r="G171" s="196" t="s">
        <v>583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673</v>
      </c>
      <c r="AT171" s="205" t="s">
        <v>284</v>
      </c>
      <c r="AU171" s="205" t="s">
        <v>85</v>
      </c>
      <c r="AY171" s="18" t="s">
        <v>282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673</v>
      </c>
      <c r="BM171" s="205" t="s">
        <v>6046</v>
      </c>
    </row>
    <row r="172" spans="1:65" s="2" customFormat="1" ht="24.2" customHeight="1">
      <c r="A172" s="35"/>
      <c r="B172" s="36"/>
      <c r="C172" s="251" t="s">
        <v>478</v>
      </c>
      <c r="D172" s="251" t="s">
        <v>990</v>
      </c>
      <c r="E172" s="252" t="s">
        <v>6047</v>
      </c>
      <c r="F172" s="253" t="s">
        <v>6048</v>
      </c>
      <c r="G172" s="254" t="s">
        <v>583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1797</v>
      </c>
      <c r="AT172" s="205" t="s">
        <v>990</v>
      </c>
      <c r="AU172" s="205" t="s">
        <v>85</v>
      </c>
      <c r="AY172" s="18" t="s">
        <v>282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673</v>
      </c>
      <c r="BM172" s="205" t="s">
        <v>6049</v>
      </c>
    </row>
    <row r="173" spans="1:65" s="2" customFormat="1" ht="24.2" customHeight="1">
      <c r="A173" s="35"/>
      <c r="B173" s="36"/>
      <c r="C173" s="251" t="s">
        <v>483</v>
      </c>
      <c r="D173" s="251" t="s">
        <v>990</v>
      </c>
      <c r="E173" s="252" t="s">
        <v>6050</v>
      </c>
      <c r="F173" s="253" t="s">
        <v>6051</v>
      </c>
      <c r="G173" s="254" t="s">
        <v>583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1797</v>
      </c>
      <c r="AT173" s="205" t="s">
        <v>990</v>
      </c>
      <c r="AU173" s="205" t="s">
        <v>85</v>
      </c>
      <c r="AY173" s="18" t="s">
        <v>282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673</v>
      </c>
      <c r="BM173" s="205" t="s">
        <v>6052</v>
      </c>
    </row>
    <row r="174" spans="1:65" s="2" customFormat="1" ht="16.5" customHeight="1">
      <c r="A174" s="35"/>
      <c r="B174" s="36"/>
      <c r="C174" s="193" t="s">
        <v>488</v>
      </c>
      <c r="D174" s="193" t="s">
        <v>284</v>
      </c>
      <c r="E174" s="194" t="s">
        <v>6053</v>
      </c>
      <c r="F174" s="195" t="s">
        <v>6054</v>
      </c>
      <c r="G174" s="196" t="s">
        <v>583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673</v>
      </c>
      <c r="AT174" s="205" t="s">
        <v>284</v>
      </c>
      <c r="AU174" s="205" t="s">
        <v>85</v>
      </c>
      <c r="AY174" s="18" t="s">
        <v>282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673</v>
      </c>
      <c r="BM174" s="205" t="s">
        <v>6055</v>
      </c>
    </row>
    <row r="175" spans="1:65" s="2" customFormat="1" ht="16.5" customHeight="1">
      <c r="A175" s="35"/>
      <c r="B175" s="36"/>
      <c r="C175" s="193" t="s">
        <v>493</v>
      </c>
      <c r="D175" s="193" t="s">
        <v>284</v>
      </c>
      <c r="E175" s="194" t="s">
        <v>6056</v>
      </c>
      <c r="F175" s="195" t="s">
        <v>6057</v>
      </c>
      <c r="G175" s="196" t="s">
        <v>583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673</v>
      </c>
      <c r="AT175" s="205" t="s">
        <v>284</v>
      </c>
      <c r="AU175" s="205" t="s">
        <v>85</v>
      </c>
      <c r="AY175" s="18" t="s">
        <v>282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673</v>
      </c>
      <c r="BM175" s="205" t="s">
        <v>6058</v>
      </c>
    </row>
    <row r="176" spans="1:65" s="2" customFormat="1" ht="16.5" customHeight="1">
      <c r="A176" s="35"/>
      <c r="B176" s="36"/>
      <c r="C176" s="193" t="s">
        <v>498</v>
      </c>
      <c r="D176" s="193" t="s">
        <v>284</v>
      </c>
      <c r="E176" s="194" t="s">
        <v>6059</v>
      </c>
      <c r="F176" s="195" t="s">
        <v>6060</v>
      </c>
      <c r="G176" s="196" t="s">
        <v>583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673</v>
      </c>
      <c r="AT176" s="205" t="s">
        <v>284</v>
      </c>
      <c r="AU176" s="205" t="s">
        <v>85</v>
      </c>
      <c r="AY176" s="18" t="s">
        <v>282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673</v>
      </c>
      <c r="BM176" s="205" t="s">
        <v>6061</v>
      </c>
    </row>
    <row r="177" spans="1:65" s="2" customFormat="1" ht="16.5" customHeight="1">
      <c r="A177" s="35"/>
      <c r="B177" s="36"/>
      <c r="C177" s="193" t="s">
        <v>509</v>
      </c>
      <c r="D177" s="193" t="s">
        <v>284</v>
      </c>
      <c r="E177" s="194" t="s">
        <v>6062</v>
      </c>
      <c r="F177" s="195" t="s">
        <v>6063</v>
      </c>
      <c r="G177" s="196" t="s">
        <v>583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673</v>
      </c>
      <c r="AT177" s="205" t="s">
        <v>284</v>
      </c>
      <c r="AU177" s="205" t="s">
        <v>85</v>
      </c>
      <c r="AY177" s="18" t="s">
        <v>282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673</v>
      </c>
      <c r="BM177" s="205" t="s">
        <v>6064</v>
      </c>
    </row>
    <row r="178" spans="1:65" s="2" customFormat="1" ht="16.5" customHeight="1">
      <c r="A178" s="35"/>
      <c r="B178" s="36"/>
      <c r="C178" s="193" t="s">
        <v>515</v>
      </c>
      <c r="D178" s="193" t="s">
        <v>284</v>
      </c>
      <c r="E178" s="194" t="s">
        <v>6065</v>
      </c>
      <c r="F178" s="195" t="s">
        <v>6066</v>
      </c>
      <c r="G178" s="196" t="s">
        <v>583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673</v>
      </c>
      <c r="AT178" s="205" t="s">
        <v>284</v>
      </c>
      <c r="AU178" s="205" t="s">
        <v>85</v>
      </c>
      <c r="AY178" s="18" t="s">
        <v>282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673</v>
      </c>
      <c r="BM178" s="205" t="s">
        <v>6067</v>
      </c>
    </row>
    <row r="179" spans="1:65" s="2" customFormat="1" ht="19.5">
      <c r="A179" s="35"/>
      <c r="B179" s="36"/>
      <c r="C179" s="37"/>
      <c r="D179" s="209" t="s">
        <v>3774</v>
      </c>
      <c r="E179" s="37"/>
      <c r="F179" s="270" t="s">
        <v>6068</v>
      </c>
      <c r="G179" s="37"/>
      <c r="H179" s="37"/>
      <c r="I179" s="271"/>
      <c r="J179" s="37"/>
      <c r="K179" s="37"/>
      <c r="L179" s="40"/>
      <c r="M179" s="272"/>
      <c r="N179" s="273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3774</v>
      </c>
      <c r="AU179" s="18" t="s">
        <v>85</v>
      </c>
    </row>
    <row r="180" spans="1:65" s="2" customFormat="1" ht="24.2" customHeight="1">
      <c r="A180" s="35"/>
      <c r="B180" s="36"/>
      <c r="C180" s="251" t="s">
        <v>520</v>
      </c>
      <c r="D180" s="251" t="s">
        <v>990</v>
      </c>
      <c r="E180" s="252" t="s">
        <v>6069</v>
      </c>
      <c r="F180" s="253" t="s">
        <v>6070</v>
      </c>
      <c r="G180" s="254" t="s">
        <v>583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1797</v>
      </c>
      <c r="AT180" s="205" t="s">
        <v>990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673</v>
      </c>
      <c r="BM180" s="205" t="s">
        <v>6071</v>
      </c>
    </row>
    <row r="181" spans="1:65" s="12" customFormat="1" ht="22.9" customHeight="1">
      <c r="B181" s="177"/>
      <c r="C181" s="178"/>
      <c r="D181" s="179" t="s">
        <v>75</v>
      </c>
      <c r="E181" s="191" t="s">
        <v>5023</v>
      </c>
      <c r="F181" s="191" t="s">
        <v>5024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282</v>
      </c>
      <c r="BK181" s="190">
        <f>SUM(BK182:BK184)</f>
        <v>0</v>
      </c>
    </row>
    <row r="182" spans="1:65" s="2" customFormat="1" ht="24.2" customHeight="1">
      <c r="A182" s="35"/>
      <c r="B182" s="36"/>
      <c r="C182" s="193" t="s">
        <v>525</v>
      </c>
      <c r="D182" s="193" t="s">
        <v>284</v>
      </c>
      <c r="E182" s="194" t="s">
        <v>5025</v>
      </c>
      <c r="F182" s="195" t="s">
        <v>5026</v>
      </c>
      <c r="G182" s="196" t="s">
        <v>441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673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673</v>
      </c>
      <c r="BM182" s="205" t="s">
        <v>6072</v>
      </c>
    </row>
    <row r="183" spans="1:65" s="2" customFormat="1" ht="24.2" customHeight="1">
      <c r="A183" s="35"/>
      <c r="B183" s="36"/>
      <c r="C183" s="193" t="s">
        <v>530</v>
      </c>
      <c r="D183" s="193" t="s">
        <v>284</v>
      </c>
      <c r="E183" s="194" t="s">
        <v>5028</v>
      </c>
      <c r="F183" s="195" t="s">
        <v>5029</v>
      </c>
      <c r="G183" s="196" t="s">
        <v>441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673</v>
      </c>
      <c r="AT183" s="205" t="s">
        <v>284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673</v>
      </c>
      <c r="BM183" s="205" t="s">
        <v>6073</v>
      </c>
    </row>
    <row r="184" spans="1:65" s="2" customFormat="1" ht="24.2" customHeight="1">
      <c r="A184" s="35"/>
      <c r="B184" s="36"/>
      <c r="C184" s="193" t="s">
        <v>536</v>
      </c>
      <c r="D184" s="193" t="s">
        <v>284</v>
      </c>
      <c r="E184" s="194" t="s">
        <v>5031</v>
      </c>
      <c r="F184" s="195" t="s">
        <v>5032</v>
      </c>
      <c r="G184" s="196" t="s">
        <v>441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673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673</v>
      </c>
      <c r="BM184" s="205" t="s">
        <v>6074</v>
      </c>
    </row>
    <row r="185" spans="1:65" s="12" customFormat="1" ht="25.9" customHeight="1">
      <c r="B185" s="177"/>
      <c r="C185" s="178"/>
      <c r="D185" s="179" t="s">
        <v>75</v>
      </c>
      <c r="E185" s="180" t="s">
        <v>3329</v>
      </c>
      <c r="F185" s="180" t="s">
        <v>3330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330</v>
      </c>
      <c r="AT185" s="189" t="s">
        <v>75</v>
      </c>
      <c r="AU185" s="189" t="s">
        <v>76</v>
      </c>
      <c r="AY185" s="188" t="s">
        <v>282</v>
      </c>
      <c r="BK185" s="190">
        <f>BK186+BK189</f>
        <v>0</v>
      </c>
    </row>
    <row r="186" spans="1:65" s="12" customFormat="1" ht="22.9" customHeight="1">
      <c r="B186" s="177"/>
      <c r="C186" s="178"/>
      <c r="D186" s="179" t="s">
        <v>75</v>
      </c>
      <c r="E186" s="191" t="s">
        <v>3331</v>
      </c>
      <c r="F186" s="191" t="s">
        <v>3332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330</v>
      </c>
      <c r="AT186" s="189" t="s">
        <v>75</v>
      </c>
      <c r="AU186" s="189" t="s">
        <v>83</v>
      </c>
      <c r="AY186" s="188" t="s">
        <v>282</v>
      </c>
      <c r="BK186" s="190">
        <f>SUM(BK187:BK188)</f>
        <v>0</v>
      </c>
    </row>
    <row r="187" spans="1:65" s="2" customFormat="1" ht="16.5" customHeight="1">
      <c r="A187" s="35"/>
      <c r="B187" s="36"/>
      <c r="C187" s="193" t="s">
        <v>544</v>
      </c>
      <c r="D187" s="193" t="s">
        <v>284</v>
      </c>
      <c r="E187" s="194" t="s">
        <v>3357</v>
      </c>
      <c r="F187" s="195" t="s">
        <v>3358</v>
      </c>
      <c r="G187" s="196" t="s">
        <v>2216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3336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3336</v>
      </c>
      <c r="BM187" s="205" t="s">
        <v>6075</v>
      </c>
    </row>
    <row r="188" spans="1:65" s="2" customFormat="1" ht="16.5" customHeight="1">
      <c r="A188" s="35"/>
      <c r="B188" s="36"/>
      <c r="C188" s="193" t="s">
        <v>550</v>
      </c>
      <c r="D188" s="193" t="s">
        <v>284</v>
      </c>
      <c r="E188" s="194" t="s">
        <v>3375</v>
      </c>
      <c r="F188" s="195" t="s">
        <v>5035</v>
      </c>
      <c r="G188" s="196" t="s">
        <v>762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3336</v>
      </c>
      <c r="AT188" s="205" t="s">
        <v>284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3336</v>
      </c>
      <c r="BM188" s="205" t="s">
        <v>6076</v>
      </c>
    </row>
    <row r="189" spans="1:65" s="12" customFormat="1" ht="22.9" customHeight="1">
      <c r="B189" s="177"/>
      <c r="C189" s="178"/>
      <c r="D189" s="179" t="s">
        <v>75</v>
      </c>
      <c r="E189" s="191" t="s">
        <v>5037</v>
      </c>
      <c r="F189" s="191" t="s">
        <v>5038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330</v>
      </c>
      <c r="AT189" s="189" t="s">
        <v>75</v>
      </c>
      <c r="AU189" s="189" t="s">
        <v>83</v>
      </c>
      <c r="AY189" s="188" t="s">
        <v>282</v>
      </c>
      <c r="BK189" s="190">
        <f>SUM(BK190:BK195)</f>
        <v>0</v>
      </c>
    </row>
    <row r="190" spans="1:65" s="2" customFormat="1" ht="21.75" customHeight="1">
      <c r="A190" s="35"/>
      <c r="B190" s="36"/>
      <c r="C190" s="193" t="s">
        <v>580</v>
      </c>
      <c r="D190" s="193" t="s">
        <v>284</v>
      </c>
      <c r="E190" s="194" t="s">
        <v>5039</v>
      </c>
      <c r="F190" s="195" t="s">
        <v>5851</v>
      </c>
      <c r="G190" s="196" t="s">
        <v>762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3336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3336</v>
      </c>
      <c r="BM190" s="205" t="s">
        <v>6077</v>
      </c>
    </row>
    <row r="191" spans="1:65" s="2" customFormat="1" ht="29.25">
      <c r="A191" s="35"/>
      <c r="B191" s="36"/>
      <c r="C191" s="37"/>
      <c r="D191" s="209" t="s">
        <v>3774</v>
      </c>
      <c r="E191" s="37"/>
      <c r="F191" s="270" t="s">
        <v>5042</v>
      </c>
      <c r="G191" s="37"/>
      <c r="H191" s="37"/>
      <c r="I191" s="271"/>
      <c r="J191" s="37"/>
      <c r="K191" s="37"/>
      <c r="L191" s="40"/>
      <c r="M191" s="272"/>
      <c r="N191" s="273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3774</v>
      </c>
      <c r="AU191" s="18" t="s">
        <v>85</v>
      </c>
    </row>
    <row r="192" spans="1:65" s="2" customFormat="1" ht="16.5" customHeight="1">
      <c r="A192" s="35"/>
      <c r="B192" s="36"/>
      <c r="C192" s="193" t="s">
        <v>585</v>
      </c>
      <c r="D192" s="193" t="s">
        <v>284</v>
      </c>
      <c r="E192" s="194" t="s">
        <v>5043</v>
      </c>
      <c r="F192" s="195" t="s">
        <v>5044</v>
      </c>
      <c r="G192" s="196" t="s">
        <v>762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3336</v>
      </c>
      <c r="AT192" s="205" t="s">
        <v>284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3336</v>
      </c>
      <c r="BM192" s="205" t="s">
        <v>6078</v>
      </c>
    </row>
    <row r="193" spans="1:65" s="2" customFormat="1" ht="19.5">
      <c r="A193" s="35"/>
      <c r="B193" s="36"/>
      <c r="C193" s="37"/>
      <c r="D193" s="209" t="s">
        <v>3774</v>
      </c>
      <c r="E193" s="37"/>
      <c r="F193" s="270" t="s">
        <v>5046</v>
      </c>
      <c r="G193" s="37"/>
      <c r="H193" s="37"/>
      <c r="I193" s="271"/>
      <c r="J193" s="37"/>
      <c r="K193" s="37"/>
      <c r="L193" s="40"/>
      <c r="M193" s="272"/>
      <c r="N193" s="273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3774</v>
      </c>
      <c r="AU193" s="18" t="s">
        <v>85</v>
      </c>
    </row>
    <row r="194" spans="1:65" s="2" customFormat="1" ht="16.5" customHeight="1">
      <c r="A194" s="35"/>
      <c r="B194" s="36"/>
      <c r="C194" s="193" t="s">
        <v>589</v>
      </c>
      <c r="D194" s="193" t="s">
        <v>284</v>
      </c>
      <c r="E194" s="194" t="s">
        <v>5047</v>
      </c>
      <c r="F194" s="195" t="s">
        <v>5048</v>
      </c>
      <c r="G194" s="196" t="s">
        <v>762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3336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3336</v>
      </c>
      <c r="BM194" s="205" t="s">
        <v>6079</v>
      </c>
    </row>
    <row r="195" spans="1:65" s="2" customFormat="1" ht="19.5">
      <c r="A195" s="35"/>
      <c r="B195" s="36"/>
      <c r="C195" s="37"/>
      <c r="D195" s="209" t="s">
        <v>3774</v>
      </c>
      <c r="E195" s="37"/>
      <c r="F195" s="270" t="s">
        <v>5050</v>
      </c>
      <c r="G195" s="37"/>
      <c r="H195" s="37"/>
      <c r="I195" s="271"/>
      <c r="J195" s="37"/>
      <c r="K195" s="37"/>
      <c r="L195" s="40"/>
      <c r="M195" s="274"/>
      <c r="N195" s="275"/>
      <c r="O195" s="267"/>
      <c r="P195" s="267"/>
      <c r="Q195" s="267"/>
      <c r="R195" s="267"/>
      <c r="S195" s="267"/>
      <c r="T195" s="27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3774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9zvGqTsHSRf3Fjbc07Bsh3NqZPO4WaUR9Zz64e4WfGwS7jWdQpD7qF7Y85C1Xi1GWexsKEyZ//+3xu4oUaUQig==" saltValue="jzsZw7GZ34168Z4mbRpY2hE4/3lE9s+lvo/qA3YELj9L2qQM6MJssDtb3JY5Hcb3NgaXg/pEvxHroI4hs+v/Og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28" t="s">
        <v>227</v>
      </c>
      <c r="F9" s="301"/>
      <c r="G9" s="301"/>
      <c r="H9" s="30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5579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4162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1" t="s">
        <v>6080</v>
      </c>
      <c r="F13" s="330"/>
      <c r="G13" s="330"/>
      <c r="H13" s="33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2" t="str">
        <f>'Rekapitulace stavby'!E14</f>
        <v>Vyplň údaj</v>
      </c>
      <c r="F22" s="333"/>
      <c r="G22" s="333"/>
      <c r="H22" s="333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4" t="s">
        <v>1</v>
      </c>
      <c r="F31" s="334"/>
      <c r="G31" s="334"/>
      <c r="H31" s="334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5" t="s">
        <v>227</v>
      </c>
      <c r="F87" s="286"/>
      <c r="G87" s="286"/>
      <c r="H87" s="28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9" t="s">
        <v>5579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4162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8" t="str">
        <f>E13</f>
        <v>04h.6 - ESLB - IPVDT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4644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4645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4646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6081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5581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4647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4648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267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5" t="str">
        <f>E7</f>
        <v>MŠ Vokovická</v>
      </c>
      <c r="F122" s="336"/>
      <c r="G122" s="336"/>
      <c r="H122" s="33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5" t="s">
        <v>227</v>
      </c>
      <c r="F124" s="286"/>
      <c r="G124" s="286"/>
      <c r="H124" s="286"/>
      <c r="I124" s="23"/>
      <c r="J124" s="23"/>
      <c r="K124" s="23"/>
      <c r="L124" s="21"/>
    </row>
    <row r="125" spans="1:31" s="1" customFormat="1" ht="12" customHeight="1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9" t="s">
        <v>5579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4162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8" t="str">
        <f>E13</f>
        <v>04h.6 - ESLB - IPVDT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268</v>
      </c>
      <c r="D135" s="168" t="s">
        <v>61</v>
      </c>
      <c r="E135" s="168" t="s">
        <v>57</v>
      </c>
      <c r="F135" s="168" t="s">
        <v>58</v>
      </c>
      <c r="G135" s="168" t="s">
        <v>269</v>
      </c>
      <c r="H135" s="168" t="s">
        <v>270</v>
      </c>
      <c r="I135" s="168" t="s">
        <v>271</v>
      </c>
      <c r="J135" s="169" t="s">
        <v>232</v>
      </c>
      <c r="K135" s="170" t="s">
        <v>272</v>
      </c>
      <c r="L135" s="171"/>
      <c r="M135" s="76" t="s">
        <v>1</v>
      </c>
      <c r="N135" s="77" t="s">
        <v>40</v>
      </c>
      <c r="O135" s="77" t="s">
        <v>273</v>
      </c>
      <c r="P135" s="77" t="s">
        <v>274</v>
      </c>
      <c r="Q135" s="77" t="s">
        <v>275</v>
      </c>
      <c r="R135" s="77" t="s">
        <v>276</v>
      </c>
      <c r="S135" s="77" t="s">
        <v>277</v>
      </c>
      <c r="T135" s="78" t="s">
        <v>278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279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280</v>
      </c>
      <c r="F137" s="180" t="s">
        <v>281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282</v>
      </c>
      <c r="BK137" s="190">
        <f>BK138+BK141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352</v>
      </c>
      <c r="F138" s="191" t="s">
        <v>1285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282</v>
      </c>
      <c r="BK138" s="190">
        <f>SUM(BK139:BK140)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284</v>
      </c>
      <c r="E139" s="194" t="s">
        <v>4652</v>
      </c>
      <c r="F139" s="195" t="s">
        <v>4653</v>
      </c>
      <c r="G139" s="196" t="s">
        <v>441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6082</v>
      </c>
    </row>
    <row r="140" spans="1:65" s="2" customFormat="1" ht="24.2" customHeight="1">
      <c r="A140" s="35"/>
      <c r="B140" s="36"/>
      <c r="C140" s="193" t="s">
        <v>85</v>
      </c>
      <c r="D140" s="193" t="s">
        <v>284</v>
      </c>
      <c r="E140" s="194" t="s">
        <v>4655</v>
      </c>
      <c r="F140" s="195" t="s">
        <v>4656</v>
      </c>
      <c r="G140" s="196" t="s">
        <v>441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288</v>
      </c>
      <c r="BM140" s="205" t="s">
        <v>6083</v>
      </c>
    </row>
    <row r="141" spans="1:65" s="12" customFormat="1" ht="22.9" customHeight="1">
      <c r="B141" s="177"/>
      <c r="C141" s="178"/>
      <c r="D141" s="179" t="s">
        <v>75</v>
      </c>
      <c r="E141" s="191" t="s">
        <v>4658</v>
      </c>
      <c r="F141" s="191" t="s">
        <v>4659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282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105</v>
      </c>
      <c r="D142" s="193" t="s">
        <v>284</v>
      </c>
      <c r="E142" s="194" t="s">
        <v>4660</v>
      </c>
      <c r="F142" s="195" t="s">
        <v>4661</v>
      </c>
      <c r="G142" s="196" t="s">
        <v>418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6084</v>
      </c>
    </row>
    <row r="143" spans="1:65" s="12" customFormat="1" ht="25.9" customHeight="1">
      <c r="B143" s="177"/>
      <c r="C143" s="178"/>
      <c r="D143" s="179" t="s">
        <v>75</v>
      </c>
      <c r="E143" s="180" t="s">
        <v>1401</v>
      </c>
      <c r="F143" s="180" t="s">
        <v>1402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282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4663</v>
      </c>
      <c r="F144" s="191" t="s">
        <v>4664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282</v>
      </c>
      <c r="BK144" s="190">
        <f>SUM(BK145:BK151)</f>
        <v>0</v>
      </c>
    </row>
    <row r="145" spans="1:65" s="2" customFormat="1" ht="24.2" customHeight="1">
      <c r="A145" s="35"/>
      <c r="B145" s="36"/>
      <c r="C145" s="193" t="s">
        <v>288</v>
      </c>
      <c r="D145" s="193" t="s">
        <v>284</v>
      </c>
      <c r="E145" s="194" t="s">
        <v>4683</v>
      </c>
      <c r="F145" s="195" t="s">
        <v>4684</v>
      </c>
      <c r="G145" s="196" t="s">
        <v>441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284</v>
      </c>
      <c r="AU145" s="205" t="s">
        <v>85</v>
      </c>
      <c r="AY145" s="18" t="s">
        <v>282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6085</v>
      </c>
    </row>
    <row r="146" spans="1:65" s="2" customFormat="1" ht="21.75" customHeight="1">
      <c r="A146" s="35"/>
      <c r="B146" s="36"/>
      <c r="C146" s="251" t="s">
        <v>330</v>
      </c>
      <c r="D146" s="251" t="s">
        <v>990</v>
      </c>
      <c r="E146" s="252" t="s">
        <v>4686</v>
      </c>
      <c r="F146" s="253" t="s">
        <v>4687</v>
      </c>
      <c r="G146" s="254" t="s">
        <v>441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493</v>
      </c>
      <c r="AT146" s="205" t="s">
        <v>990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6086</v>
      </c>
    </row>
    <row r="147" spans="1:65" s="2" customFormat="1" ht="24.2" customHeight="1">
      <c r="A147" s="35"/>
      <c r="B147" s="36"/>
      <c r="C147" s="193" t="s">
        <v>336</v>
      </c>
      <c r="D147" s="193" t="s">
        <v>284</v>
      </c>
      <c r="E147" s="194" t="s">
        <v>4693</v>
      </c>
      <c r="F147" s="195" t="s">
        <v>4694</v>
      </c>
      <c r="G147" s="196" t="s">
        <v>441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284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6087</v>
      </c>
    </row>
    <row r="148" spans="1:65" s="2" customFormat="1" ht="21.75" customHeight="1">
      <c r="A148" s="35"/>
      <c r="B148" s="36"/>
      <c r="C148" s="251" t="s">
        <v>342</v>
      </c>
      <c r="D148" s="251" t="s">
        <v>990</v>
      </c>
      <c r="E148" s="252" t="s">
        <v>4696</v>
      </c>
      <c r="F148" s="253" t="s">
        <v>4697</v>
      </c>
      <c r="G148" s="254" t="s">
        <v>441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493</v>
      </c>
      <c r="AT148" s="205" t="s">
        <v>990</v>
      </c>
      <c r="AU148" s="205" t="s">
        <v>85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6088</v>
      </c>
    </row>
    <row r="149" spans="1:65" s="2" customFormat="1" ht="24.2" customHeight="1">
      <c r="A149" s="35"/>
      <c r="B149" s="36"/>
      <c r="C149" s="193" t="s">
        <v>347</v>
      </c>
      <c r="D149" s="193" t="s">
        <v>284</v>
      </c>
      <c r="E149" s="194" t="s">
        <v>6089</v>
      </c>
      <c r="F149" s="195" t="s">
        <v>6090</v>
      </c>
      <c r="G149" s="196" t="s">
        <v>441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85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6091</v>
      </c>
    </row>
    <row r="150" spans="1:65" s="2" customFormat="1" ht="16.5" customHeight="1">
      <c r="A150" s="35"/>
      <c r="B150" s="36"/>
      <c r="C150" s="251" t="s">
        <v>352</v>
      </c>
      <c r="D150" s="251" t="s">
        <v>990</v>
      </c>
      <c r="E150" s="252" t="s">
        <v>6092</v>
      </c>
      <c r="F150" s="253" t="s">
        <v>6093</v>
      </c>
      <c r="G150" s="254" t="s">
        <v>441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493</v>
      </c>
      <c r="AT150" s="205" t="s">
        <v>990</v>
      </c>
      <c r="AU150" s="205" t="s">
        <v>85</v>
      </c>
      <c r="AY150" s="18" t="s">
        <v>282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6094</v>
      </c>
    </row>
    <row r="151" spans="1:65" s="13" customFormat="1" ht="11.25">
      <c r="B151" s="207"/>
      <c r="C151" s="208"/>
      <c r="D151" s="209" t="s">
        <v>290</v>
      </c>
      <c r="E151" s="208"/>
      <c r="F151" s="211" t="s">
        <v>4735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282</v>
      </c>
    </row>
    <row r="152" spans="1:65" s="12" customFormat="1" ht="25.9" customHeight="1">
      <c r="B152" s="177"/>
      <c r="C152" s="178"/>
      <c r="D152" s="179" t="s">
        <v>75</v>
      </c>
      <c r="E152" s="180" t="s">
        <v>990</v>
      </c>
      <c r="F152" s="180" t="s">
        <v>5022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282</v>
      </c>
      <c r="BK152" s="190">
        <f>BK153+BK166+BK175</f>
        <v>0</v>
      </c>
    </row>
    <row r="153" spans="1:65" s="12" customFormat="1" ht="22.9" customHeight="1">
      <c r="B153" s="177"/>
      <c r="C153" s="178"/>
      <c r="D153" s="179" t="s">
        <v>75</v>
      </c>
      <c r="E153" s="191" t="s">
        <v>6095</v>
      </c>
      <c r="F153" s="191" t="s">
        <v>6096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282</v>
      </c>
      <c r="BK153" s="190">
        <f>SUM(BK154:BK165)</f>
        <v>0</v>
      </c>
    </row>
    <row r="154" spans="1:65" s="2" customFormat="1" ht="16.5" customHeight="1">
      <c r="A154" s="35"/>
      <c r="B154" s="36"/>
      <c r="C154" s="193" t="s">
        <v>357</v>
      </c>
      <c r="D154" s="193" t="s">
        <v>284</v>
      </c>
      <c r="E154" s="194" t="s">
        <v>6097</v>
      </c>
      <c r="F154" s="195" t="s">
        <v>6098</v>
      </c>
      <c r="G154" s="196" t="s">
        <v>583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673</v>
      </c>
      <c r="AT154" s="205" t="s">
        <v>284</v>
      </c>
      <c r="AU154" s="205" t="s">
        <v>85</v>
      </c>
      <c r="AY154" s="18" t="s">
        <v>282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673</v>
      </c>
      <c r="BM154" s="205" t="s">
        <v>6099</v>
      </c>
    </row>
    <row r="155" spans="1:65" s="2" customFormat="1" ht="24.2" customHeight="1">
      <c r="A155" s="35"/>
      <c r="B155" s="36"/>
      <c r="C155" s="251" t="s">
        <v>185</v>
      </c>
      <c r="D155" s="251" t="s">
        <v>990</v>
      </c>
      <c r="E155" s="252" t="s">
        <v>6100</v>
      </c>
      <c r="F155" s="253" t="s">
        <v>6101</v>
      </c>
      <c r="G155" s="254" t="s">
        <v>583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347</v>
      </c>
      <c r="AT155" s="205" t="s">
        <v>990</v>
      </c>
      <c r="AU155" s="205" t="s">
        <v>85</v>
      </c>
      <c r="AY155" s="18" t="s">
        <v>282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288</v>
      </c>
      <c r="BM155" s="205" t="s">
        <v>6102</v>
      </c>
    </row>
    <row r="156" spans="1:65" s="2" customFormat="1" ht="24.2" customHeight="1">
      <c r="A156" s="35"/>
      <c r="B156" s="36"/>
      <c r="C156" s="251" t="s">
        <v>188</v>
      </c>
      <c r="D156" s="251" t="s">
        <v>990</v>
      </c>
      <c r="E156" s="252" t="s">
        <v>6103</v>
      </c>
      <c r="F156" s="253" t="s">
        <v>6104</v>
      </c>
      <c r="G156" s="254" t="s">
        <v>583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347</v>
      </c>
      <c r="AT156" s="205" t="s">
        <v>990</v>
      </c>
      <c r="AU156" s="205" t="s">
        <v>85</v>
      </c>
      <c r="AY156" s="18" t="s">
        <v>282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288</v>
      </c>
      <c r="BM156" s="205" t="s">
        <v>6105</v>
      </c>
    </row>
    <row r="157" spans="1:65" s="2" customFormat="1" ht="24.2" customHeight="1">
      <c r="A157" s="35"/>
      <c r="B157" s="36"/>
      <c r="C157" s="251" t="s">
        <v>191</v>
      </c>
      <c r="D157" s="251" t="s">
        <v>990</v>
      </c>
      <c r="E157" s="252" t="s">
        <v>6106</v>
      </c>
      <c r="F157" s="253" t="s">
        <v>6107</v>
      </c>
      <c r="G157" s="254" t="s">
        <v>583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347</v>
      </c>
      <c r="AT157" s="205" t="s">
        <v>990</v>
      </c>
      <c r="AU157" s="205" t="s">
        <v>85</v>
      </c>
      <c r="AY157" s="18" t="s">
        <v>282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288</v>
      </c>
      <c r="BM157" s="205" t="s">
        <v>6108</v>
      </c>
    </row>
    <row r="158" spans="1:65" s="2" customFormat="1" ht="24.2" customHeight="1">
      <c r="A158" s="35"/>
      <c r="B158" s="36"/>
      <c r="C158" s="251" t="s">
        <v>194</v>
      </c>
      <c r="D158" s="251" t="s">
        <v>990</v>
      </c>
      <c r="E158" s="252" t="s">
        <v>6109</v>
      </c>
      <c r="F158" s="253" t="s">
        <v>6110</v>
      </c>
      <c r="G158" s="254" t="s">
        <v>583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347</v>
      </c>
      <c r="AT158" s="205" t="s">
        <v>990</v>
      </c>
      <c r="AU158" s="205" t="s">
        <v>85</v>
      </c>
      <c r="AY158" s="18" t="s">
        <v>282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288</v>
      </c>
      <c r="BM158" s="205" t="s">
        <v>6111</v>
      </c>
    </row>
    <row r="159" spans="1:65" s="2" customFormat="1" ht="24.2" customHeight="1">
      <c r="A159" s="35"/>
      <c r="B159" s="36"/>
      <c r="C159" s="251" t="s">
        <v>8</v>
      </c>
      <c r="D159" s="251" t="s">
        <v>990</v>
      </c>
      <c r="E159" s="252" t="s">
        <v>6112</v>
      </c>
      <c r="F159" s="253" t="s">
        <v>6113</v>
      </c>
      <c r="G159" s="254" t="s">
        <v>583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347</v>
      </c>
      <c r="AT159" s="205" t="s">
        <v>990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288</v>
      </c>
      <c r="BM159" s="205" t="s">
        <v>6114</v>
      </c>
    </row>
    <row r="160" spans="1:65" s="2" customFormat="1" ht="21.75" customHeight="1">
      <c r="A160" s="35"/>
      <c r="B160" s="36"/>
      <c r="C160" s="251" t="s">
        <v>199</v>
      </c>
      <c r="D160" s="251" t="s">
        <v>990</v>
      </c>
      <c r="E160" s="252" t="s">
        <v>6115</v>
      </c>
      <c r="F160" s="253" t="s">
        <v>6116</v>
      </c>
      <c r="G160" s="254" t="s">
        <v>583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347</v>
      </c>
      <c r="AT160" s="205" t="s">
        <v>990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288</v>
      </c>
      <c r="BM160" s="205" t="s">
        <v>6117</v>
      </c>
    </row>
    <row r="161" spans="1:65" s="2" customFormat="1" ht="24.2" customHeight="1">
      <c r="A161" s="35"/>
      <c r="B161" s="36"/>
      <c r="C161" s="251" t="s">
        <v>202</v>
      </c>
      <c r="D161" s="251" t="s">
        <v>990</v>
      </c>
      <c r="E161" s="252" t="s">
        <v>6118</v>
      </c>
      <c r="F161" s="253" t="s">
        <v>6119</v>
      </c>
      <c r="G161" s="254" t="s">
        <v>583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347</v>
      </c>
      <c r="AT161" s="205" t="s">
        <v>990</v>
      </c>
      <c r="AU161" s="205" t="s">
        <v>85</v>
      </c>
      <c r="AY161" s="18" t="s">
        <v>282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288</v>
      </c>
      <c r="BM161" s="205" t="s">
        <v>6120</v>
      </c>
    </row>
    <row r="162" spans="1:65" s="2" customFormat="1" ht="16.5" customHeight="1">
      <c r="A162" s="35"/>
      <c r="B162" s="36"/>
      <c r="C162" s="251" t="s">
        <v>205</v>
      </c>
      <c r="D162" s="251" t="s">
        <v>990</v>
      </c>
      <c r="E162" s="252" t="s">
        <v>6121</v>
      </c>
      <c r="F162" s="253" t="s">
        <v>6122</v>
      </c>
      <c r="G162" s="254" t="s">
        <v>583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347</v>
      </c>
      <c r="AT162" s="205" t="s">
        <v>990</v>
      </c>
      <c r="AU162" s="205" t="s">
        <v>85</v>
      </c>
      <c r="AY162" s="18" t="s">
        <v>282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288</v>
      </c>
      <c r="BM162" s="205" t="s">
        <v>6123</v>
      </c>
    </row>
    <row r="163" spans="1:65" s="2" customFormat="1" ht="16.5" customHeight="1">
      <c r="A163" s="35"/>
      <c r="B163" s="36"/>
      <c r="C163" s="251" t="s">
        <v>426</v>
      </c>
      <c r="D163" s="251" t="s">
        <v>990</v>
      </c>
      <c r="E163" s="252" t="s">
        <v>6124</v>
      </c>
      <c r="F163" s="253" t="s">
        <v>6125</v>
      </c>
      <c r="G163" s="254" t="s">
        <v>583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347</v>
      </c>
      <c r="AT163" s="205" t="s">
        <v>990</v>
      </c>
      <c r="AU163" s="205" t="s">
        <v>85</v>
      </c>
      <c r="AY163" s="18" t="s">
        <v>282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288</v>
      </c>
      <c r="BM163" s="205" t="s">
        <v>6126</v>
      </c>
    </row>
    <row r="164" spans="1:65" s="2" customFormat="1" ht="16.5" customHeight="1">
      <c r="A164" s="35"/>
      <c r="B164" s="36"/>
      <c r="C164" s="193" t="s">
        <v>208</v>
      </c>
      <c r="D164" s="193" t="s">
        <v>284</v>
      </c>
      <c r="E164" s="194" t="s">
        <v>6127</v>
      </c>
      <c r="F164" s="195" t="s">
        <v>6128</v>
      </c>
      <c r="G164" s="196" t="s">
        <v>5449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673</v>
      </c>
      <c r="AT164" s="205" t="s">
        <v>284</v>
      </c>
      <c r="AU164" s="205" t="s">
        <v>85</v>
      </c>
      <c r="AY164" s="18" t="s">
        <v>282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673</v>
      </c>
      <c r="BM164" s="205" t="s">
        <v>6129</v>
      </c>
    </row>
    <row r="165" spans="1:65" s="2" customFormat="1" ht="24.2" customHeight="1">
      <c r="A165" s="35"/>
      <c r="B165" s="36"/>
      <c r="C165" s="251" t="s">
        <v>7</v>
      </c>
      <c r="D165" s="251" t="s">
        <v>990</v>
      </c>
      <c r="E165" s="252" t="s">
        <v>6130</v>
      </c>
      <c r="F165" s="253" t="s">
        <v>6131</v>
      </c>
      <c r="G165" s="254" t="s">
        <v>583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347</v>
      </c>
      <c r="AT165" s="205" t="s">
        <v>990</v>
      </c>
      <c r="AU165" s="205" t="s">
        <v>85</v>
      </c>
      <c r="AY165" s="18" t="s">
        <v>282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288</v>
      </c>
      <c r="BM165" s="205" t="s">
        <v>6132</v>
      </c>
    </row>
    <row r="166" spans="1:65" s="12" customFormat="1" ht="22.9" customHeight="1">
      <c r="B166" s="177"/>
      <c r="C166" s="178"/>
      <c r="D166" s="179" t="s">
        <v>75</v>
      </c>
      <c r="E166" s="191" t="s">
        <v>5614</v>
      </c>
      <c r="F166" s="191" t="s">
        <v>5615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282</v>
      </c>
      <c r="BK166" s="190">
        <f>SUM(BK167:BK174)</f>
        <v>0</v>
      </c>
    </row>
    <row r="167" spans="1:65" s="2" customFormat="1" ht="24.2" customHeight="1">
      <c r="A167" s="35"/>
      <c r="B167" s="36"/>
      <c r="C167" s="193" t="s">
        <v>222</v>
      </c>
      <c r="D167" s="193" t="s">
        <v>284</v>
      </c>
      <c r="E167" s="194" t="s">
        <v>5622</v>
      </c>
      <c r="F167" s="195" t="s">
        <v>5623</v>
      </c>
      <c r="G167" s="196" t="s">
        <v>441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673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673</v>
      </c>
      <c r="BM167" s="205" t="s">
        <v>6133</v>
      </c>
    </row>
    <row r="168" spans="1:65" s="2" customFormat="1" ht="39">
      <c r="A168" s="35"/>
      <c r="B168" s="36"/>
      <c r="C168" s="37"/>
      <c r="D168" s="209" t="s">
        <v>3774</v>
      </c>
      <c r="E168" s="37"/>
      <c r="F168" s="270" t="s">
        <v>5625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85</v>
      </c>
    </row>
    <row r="169" spans="1:65" s="2" customFormat="1" ht="24.2" customHeight="1">
      <c r="A169" s="35"/>
      <c r="B169" s="36"/>
      <c r="C169" s="251" t="s">
        <v>446</v>
      </c>
      <c r="D169" s="251" t="s">
        <v>990</v>
      </c>
      <c r="E169" s="252" t="s">
        <v>5626</v>
      </c>
      <c r="F169" s="253" t="s">
        <v>5627</v>
      </c>
      <c r="G169" s="254" t="s">
        <v>441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1797</v>
      </c>
      <c r="AT169" s="205" t="s">
        <v>990</v>
      </c>
      <c r="AU169" s="205" t="s">
        <v>85</v>
      </c>
      <c r="AY169" s="18" t="s">
        <v>282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673</v>
      </c>
      <c r="BM169" s="205" t="s">
        <v>6134</v>
      </c>
    </row>
    <row r="170" spans="1:65" s="2" customFormat="1" ht="24.2" customHeight="1">
      <c r="A170" s="35"/>
      <c r="B170" s="36"/>
      <c r="C170" s="251" t="s">
        <v>452</v>
      </c>
      <c r="D170" s="251" t="s">
        <v>990</v>
      </c>
      <c r="E170" s="252" t="s">
        <v>5629</v>
      </c>
      <c r="F170" s="253" t="s">
        <v>5630</v>
      </c>
      <c r="G170" s="254" t="s">
        <v>441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1797</v>
      </c>
      <c r="AT170" s="205" t="s">
        <v>990</v>
      </c>
      <c r="AU170" s="205" t="s">
        <v>85</v>
      </c>
      <c r="AY170" s="18" t="s">
        <v>282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673</v>
      </c>
      <c r="BM170" s="205" t="s">
        <v>6135</v>
      </c>
    </row>
    <row r="171" spans="1:65" s="2" customFormat="1" ht="16.5" customHeight="1">
      <c r="A171" s="35"/>
      <c r="B171" s="36"/>
      <c r="C171" s="193" t="s">
        <v>457</v>
      </c>
      <c r="D171" s="193" t="s">
        <v>284</v>
      </c>
      <c r="E171" s="194" t="s">
        <v>6136</v>
      </c>
      <c r="F171" s="195" t="s">
        <v>6137</v>
      </c>
      <c r="G171" s="196" t="s">
        <v>583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673</v>
      </c>
      <c r="AT171" s="205" t="s">
        <v>284</v>
      </c>
      <c r="AU171" s="205" t="s">
        <v>85</v>
      </c>
      <c r="AY171" s="18" t="s">
        <v>282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673</v>
      </c>
      <c r="BM171" s="205" t="s">
        <v>6138</v>
      </c>
    </row>
    <row r="172" spans="1:65" s="2" customFormat="1" ht="16.5" customHeight="1">
      <c r="A172" s="35"/>
      <c r="B172" s="36"/>
      <c r="C172" s="193" t="s">
        <v>463</v>
      </c>
      <c r="D172" s="193" t="s">
        <v>284</v>
      </c>
      <c r="E172" s="194" t="s">
        <v>6139</v>
      </c>
      <c r="F172" s="195" t="s">
        <v>6140</v>
      </c>
      <c r="G172" s="196" t="s">
        <v>583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673</v>
      </c>
      <c r="AT172" s="205" t="s">
        <v>284</v>
      </c>
      <c r="AU172" s="205" t="s">
        <v>85</v>
      </c>
      <c r="AY172" s="18" t="s">
        <v>282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673</v>
      </c>
      <c r="BM172" s="205" t="s">
        <v>6141</v>
      </c>
    </row>
    <row r="173" spans="1:65" s="2" customFormat="1" ht="16.5" customHeight="1">
      <c r="A173" s="35"/>
      <c r="B173" s="36"/>
      <c r="C173" s="193" t="s">
        <v>468</v>
      </c>
      <c r="D173" s="193" t="s">
        <v>284</v>
      </c>
      <c r="E173" s="194" t="s">
        <v>6142</v>
      </c>
      <c r="F173" s="195" t="s">
        <v>6143</v>
      </c>
      <c r="G173" s="196" t="s">
        <v>583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673</v>
      </c>
      <c r="AT173" s="205" t="s">
        <v>284</v>
      </c>
      <c r="AU173" s="205" t="s">
        <v>85</v>
      </c>
      <c r="AY173" s="18" t="s">
        <v>282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673</v>
      </c>
      <c r="BM173" s="205" t="s">
        <v>6144</v>
      </c>
    </row>
    <row r="174" spans="1:65" s="2" customFormat="1" ht="16.5" customHeight="1">
      <c r="A174" s="35"/>
      <c r="B174" s="36"/>
      <c r="C174" s="193" t="s">
        <v>473</v>
      </c>
      <c r="D174" s="193" t="s">
        <v>284</v>
      </c>
      <c r="E174" s="194" t="s">
        <v>6145</v>
      </c>
      <c r="F174" s="195" t="s">
        <v>6146</v>
      </c>
      <c r="G174" s="196" t="s">
        <v>583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673</v>
      </c>
      <c r="AT174" s="205" t="s">
        <v>284</v>
      </c>
      <c r="AU174" s="205" t="s">
        <v>85</v>
      </c>
      <c r="AY174" s="18" t="s">
        <v>282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673</v>
      </c>
      <c r="BM174" s="205" t="s">
        <v>6147</v>
      </c>
    </row>
    <row r="175" spans="1:65" s="12" customFormat="1" ht="22.9" customHeight="1">
      <c r="B175" s="177"/>
      <c r="C175" s="178"/>
      <c r="D175" s="179" t="s">
        <v>75</v>
      </c>
      <c r="E175" s="191" t="s">
        <v>5023</v>
      </c>
      <c r="F175" s="191" t="s">
        <v>5024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282</v>
      </c>
      <c r="BK175" s="190">
        <f>SUM(BK176:BK178)</f>
        <v>0</v>
      </c>
    </row>
    <row r="176" spans="1:65" s="2" customFormat="1" ht="24.2" customHeight="1">
      <c r="A176" s="35"/>
      <c r="B176" s="36"/>
      <c r="C176" s="193" t="s">
        <v>478</v>
      </c>
      <c r="D176" s="193" t="s">
        <v>284</v>
      </c>
      <c r="E176" s="194" t="s">
        <v>5025</v>
      </c>
      <c r="F176" s="195" t="s">
        <v>5026</v>
      </c>
      <c r="G176" s="196" t="s">
        <v>441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673</v>
      </c>
      <c r="AT176" s="205" t="s">
        <v>284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673</v>
      </c>
      <c r="BM176" s="205" t="s">
        <v>6148</v>
      </c>
    </row>
    <row r="177" spans="1:65" s="2" customFormat="1" ht="24.2" customHeight="1">
      <c r="A177" s="35"/>
      <c r="B177" s="36"/>
      <c r="C177" s="193" t="s">
        <v>483</v>
      </c>
      <c r="D177" s="193" t="s">
        <v>284</v>
      </c>
      <c r="E177" s="194" t="s">
        <v>5028</v>
      </c>
      <c r="F177" s="195" t="s">
        <v>5029</v>
      </c>
      <c r="G177" s="196" t="s">
        <v>441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673</v>
      </c>
      <c r="AT177" s="205" t="s">
        <v>284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673</v>
      </c>
      <c r="BM177" s="205" t="s">
        <v>6149</v>
      </c>
    </row>
    <row r="178" spans="1:65" s="2" customFormat="1" ht="24.2" customHeight="1">
      <c r="A178" s="35"/>
      <c r="B178" s="36"/>
      <c r="C178" s="193" t="s">
        <v>488</v>
      </c>
      <c r="D178" s="193" t="s">
        <v>284</v>
      </c>
      <c r="E178" s="194" t="s">
        <v>5031</v>
      </c>
      <c r="F178" s="195" t="s">
        <v>5032</v>
      </c>
      <c r="G178" s="196" t="s">
        <v>441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673</v>
      </c>
      <c r="AT178" s="205" t="s">
        <v>284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673</v>
      </c>
      <c r="BM178" s="205" t="s">
        <v>6150</v>
      </c>
    </row>
    <row r="179" spans="1:65" s="12" customFormat="1" ht="25.9" customHeight="1">
      <c r="B179" s="177"/>
      <c r="C179" s="178"/>
      <c r="D179" s="179" t="s">
        <v>75</v>
      </c>
      <c r="E179" s="180" t="s">
        <v>3329</v>
      </c>
      <c r="F179" s="180" t="s">
        <v>3330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330</v>
      </c>
      <c r="AT179" s="189" t="s">
        <v>75</v>
      </c>
      <c r="AU179" s="189" t="s">
        <v>76</v>
      </c>
      <c r="AY179" s="188" t="s">
        <v>282</v>
      </c>
      <c r="BK179" s="190">
        <f>BK180+BK183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3331</v>
      </c>
      <c r="F180" s="191" t="s">
        <v>3332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330</v>
      </c>
      <c r="AT180" s="189" t="s">
        <v>75</v>
      </c>
      <c r="AU180" s="189" t="s">
        <v>83</v>
      </c>
      <c r="AY180" s="188" t="s">
        <v>282</v>
      </c>
      <c r="BK180" s="190">
        <f>SUM(BK181:BK182)</f>
        <v>0</v>
      </c>
    </row>
    <row r="181" spans="1:65" s="2" customFormat="1" ht="16.5" customHeight="1">
      <c r="A181" s="35"/>
      <c r="B181" s="36"/>
      <c r="C181" s="193" t="s">
        <v>493</v>
      </c>
      <c r="D181" s="193" t="s">
        <v>284</v>
      </c>
      <c r="E181" s="194" t="s">
        <v>3357</v>
      </c>
      <c r="F181" s="195" t="s">
        <v>3358</v>
      </c>
      <c r="G181" s="196" t="s">
        <v>2216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3336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3336</v>
      </c>
      <c r="BM181" s="205" t="s">
        <v>6151</v>
      </c>
    </row>
    <row r="182" spans="1:65" s="2" customFormat="1" ht="16.5" customHeight="1">
      <c r="A182" s="35"/>
      <c r="B182" s="36"/>
      <c r="C182" s="193" t="s">
        <v>498</v>
      </c>
      <c r="D182" s="193" t="s">
        <v>284</v>
      </c>
      <c r="E182" s="194" t="s">
        <v>3375</v>
      </c>
      <c r="F182" s="195" t="s">
        <v>5035</v>
      </c>
      <c r="G182" s="196" t="s">
        <v>762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3336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3336</v>
      </c>
      <c r="BM182" s="205" t="s">
        <v>6152</v>
      </c>
    </row>
    <row r="183" spans="1:65" s="12" customFormat="1" ht="22.9" customHeight="1">
      <c r="B183" s="177"/>
      <c r="C183" s="178"/>
      <c r="D183" s="179" t="s">
        <v>75</v>
      </c>
      <c r="E183" s="191" t="s">
        <v>5037</v>
      </c>
      <c r="F183" s="191" t="s">
        <v>5038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330</v>
      </c>
      <c r="AT183" s="189" t="s">
        <v>75</v>
      </c>
      <c r="AU183" s="189" t="s">
        <v>83</v>
      </c>
      <c r="AY183" s="188" t="s">
        <v>282</v>
      </c>
      <c r="BK183" s="190">
        <f>SUM(BK184:BK189)</f>
        <v>0</v>
      </c>
    </row>
    <row r="184" spans="1:65" s="2" customFormat="1" ht="21.75" customHeight="1">
      <c r="A184" s="35"/>
      <c r="B184" s="36"/>
      <c r="C184" s="193" t="s">
        <v>509</v>
      </c>
      <c r="D184" s="193" t="s">
        <v>284</v>
      </c>
      <c r="E184" s="194" t="s">
        <v>5039</v>
      </c>
      <c r="F184" s="195" t="s">
        <v>5851</v>
      </c>
      <c r="G184" s="196" t="s">
        <v>762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3336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3336</v>
      </c>
      <c r="BM184" s="205" t="s">
        <v>6153</v>
      </c>
    </row>
    <row r="185" spans="1:65" s="2" customFormat="1" ht="29.25">
      <c r="A185" s="35"/>
      <c r="B185" s="36"/>
      <c r="C185" s="37"/>
      <c r="D185" s="209" t="s">
        <v>3774</v>
      </c>
      <c r="E185" s="37"/>
      <c r="F185" s="270" t="s">
        <v>5042</v>
      </c>
      <c r="G185" s="37"/>
      <c r="H185" s="37"/>
      <c r="I185" s="271"/>
      <c r="J185" s="37"/>
      <c r="K185" s="37"/>
      <c r="L185" s="40"/>
      <c r="M185" s="272"/>
      <c r="N185" s="273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3774</v>
      </c>
      <c r="AU185" s="18" t="s">
        <v>85</v>
      </c>
    </row>
    <row r="186" spans="1:65" s="2" customFormat="1" ht="16.5" customHeight="1">
      <c r="A186" s="35"/>
      <c r="B186" s="36"/>
      <c r="C186" s="193" t="s">
        <v>515</v>
      </c>
      <c r="D186" s="193" t="s">
        <v>284</v>
      </c>
      <c r="E186" s="194" t="s">
        <v>5043</v>
      </c>
      <c r="F186" s="195" t="s">
        <v>5044</v>
      </c>
      <c r="G186" s="196" t="s">
        <v>762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3336</v>
      </c>
      <c r="AT186" s="205" t="s">
        <v>284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3336</v>
      </c>
      <c r="BM186" s="205" t="s">
        <v>6154</v>
      </c>
    </row>
    <row r="187" spans="1:65" s="2" customFormat="1" ht="19.5">
      <c r="A187" s="35"/>
      <c r="B187" s="36"/>
      <c r="C187" s="37"/>
      <c r="D187" s="209" t="s">
        <v>3774</v>
      </c>
      <c r="E187" s="37"/>
      <c r="F187" s="270" t="s">
        <v>5046</v>
      </c>
      <c r="G187" s="37"/>
      <c r="H187" s="37"/>
      <c r="I187" s="271"/>
      <c r="J187" s="37"/>
      <c r="K187" s="37"/>
      <c r="L187" s="40"/>
      <c r="M187" s="272"/>
      <c r="N187" s="273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3774</v>
      </c>
      <c r="AU187" s="18" t="s">
        <v>85</v>
      </c>
    </row>
    <row r="188" spans="1:65" s="2" customFormat="1" ht="16.5" customHeight="1">
      <c r="A188" s="35"/>
      <c r="B188" s="36"/>
      <c r="C188" s="193" t="s">
        <v>520</v>
      </c>
      <c r="D188" s="193" t="s">
        <v>284</v>
      </c>
      <c r="E188" s="194" t="s">
        <v>5047</v>
      </c>
      <c r="F188" s="195" t="s">
        <v>5048</v>
      </c>
      <c r="G188" s="196" t="s">
        <v>762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3336</v>
      </c>
      <c r="AT188" s="205" t="s">
        <v>284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3336</v>
      </c>
      <c r="BM188" s="205" t="s">
        <v>6155</v>
      </c>
    </row>
    <row r="189" spans="1:65" s="2" customFormat="1" ht="19.5">
      <c r="A189" s="35"/>
      <c r="B189" s="36"/>
      <c r="C189" s="37"/>
      <c r="D189" s="209" t="s">
        <v>3774</v>
      </c>
      <c r="E189" s="37"/>
      <c r="F189" s="270" t="s">
        <v>5050</v>
      </c>
      <c r="G189" s="37"/>
      <c r="H189" s="37"/>
      <c r="I189" s="271"/>
      <c r="J189" s="37"/>
      <c r="K189" s="37"/>
      <c r="L189" s="40"/>
      <c r="M189" s="274"/>
      <c r="N189" s="275"/>
      <c r="O189" s="267"/>
      <c r="P189" s="267"/>
      <c r="Q189" s="267"/>
      <c r="R189" s="267"/>
      <c r="S189" s="267"/>
      <c r="T189" s="27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3774</v>
      </c>
      <c r="AU189" s="18" t="s">
        <v>85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Ys8/rGtC8SNbxD6m0p/QIpCvq+bgBGmEUqQCooBQCnXD5g6DqMwROo6rPJOMb9zhMbnZ3PtqCj7w5QHfxbb2BA==" saltValue="38hWkA0cGaHJygx/wfVMdJ4vbubyw3eANc5Jd8oH1CiQrmbT0BSzLIPzm5w40My/tAb+BpKKrWMoApFObKNz5Q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6157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ROUND((SUM(BE133:BE324)),  2)</f>
        <v>0</v>
      </c>
      <c r="G35" s="35"/>
      <c r="H35" s="35"/>
      <c r="I35" s="131">
        <v>0.21</v>
      </c>
      <c r="J35" s="130">
        <f>ROUND(((SUM(BE133:BE324))*I35),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ROUND((SUM(BF133:BF324)),  2)</f>
        <v>0</v>
      </c>
      <c r="G36" s="35"/>
      <c r="H36" s="35"/>
      <c r="I36" s="131">
        <v>0.15</v>
      </c>
      <c r="J36" s="130">
        <f>ROUND(((SUM(BF133:BF324))*I36),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ROUND((SUM(BG133:BG324)),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ROUND((SUM(BH133:BH324)),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ROUND((SUM(BI133:BI324)),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02a - Přístřešek na kola a odpad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J158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J195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J197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J198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J209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J247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J273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J293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J304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267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5" t="str">
        <f>E7</f>
        <v>MŠ Vokovická</v>
      </c>
      <c r="F121" s="336"/>
      <c r="G121" s="336"/>
      <c r="H121" s="33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5" t="s">
        <v>6156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8" t="str">
        <f>E11</f>
        <v>02a - Přístřešek na kola a odpad</v>
      </c>
      <c r="F125" s="337"/>
      <c r="G125" s="337"/>
      <c r="H125" s="3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268</v>
      </c>
      <c r="D132" s="168" t="s">
        <v>61</v>
      </c>
      <c r="E132" s="168" t="s">
        <v>57</v>
      </c>
      <c r="F132" s="168" t="s">
        <v>58</v>
      </c>
      <c r="G132" s="168" t="s">
        <v>269</v>
      </c>
      <c r="H132" s="168" t="s">
        <v>270</v>
      </c>
      <c r="I132" s="168" t="s">
        <v>271</v>
      </c>
      <c r="J132" s="169" t="s">
        <v>232</v>
      </c>
      <c r="K132" s="170" t="s">
        <v>272</v>
      </c>
      <c r="L132" s="171"/>
      <c r="M132" s="76" t="s">
        <v>1</v>
      </c>
      <c r="N132" s="77" t="s">
        <v>40</v>
      </c>
      <c r="O132" s="77" t="s">
        <v>273</v>
      </c>
      <c r="P132" s="77" t="s">
        <v>274</v>
      </c>
      <c r="Q132" s="77" t="s">
        <v>275</v>
      </c>
      <c r="R132" s="77" t="s">
        <v>276</v>
      </c>
      <c r="S132" s="77" t="s">
        <v>277</v>
      </c>
      <c r="T132" s="78" t="s">
        <v>278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279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P134+P197</f>
        <v>0</v>
      </c>
      <c r="Q133" s="80"/>
      <c r="R133" s="174">
        <f>R134+R197</f>
        <v>45.447766430000001</v>
      </c>
      <c r="S133" s="80"/>
      <c r="T133" s="175">
        <f>T134+T197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BK134+BK197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280</v>
      </c>
      <c r="F134" s="180" t="s">
        <v>281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P135+P148+P158+P179+P195</f>
        <v>0</v>
      </c>
      <c r="Q134" s="185"/>
      <c r="R134" s="186">
        <f>R135+R148+R158+R179+R195</f>
        <v>40.313941579999998</v>
      </c>
      <c r="S134" s="185"/>
      <c r="T134" s="187">
        <f>T135+T148+T158+T179+T195</f>
        <v>0</v>
      </c>
      <c r="AR134" s="188" t="s">
        <v>83</v>
      </c>
      <c r="AT134" s="189" t="s">
        <v>75</v>
      </c>
      <c r="AU134" s="189" t="s">
        <v>76</v>
      </c>
      <c r="AY134" s="188" t="s">
        <v>282</v>
      </c>
      <c r="BK134" s="190">
        <f>BK135+BK148+BK158+BK179+BK195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283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SUM(P136:P147)</f>
        <v>0</v>
      </c>
      <c r="Q135" s="185"/>
      <c r="R135" s="186">
        <f>SUM(R136:R147)</f>
        <v>0</v>
      </c>
      <c r="S135" s="185"/>
      <c r="T135" s="187">
        <f>SUM(T136:T147)</f>
        <v>0</v>
      </c>
      <c r="AR135" s="188" t="s">
        <v>83</v>
      </c>
      <c r="AT135" s="189" t="s">
        <v>75</v>
      </c>
      <c r="AU135" s="189" t="s">
        <v>83</v>
      </c>
      <c r="AY135" s="188" t="s">
        <v>282</v>
      </c>
      <c r="BK135" s="190">
        <f>SUM(BK136:BK147)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284</v>
      </c>
      <c r="E136" s="194" t="s">
        <v>6158</v>
      </c>
      <c r="F136" s="195" t="s">
        <v>6159</v>
      </c>
      <c r="G136" s="196" t="s">
        <v>287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288</v>
      </c>
      <c r="BM136" s="205" t="s">
        <v>6160</v>
      </c>
    </row>
    <row r="137" spans="1:65" s="13" customFormat="1" ht="11.25">
      <c r="B137" s="207"/>
      <c r="C137" s="208"/>
      <c r="D137" s="209" t="s">
        <v>290</v>
      </c>
      <c r="E137" s="210" t="s">
        <v>1</v>
      </c>
      <c r="F137" s="211" t="s">
        <v>6161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290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282</v>
      </c>
    </row>
    <row r="138" spans="1:65" s="14" customFormat="1" ht="11.25">
      <c r="B138" s="219"/>
      <c r="C138" s="220"/>
      <c r="D138" s="209" t="s">
        <v>290</v>
      </c>
      <c r="E138" s="221" t="s">
        <v>1</v>
      </c>
      <c r="F138" s="222" t="s">
        <v>292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290</v>
      </c>
      <c r="AU138" s="229" t="s">
        <v>85</v>
      </c>
      <c r="AV138" s="14" t="s">
        <v>288</v>
      </c>
      <c r="AW138" s="14" t="s">
        <v>32</v>
      </c>
      <c r="AX138" s="14" t="s">
        <v>83</v>
      </c>
      <c r="AY138" s="229" t="s">
        <v>282</v>
      </c>
    </row>
    <row r="139" spans="1:65" s="2" customFormat="1" ht="33" customHeight="1">
      <c r="A139" s="35"/>
      <c r="B139" s="36"/>
      <c r="C139" s="193" t="s">
        <v>85</v>
      </c>
      <c r="D139" s="193" t="s">
        <v>284</v>
      </c>
      <c r="E139" s="194" t="s">
        <v>6162</v>
      </c>
      <c r="F139" s="195" t="s">
        <v>6163</v>
      </c>
      <c r="G139" s="196" t="s">
        <v>295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6164</v>
      </c>
    </row>
    <row r="140" spans="1:65" s="13" customFormat="1" ht="11.25">
      <c r="B140" s="207"/>
      <c r="C140" s="208"/>
      <c r="D140" s="209" t="s">
        <v>290</v>
      </c>
      <c r="E140" s="210" t="s">
        <v>1</v>
      </c>
      <c r="F140" s="211" t="s">
        <v>6165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290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282</v>
      </c>
    </row>
    <row r="141" spans="1:65" s="13" customFormat="1" ht="11.25">
      <c r="B141" s="207"/>
      <c r="C141" s="208"/>
      <c r="D141" s="209" t="s">
        <v>290</v>
      </c>
      <c r="E141" s="210" t="s">
        <v>1</v>
      </c>
      <c r="F141" s="211" t="s">
        <v>6166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290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282</v>
      </c>
    </row>
    <row r="142" spans="1:65" s="14" customFormat="1" ht="11.25">
      <c r="B142" s="219"/>
      <c r="C142" s="220"/>
      <c r="D142" s="209" t="s">
        <v>290</v>
      </c>
      <c r="E142" s="221" t="s">
        <v>1</v>
      </c>
      <c r="F142" s="222" t="s">
        <v>292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290</v>
      </c>
      <c r="AU142" s="229" t="s">
        <v>85</v>
      </c>
      <c r="AV142" s="14" t="s">
        <v>288</v>
      </c>
      <c r="AW142" s="14" t="s">
        <v>32</v>
      </c>
      <c r="AX142" s="14" t="s">
        <v>83</v>
      </c>
      <c r="AY142" s="229" t="s">
        <v>282</v>
      </c>
    </row>
    <row r="143" spans="1:65" s="2" customFormat="1" ht="37.9" customHeight="1">
      <c r="A143" s="35"/>
      <c r="B143" s="36"/>
      <c r="C143" s="193" t="s">
        <v>105</v>
      </c>
      <c r="D143" s="193" t="s">
        <v>284</v>
      </c>
      <c r="E143" s="194" t="s">
        <v>6167</v>
      </c>
      <c r="F143" s="195" t="s">
        <v>6168</v>
      </c>
      <c r="G143" s="196" t="s">
        <v>295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288</v>
      </c>
      <c r="BM143" s="205" t="s">
        <v>6169</v>
      </c>
    </row>
    <row r="144" spans="1:65" s="2" customFormat="1" ht="24.2" customHeight="1">
      <c r="A144" s="35"/>
      <c r="B144" s="36"/>
      <c r="C144" s="193" t="s">
        <v>288</v>
      </c>
      <c r="D144" s="193" t="s">
        <v>284</v>
      </c>
      <c r="E144" s="194" t="s">
        <v>353</v>
      </c>
      <c r="F144" s="195" t="s">
        <v>354</v>
      </c>
      <c r="G144" s="196" t="s">
        <v>287</v>
      </c>
      <c r="H144" s="197">
        <v>37.5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6170</v>
      </c>
    </row>
    <row r="145" spans="1:65" s="13" customFormat="1" ht="11.25">
      <c r="B145" s="207"/>
      <c r="C145" s="208"/>
      <c r="D145" s="209" t="s">
        <v>290</v>
      </c>
      <c r="E145" s="210" t="s">
        <v>1</v>
      </c>
      <c r="F145" s="211" t="s">
        <v>6171</v>
      </c>
      <c r="G145" s="208"/>
      <c r="H145" s="212">
        <v>37.5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290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282</v>
      </c>
    </row>
    <row r="146" spans="1:65" s="14" customFormat="1" ht="11.25">
      <c r="B146" s="219"/>
      <c r="C146" s="220"/>
      <c r="D146" s="209" t="s">
        <v>290</v>
      </c>
      <c r="E146" s="221" t="s">
        <v>1</v>
      </c>
      <c r="F146" s="222" t="s">
        <v>292</v>
      </c>
      <c r="G146" s="220"/>
      <c r="H146" s="223">
        <v>37.5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290</v>
      </c>
      <c r="AU146" s="229" t="s">
        <v>85</v>
      </c>
      <c r="AV146" s="14" t="s">
        <v>288</v>
      </c>
      <c r="AW146" s="14" t="s">
        <v>32</v>
      </c>
      <c r="AX146" s="14" t="s">
        <v>83</v>
      </c>
      <c r="AY146" s="229" t="s">
        <v>282</v>
      </c>
    </row>
    <row r="147" spans="1:65" s="2" customFormat="1" ht="16.5" customHeight="1">
      <c r="A147" s="35"/>
      <c r="B147" s="36"/>
      <c r="C147" s="193" t="s">
        <v>330</v>
      </c>
      <c r="D147" s="193" t="s">
        <v>284</v>
      </c>
      <c r="E147" s="194" t="s">
        <v>358</v>
      </c>
      <c r="F147" s="195" t="s">
        <v>359</v>
      </c>
      <c r="G147" s="196" t="s">
        <v>295</v>
      </c>
      <c r="H147" s="197">
        <v>9.3119999999999994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6172</v>
      </c>
    </row>
    <row r="148" spans="1:65" s="12" customFormat="1" ht="22.9" customHeight="1">
      <c r="B148" s="177"/>
      <c r="C148" s="178"/>
      <c r="D148" s="179" t="s">
        <v>75</v>
      </c>
      <c r="E148" s="191" t="s">
        <v>85</v>
      </c>
      <c r="F148" s="191" t="s">
        <v>378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SUM(P149:P157)</f>
        <v>0</v>
      </c>
      <c r="Q148" s="185"/>
      <c r="R148" s="186">
        <f>SUM(R149:R157)</f>
        <v>23.658292240000002</v>
      </c>
      <c r="S148" s="185"/>
      <c r="T148" s="187">
        <f>SUM(T149:T157)</f>
        <v>0</v>
      </c>
      <c r="AR148" s="188" t="s">
        <v>83</v>
      </c>
      <c r="AT148" s="189" t="s">
        <v>75</v>
      </c>
      <c r="AU148" s="189" t="s">
        <v>83</v>
      </c>
      <c r="AY148" s="188" t="s">
        <v>282</v>
      </c>
      <c r="BK148" s="190">
        <f>SUM(BK149:BK157)</f>
        <v>0</v>
      </c>
    </row>
    <row r="149" spans="1:65" s="2" customFormat="1" ht="16.5" customHeight="1">
      <c r="A149" s="35"/>
      <c r="B149" s="36"/>
      <c r="C149" s="193" t="s">
        <v>336</v>
      </c>
      <c r="D149" s="193" t="s">
        <v>284</v>
      </c>
      <c r="E149" s="194" t="s">
        <v>6173</v>
      </c>
      <c r="F149" s="195" t="s">
        <v>6174</v>
      </c>
      <c r="G149" s="196" t="s">
        <v>295</v>
      </c>
      <c r="H149" s="197">
        <v>10.476000000000001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2.2563399999999998</v>
      </c>
      <c r="R149" s="203">
        <f>Q149*H149</f>
        <v>23.637417840000001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288</v>
      </c>
      <c r="BM149" s="205" t="s">
        <v>6175</v>
      </c>
    </row>
    <row r="150" spans="1:65" s="13" customFormat="1" ht="11.25">
      <c r="B150" s="207"/>
      <c r="C150" s="208"/>
      <c r="D150" s="209" t="s">
        <v>290</v>
      </c>
      <c r="E150" s="210" t="s">
        <v>1</v>
      </c>
      <c r="F150" s="211" t="s">
        <v>6176</v>
      </c>
      <c r="G150" s="208"/>
      <c r="H150" s="212">
        <v>9.4499999999999993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290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282</v>
      </c>
    </row>
    <row r="151" spans="1:65" s="13" customFormat="1" ht="11.25">
      <c r="B151" s="207"/>
      <c r="C151" s="208"/>
      <c r="D151" s="209" t="s">
        <v>290</v>
      </c>
      <c r="E151" s="210" t="s">
        <v>1</v>
      </c>
      <c r="F151" s="211" t="s">
        <v>6177</v>
      </c>
      <c r="G151" s="208"/>
      <c r="H151" s="212">
        <v>1.026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282</v>
      </c>
    </row>
    <row r="152" spans="1:65" s="14" customFormat="1" ht="11.25">
      <c r="B152" s="219"/>
      <c r="C152" s="220"/>
      <c r="D152" s="209" t="s">
        <v>290</v>
      </c>
      <c r="E152" s="221" t="s">
        <v>1</v>
      </c>
      <c r="F152" s="222" t="s">
        <v>292</v>
      </c>
      <c r="G152" s="220"/>
      <c r="H152" s="223">
        <v>10.475999999999999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290</v>
      </c>
      <c r="AU152" s="229" t="s">
        <v>85</v>
      </c>
      <c r="AV152" s="14" t="s">
        <v>288</v>
      </c>
      <c r="AW152" s="14" t="s">
        <v>32</v>
      </c>
      <c r="AX152" s="14" t="s">
        <v>83</v>
      </c>
      <c r="AY152" s="229" t="s">
        <v>282</v>
      </c>
    </row>
    <row r="153" spans="1:65" s="2" customFormat="1" ht="16.5" customHeight="1">
      <c r="A153" s="35"/>
      <c r="B153" s="36"/>
      <c r="C153" s="193" t="s">
        <v>342</v>
      </c>
      <c r="D153" s="193" t="s">
        <v>284</v>
      </c>
      <c r="E153" s="194" t="s">
        <v>402</v>
      </c>
      <c r="F153" s="195" t="s">
        <v>403</v>
      </c>
      <c r="G153" s="196" t="s">
        <v>287</v>
      </c>
      <c r="H153" s="197">
        <v>7.76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2.6900000000000001E-3</v>
      </c>
      <c r="R153" s="203">
        <f>Q153*H153</f>
        <v>2.0874400000000001E-2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288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288</v>
      </c>
      <c r="BM153" s="205" t="s">
        <v>6178</v>
      </c>
    </row>
    <row r="154" spans="1:65" s="13" customFormat="1" ht="11.25">
      <c r="B154" s="207"/>
      <c r="C154" s="208"/>
      <c r="D154" s="209" t="s">
        <v>290</v>
      </c>
      <c r="E154" s="210" t="s">
        <v>1</v>
      </c>
      <c r="F154" s="211" t="s">
        <v>6179</v>
      </c>
      <c r="G154" s="208"/>
      <c r="H154" s="212">
        <v>7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282</v>
      </c>
    </row>
    <row r="155" spans="1:65" s="13" customFormat="1" ht="11.25">
      <c r="B155" s="207"/>
      <c r="C155" s="208"/>
      <c r="D155" s="209" t="s">
        <v>290</v>
      </c>
      <c r="E155" s="210" t="s">
        <v>1</v>
      </c>
      <c r="F155" s="211" t="s">
        <v>6180</v>
      </c>
      <c r="G155" s="208"/>
      <c r="H155" s="212">
        <v>0.76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290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282</v>
      </c>
    </row>
    <row r="156" spans="1:65" s="14" customFormat="1" ht="11.25">
      <c r="B156" s="219"/>
      <c r="C156" s="220"/>
      <c r="D156" s="209" t="s">
        <v>290</v>
      </c>
      <c r="E156" s="221" t="s">
        <v>1</v>
      </c>
      <c r="F156" s="222" t="s">
        <v>292</v>
      </c>
      <c r="G156" s="220"/>
      <c r="H156" s="223">
        <v>7.76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290</v>
      </c>
      <c r="AU156" s="229" t="s">
        <v>85</v>
      </c>
      <c r="AV156" s="14" t="s">
        <v>288</v>
      </c>
      <c r="AW156" s="14" t="s">
        <v>32</v>
      </c>
      <c r="AX156" s="14" t="s">
        <v>83</v>
      </c>
      <c r="AY156" s="229" t="s">
        <v>282</v>
      </c>
    </row>
    <row r="157" spans="1:65" s="2" customFormat="1" ht="16.5" customHeight="1">
      <c r="A157" s="35"/>
      <c r="B157" s="36"/>
      <c r="C157" s="193" t="s">
        <v>347</v>
      </c>
      <c r="D157" s="193" t="s">
        <v>284</v>
      </c>
      <c r="E157" s="194" t="s">
        <v>413</v>
      </c>
      <c r="F157" s="195" t="s">
        <v>414</v>
      </c>
      <c r="G157" s="196" t="s">
        <v>287</v>
      </c>
      <c r="H157" s="197">
        <v>7.76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288</v>
      </c>
      <c r="AT157" s="205" t="s">
        <v>284</v>
      </c>
      <c r="AU157" s="205" t="s">
        <v>85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288</v>
      </c>
      <c r="BM157" s="205" t="s">
        <v>6181</v>
      </c>
    </row>
    <row r="158" spans="1:65" s="12" customFormat="1" ht="22.9" customHeight="1">
      <c r="B158" s="177"/>
      <c r="C158" s="178"/>
      <c r="D158" s="179" t="s">
        <v>75</v>
      </c>
      <c r="E158" s="191" t="s">
        <v>336</v>
      </c>
      <c r="F158" s="191" t="s">
        <v>995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SUM(P159:P178)</f>
        <v>0</v>
      </c>
      <c r="Q158" s="185"/>
      <c r="R158" s="186">
        <f>SUM(R159:R178)</f>
        <v>13.851068339999998</v>
      </c>
      <c r="S158" s="185"/>
      <c r="T158" s="187">
        <f>SUM(T159:T178)</f>
        <v>0</v>
      </c>
      <c r="AR158" s="188" t="s">
        <v>83</v>
      </c>
      <c r="AT158" s="189" t="s">
        <v>75</v>
      </c>
      <c r="AU158" s="189" t="s">
        <v>83</v>
      </c>
      <c r="AY158" s="188" t="s">
        <v>282</v>
      </c>
      <c r="BK158" s="190">
        <f>SUM(BK159:BK178)</f>
        <v>0</v>
      </c>
    </row>
    <row r="159" spans="1:65" s="2" customFormat="1" ht="33" customHeight="1">
      <c r="A159" s="35"/>
      <c r="B159" s="36"/>
      <c r="C159" s="193" t="s">
        <v>352</v>
      </c>
      <c r="D159" s="193" t="s">
        <v>284</v>
      </c>
      <c r="E159" s="194" t="s">
        <v>1150</v>
      </c>
      <c r="F159" s="195" t="s">
        <v>6182</v>
      </c>
      <c r="G159" s="196" t="s">
        <v>295</v>
      </c>
      <c r="H159" s="197">
        <v>3.75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2.2563399999999998</v>
      </c>
      <c r="R159" s="203">
        <f>Q159*H159</f>
        <v>8.4612749999999988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288</v>
      </c>
      <c r="AT159" s="205" t="s">
        <v>284</v>
      </c>
      <c r="AU159" s="205" t="s">
        <v>85</v>
      </c>
      <c r="AY159" s="18" t="s">
        <v>282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288</v>
      </c>
      <c r="BM159" s="205" t="s">
        <v>6183</v>
      </c>
    </row>
    <row r="160" spans="1:65" s="16" customFormat="1" ht="11.25">
      <c r="B160" s="241"/>
      <c r="C160" s="242"/>
      <c r="D160" s="209" t="s">
        <v>290</v>
      </c>
      <c r="E160" s="243" t="s">
        <v>1</v>
      </c>
      <c r="F160" s="244" t="s">
        <v>6184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290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282</v>
      </c>
    </row>
    <row r="161" spans="1:65" s="13" customFormat="1" ht="11.25">
      <c r="B161" s="207"/>
      <c r="C161" s="208"/>
      <c r="D161" s="209" t="s">
        <v>290</v>
      </c>
      <c r="E161" s="210" t="s">
        <v>1</v>
      </c>
      <c r="F161" s="211" t="s">
        <v>6185</v>
      </c>
      <c r="G161" s="208"/>
      <c r="H161" s="212">
        <v>3.75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290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282</v>
      </c>
    </row>
    <row r="162" spans="1:65" s="14" customFormat="1" ht="11.25">
      <c r="B162" s="219"/>
      <c r="C162" s="220"/>
      <c r="D162" s="209" t="s">
        <v>290</v>
      </c>
      <c r="E162" s="221" t="s">
        <v>1</v>
      </c>
      <c r="F162" s="222" t="s">
        <v>292</v>
      </c>
      <c r="G162" s="220"/>
      <c r="H162" s="223">
        <v>3.75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290</v>
      </c>
      <c r="AU162" s="229" t="s">
        <v>85</v>
      </c>
      <c r="AV162" s="14" t="s">
        <v>288</v>
      </c>
      <c r="AW162" s="14" t="s">
        <v>32</v>
      </c>
      <c r="AX162" s="14" t="s">
        <v>83</v>
      </c>
      <c r="AY162" s="229" t="s">
        <v>282</v>
      </c>
    </row>
    <row r="163" spans="1:65" s="2" customFormat="1" ht="24.2" customHeight="1">
      <c r="A163" s="35"/>
      <c r="B163" s="36"/>
      <c r="C163" s="193" t="s">
        <v>357</v>
      </c>
      <c r="D163" s="193" t="s">
        <v>284</v>
      </c>
      <c r="E163" s="194" t="s">
        <v>1166</v>
      </c>
      <c r="F163" s="195" t="s">
        <v>1167</v>
      </c>
      <c r="G163" s="196" t="s">
        <v>295</v>
      </c>
      <c r="H163" s="197">
        <v>3.75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288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288</v>
      </c>
      <c r="BM163" s="205" t="s">
        <v>6186</v>
      </c>
    </row>
    <row r="164" spans="1:65" s="2" customFormat="1" ht="33" customHeight="1">
      <c r="A164" s="35"/>
      <c r="B164" s="36"/>
      <c r="C164" s="193" t="s">
        <v>185</v>
      </c>
      <c r="D164" s="193" t="s">
        <v>284</v>
      </c>
      <c r="E164" s="194" t="s">
        <v>1174</v>
      </c>
      <c r="F164" s="195" t="s">
        <v>1175</v>
      </c>
      <c r="G164" s="196" t="s">
        <v>295</v>
      </c>
      <c r="H164" s="197">
        <v>3.75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288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288</v>
      </c>
      <c r="BM164" s="205" t="s">
        <v>6187</v>
      </c>
    </row>
    <row r="165" spans="1:65" s="2" customFormat="1" ht="16.5" customHeight="1">
      <c r="A165" s="35"/>
      <c r="B165" s="36"/>
      <c r="C165" s="193" t="s">
        <v>188</v>
      </c>
      <c r="D165" s="193" t="s">
        <v>284</v>
      </c>
      <c r="E165" s="194" t="s">
        <v>6188</v>
      </c>
      <c r="F165" s="195" t="s">
        <v>6189</v>
      </c>
      <c r="G165" s="196" t="s">
        <v>287</v>
      </c>
      <c r="H165" s="197">
        <v>3.5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1.3520000000000001E-2</v>
      </c>
      <c r="R165" s="203">
        <f>Q165*H165</f>
        <v>4.7320000000000001E-2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288</v>
      </c>
      <c r="AT165" s="205" t="s">
        <v>284</v>
      </c>
      <c r="AU165" s="205" t="s">
        <v>85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288</v>
      </c>
      <c r="BM165" s="205" t="s">
        <v>6190</v>
      </c>
    </row>
    <row r="166" spans="1:65" s="16" customFormat="1" ht="11.25">
      <c r="B166" s="241"/>
      <c r="C166" s="242"/>
      <c r="D166" s="209" t="s">
        <v>290</v>
      </c>
      <c r="E166" s="243" t="s">
        <v>1</v>
      </c>
      <c r="F166" s="244" t="s">
        <v>6184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290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282</v>
      </c>
    </row>
    <row r="167" spans="1:65" s="13" customFormat="1" ht="11.25">
      <c r="B167" s="207"/>
      <c r="C167" s="208"/>
      <c r="D167" s="209" t="s">
        <v>290</v>
      </c>
      <c r="E167" s="210" t="s">
        <v>1</v>
      </c>
      <c r="F167" s="211" t="s">
        <v>6191</v>
      </c>
      <c r="G167" s="208"/>
      <c r="H167" s="212">
        <v>3.5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290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282</v>
      </c>
    </row>
    <row r="168" spans="1:65" s="14" customFormat="1" ht="11.25">
      <c r="B168" s="219"/>
      <c r="C168" s="220"/>
      <c r="D168" s="209" t="s">
        <v>290</v>
      </c>
      <c r="E168" s="221" t="s">
        <v>1</v>
      </c>
      <c r="F168" s="222" t="s">
        <v>292</v>
      </c>
      <c r="G168" s="220"/>
      <c r="H168" s="223">
        <v>3.5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290</v>
      </c>
      <c r="AU168" s="229" t="s">
        <v>85</v>
      </c>
      <c r="AV168" s="14" t="s">
        <v>288</v>
      </c>
      <c r="AW168" s="14" t="s">
        <v>32</v>
      </c>
      <c r="AX168" s="14" t="s">
        <v>83</v>
      </c>
      <c r="AY168" s="229" t="s">
        <v>282</v>
      </c>
    </row>
    <row r="169" spans="1:65" s="2" customFormat="1" ht="16.5" customHeight="1">
      <c r="A169" s="35"/>
      <c r="B169" s="36"/>
      <c r="C169" s="193" t="s">
        <v>191</v>
      </c>
      <c r="D169" s="193" t="s">
        <v>284</v>
      </c>
      <c r="E169" s="194" t="s">
        <v>6192</v>
      </c>
      <c r="F169" s="195" t="s">
        <v>6193</v>
      </c>
      <c r="G169" s="196" t="s">
        <v>287</v>
      </c>
      <c r="H169" s="197">
        <v>3.5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288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288</v>
      </c>
      <c r="BM169" s="205" t="s">
        <v>6194</v>
      </c>
    </row>
    <row r="170" spans="1:65" s="2" customFormat="1" ht="16.5" customHeight="1">
      <c r="A170" s="35"/>
      <c r="B170" s="36"/>
      <c r="C170" s="193" t="s">
        <v>194</v>
      </c>
      <c r="D170" s="193" t="s">
        <v>284</v>
      </c>
      <c r="E170" s="194" t="s">
        <v>1178</v>
      </c>
      <c r="F170" s="195" t="s">
        <v>1179</v>
      </c>
      <c r="G170" s="196" t="s">
        <v>418</v>
      </c>
      <c r="H170" s="197">
        <v>0.14199999999999999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1.06277</v>
      </c>
      <c r="R170" s="203">
        <f>Q170*H170</f>
        <v>0.15091333999999998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288</v>
      </c>
      <c r="AT170" s="205" t="s">
        <v>284</v>
      </c>
      <c r="AU170" s="205" t="s">
        <v>85</v>
      </c>
      <c r="AY170" s="18" t="s">
        <v>282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288</v>
      </c>
      <c r="BM170" s="205" t="s">
        <v>6195</v>
      </c>
    </row>
    <row r="171" spans="1:65" s="16" customFormat="1" ht="11.25">
      <c r="B171" s="241"/>
      <c r="C171" s="242"/>
      <c r="D171" s="209" t="s">
        <v>290</v>
      </c>
      <c r="E171" s="243" t="s">
        <v>1</v>
      </c>
      <c r="F171" s="244" t="s">
        <v>6184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290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282</v>
      </c>
    </row>
    <row r="172" spans="1:65" s="13" customFormat="1" ht="11.25">
      <c r="B172" s="207"/>
      <c r="C172" s="208"/>
      <c r="D172" s="209" t="s">
        <v>290</v>
      </c>
      <c r="E172" s="210" t="s">
        <v>1</v>
      </c>
      <c r="F172" s="211" t="s">
        <v>6196</v>
      </c>
      <c r="G172" s="208"/>
      <c r="H172" s="212">
        <v>0.14199999999999999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290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282</v>
      </c>
    </row>
    <row r="173" spans="1:65" s="15" customFormat="1" ht="11.25">
      <c r="B173" s="230"/>
      <c r="C173" s="231"/>
      <c r="D173" s="209" t="s">
        <v>290</v>
      </c>
      <c r="E173" s="232" t="s">
        <v>1</v>
      </c>
      <c r="F173" s="233" t="s">
        <v>306</v>
      </c>
      <c r="G173" s="231"/>
      <c r="H173" s="234">
        <v>0.14199999999999999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290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282</v>
      </c>
    </row>
    <row r="174" spans="1:65" s="14" customFormat="1" ht="11.25">
      <c r="B174" s="219"/>
      <c r="C174" s="220"/>
      <c r="D174" s="209" t="s">
        <v>290</v>
      </c>
      <c r="E174" s="221" t="s">
        <v>1</v>
      </c>
      <c r="F174" s="222" t="s">
        <v>292</v>
      </c>
      <c r="G174" s="220"/>
      <c r="H174" s="223">
        <v>0.14199999999999999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290</v>
      </c>
      <c r="AU174" s="229" t="s">
        <v>85</v>
      </c>
      <c r="AV174" s="14" t="s">
        <v>288</v>
      </c>
      <c r="AW174" s="14" t="s">
        <v>32</v>
      </c>
      <c r="AX174" s="14" t="s">
        <v>83</v>
      </c>
      <c r="AY174" s="229" t="s">
        <v>282</v>
      </c>
    </row>
    <row r="175" spans="1:65" s="2" customFormat="1" ht="16.5" customHeight="1">
      <c r="A175" s="35"/>
      <c r="B175" s="36"/>
      <c r="C175" s="193" t="s">
        <v>8</v>
      </c>
      <c r="D175" s="193" t="s">
        <v>284</v>
      </c>
      <c r="E175" s="194" t="s">
        <v>6197</v>
      </c>
      <c r="F175" s="195" t="s">
        <v>6198</v>
      </c>
      <c r="G175" s="196" t="s">
        <v>295</v>
      </c>
      <c r="H175" s="197">
        <v>2.6219999999999999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1.98</v>
      </c>
      <c r="R175" s="203">
        <f>Q175*H175</f>
        <v>5.19156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288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288</v>
      </c>
      <c r="BM175" s="205" t="s">
        <v>6199</v>
      </c>
    </row>
    <row r="176" spans="1:65" s="16" customFormat="1" ht="11.25">
      <c r="B176" s="241"/>
      <c r="C176" s="242"/>
      <c r="D176" s="209" t="s">
        <v>290</v>
      </c>
      <c r="E176" s="243" t="s">
        <v>1</v>
      </c>
      <c r="F176" s="244" t="s">
        <v>6184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290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282</v>
      </c>
    </row>
    <row r="177" spans="1:65" s="13" customFormat="1" ht="11.25">
      <c r="B177" s="207"/>
      <c r="C177" s="208"/>
      <c r="D177" s="209" t="s">
        <v>290</v>
      </c>
      <c r="E177" s="210" t="s">
        <v>1</v>
      </c>
      <c r="F177" s="211" t="s">
        <v>6200</v>
      </c>
      <c r="G177" s="208"/>
      <c r="H177" s="212">
        <v>2.6219999999999999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290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282</v>
      </c>
    </row>
    <row r="178" spans="1:65" s="14" customFormat="1" ht="11.25">
      <c r="B178" s="219"/>
      <c r="C178" s="220"/>
      <c r="D178" s="209" t="s">
        <v>290</v>
      </c>
      <c r="E178" s="221" t="s">
        <v>1</v>
      </c>
      <c r="F178" s="222" t="s">
        <v>292</v>
      </c>
      <c r="G178" s="220"/>
      <c r="H178" s="223">
        <v>2.6219999999999999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290</v>
      </c>
      <c r="AU178" s="229" t="s">
        <v>85</v>
      </c>
      <c r="AV178" s="14" t="s">
        <v>288</v>
      </c>
      <c r="AW178" s="14" t="s">
        <v>32</v>
      </c>
      <c r="AX178" s="14" t="s">
        <v>83</v>
      </c>
      <c r="AY178" s="229" t="s">
        <v>282</v>
      </c>
    </row>
    <row r="179" spans="1:65" s="12" customFormat="1" ht="22.9" customHeight="1">
      <c r="B179" s="177"/>
      <c r="C179" s="178"/>
      <c r="D179" s="179" t="s">
        <v>75</v>
      </c>
      <c r="E179" s="191" t="s">
        <v>352</v>
      </c>
      <c r="F179" s="191" t="s">
        <v>1285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SUM(P180:P194)</f>
        <v>0</v>
      </c>
      <c r="Q179" s="185"/>
      <c r="R179" s="186">
        <f>SUM(R180:R194)</f>
        <v>2.8045810000000002</v>
      </c>
      <c r="S179" s="185"/>
      <c r="T179" s="187">
        <f>SUM(T180:T194)</f>
        <v>0</v>
      </c>
      <c r="AR179" s="188" t="s">
        <v>83</v>
      </c>
      <c r="AT179" s="189" t="s">
        <v>75</v>
      </c>
      <c r="AU179" s="189" t="s">
        <v>83</v>
      </c>
      <c r="AY179" s="188" t="s">
        <v>282</v>
      </c>
      <c r="BK179" s="190">
        <f>SUM(BK180:BK194)</f>
        <v>0</v>
      </c>
    </row>
    <row r="180" spans="1:65" s="2" customFormat="1" ht="24.2" customHeight="1">
      <c r="A180" s="35"/>
      <c r="B180" s="36"/>
      <c r="C180" s="193" t="s">
        <v>199</v>
      </c>
      <c r="D180" s="193" t="s">
        <v>284</v>
      </c>
      <c r="E180" s="194" t="s">
        <v>6201</v>
      </c>
      <c r="F180" s="195" t="s">
        <v>6202</v>
      </c>
      <c r="G180" s="196" t="s">
        <v>583</v>
      </c>
      <c r="H180" s="197">
        <v>3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8.0000000000000004E-4</v>
      </c>
      <c r="R180" s="203">
        <f>Q180*H180</f>
        <v>2.4000000000000002E-3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288</v>
      </c>
      <c r="AT180" s="205" t="s">
        <v>284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288</v>
      </c>
      <c r="BM180" s="205" t="s">
        <v>6203</v>
      </c>
    </row>
    <row r="181" spans="1:65" s="2" customFormat="1" ht="49.15" customHeight="1">
      <c r="A181" s="35"/>
      <c r="B181" s="36"/>
      <c r="C181" s="251" t="s">
        <v>202</v>
      </c>
      <c r="D181" s="251" t="s">
        <v>990</v>
      </c>
      <c r="E181" s="252" t="s">
        <v>6204</v>
      </c>
      <c r="F181" s="253" t="s">
        <v>6205</v>
      </c>
      <c r="G181" s="254" t="s">
        <v>583</v>
      </c>
      <c r="H181" s="255">
        <v>3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0.03</v>
      </c>
      <c r="R181" s="203">
        <f>Q181*H181</f>
        <v>0.09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347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288</v>
      </c>
      <c r="BM181" s="205" t="s">
        <v>6206</v>
      </c>
    </row>
    <row r="182" spans="1:65" s="2" customFormat="1" ht="24.2" customHeight="1">
      <c r="A182" s="35"/>
      <c r="B182" s="36"/>
      <c r="C182" s="193" t="s">
        <v>205</v>
      </c>
      <c r="D182" s="193" t="s">
        <v>284</v>
      </c>
      <c r="E182" s="194" t="s">
        <v>6207</v>
      </c>
      <c r="F182" s="195" t="s">
        <v>6208</v>
      </c>
      <c r="G182" s="196" t="s">
        <v>583</v>
      </c>
      <c r="H182" s="197">
        <v>3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1.1999999999999999E-3</v>
      </c>
      <c r="R182" s="203">
        <f>Q182*H182</f>
        <v>3.5999999999999999E-3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288</v>
      </c>
      <c r="AT182" s="205" t="s">
        <v>284</v>
      </c>
      <c r="AU182" s="205" t="s">
        <v>85</v>
      </c>
      <c r="AY182" s="18" t="s">
        <v>282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288</v>
      </c>
      <c r="BM182" s="205" t="s">
        <v>6209</v>
      </c>
    </row>
    <row r="183" spans="1:65" s="2" customFormat="1" ht="62.65" customHeight="1">
      <c r="A183" s="35"/>
      <c r="B183" s="36"/>
      <c r="C183" s="251" t="s">
        <v>426</v>
      </c>
      <c r="D183" s="251" t="s">
        <v>990</v>
      </c>
      <c r="E183" s="252" t="s">
        <v>6210</v>
      </c>
      <c r="F183" s="253" t="s">
        <v>6211</v>
      </c>
      <c r="G183" s="254" t="s">
        <v>583</v>
      </c>
      <c r="H183" s="255">
        <v>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0.02</v>
      </c>
      <c r="R183" s="203">
        <f>Q183*H183</f>
        <v>0.06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347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288</v>
      </c>
      <c r="BM183" s="205" t="s">
        <v>6212</v>
      </c>
    </row>
    <row r="184" spans="1:65" s="2" customFormat="1" ht="33" customHeight="1">
      <c r="A184" s="35"/>
      <c r="B184" s="36"/>
      <c r="C184" s="193" t="s">
        <v>208</v>
      </c>
      <c r="D184" s="193" t="s">
        <v>284</v>
      </c>
      <c r="E184" s="194" t="s">
        <v>1322</v>
      </c>
      <c r="F184" s="195" t="s">
        <v>1323</v>
      </c>
      <c r="G184" s="196" t="s">
        <v>287</v>
      </c>
      <c r="H184" s="197">
        <v>68.7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1.2999999999999999E-4</v>
      </c>
      <c r="R184" s="203">
        <f>Q184*H184</f>
        <v>8.9309999999999997E-3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288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288</v>
      </c>
      <c r="BM184" s="205" t="s">
        <v>6213</v>
      </c>
    </row>
    <row r="185" spans="1:65" s="13" customFormat="1" ht="11.25">
      <c r="B185" s="207"/>
      <c r="C185" s="208"/>
      <c r="D185" s="209" t="s">
        <v>290</v>
      </c>
      <c r="E185" s="210" t="s">
        <v>1</v>
      </c>
      <c r="F185" s="211" t="s">
        <v>6214</v>
      </c>
      <c r="G185" s="208"/>
      <c r="H185" s="212">
        <v>37.5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290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282</v>
      </c>
    </row>
    <row r="186" spans="1:65" s="13" customFormat="1" ht="11.25">
      <c r="B186" s="207"/>
      <c r="C186" s="208"/>
      <c r="D186" s="209" t="s">
        <v>290</v>
      </c>
      <c r="E186" s="210" t="s">
        <v>1</v>
      </c>
      <c r="F186" s="211" t="s">
        <v>6215</v>
      </c>
      <c r="G186" s="208"/>
      <c r="H186" s="212">
        <v>31.2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290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282</v>
      </c>
    </row>
    <row r="187" spans="1:65" s="14" customFormat="1" ht="11.25">
      <c r="B187" s="219"/>
      <c r="C187" s="220"/>
      <c r="D187" s="209" t="s">
        <v>290</v>
      </c>
      <c r="E187" s="221" t="s">
        <v>1</v>
      </c>
      <c r="F187" s="222" t="s">
        <v>292</v>
      </c>
      <c r="G187" s="220"/>
      <c r="H187" s="223">
        <v>68.7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290</v>
      </c>
      <c r="AU187" s="229" t="s">
        <v>85</v>
      </c>
      <c r="AV187" s="14" t="s">
        <v>288</v>
      </c>
      <c r="AW187" s="14" t="s">
        <v>32</v>
      </c>
      <c r="AX187" s="14" t="s">
        <v>83</v>
      </c>
      <c r="AY187" s="229" t="s">
        <v>282</v>
      </c>
    </row>
    <row r="188" spans="1:65" s="2" customFormat="1" ht="24.2" customHeight="1">
      <c r="A188" s="35"/>
      <c r="B188" s="36"/>
      <c r="C188" s="193" t="s">
        <v>7</v>
      </c>
      <c r="D188" s="193" t="s">
        <v>284</v>
      </c>
      <c r="E188" s="194" t="s">
        <v>1327</v>
      </c>
      <c r="F188" s="195" t="s">
        <v>1328</v>
      </c>
      <c r="G188" s="196" t="s">
        <v>287</v>
      </c>
      <c r="H188" s="197">
        <v>37.5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4.0000000000000003E-5</v>
      </c>
      <c r="R188" s="203">
        <f>Q188*H188</f>
        <v>1.5E-3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288</v>
      </c>
      <c r="AT188" s="205" t="s">
        <v>284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288</v>
      </c>
      <c r="BM188" s="205" t="s">
        <v>6216</v>
      </c>
    </row>
    <row r="189" spans="1:65" s="2" customFormat="1" ht="16.5" customHeight="1">
      <c r="A189" s="35"/>
      <c r="B189" s="36"/>
      <c r="C189" s="193" t="s">
        <v>222</v>
      </c>
      <c r="D189" s="193" t="s">
        <v>284</v>
      </c>
      <c r="E189" s="194" t="s">
        <v>6217</v>
      </c>
      <c r="F189" s="195" t="s">
        <v>6218</v>
      </c>
      <c r="G189" s="196" t="s">
        <v>583</v>
      </c>
      <c r="H189" s="197">
        <v>26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1.4999999999999999E-4</v>
      </c>
      <c r="R189" s="203">
        <f>Q189*H189</f>
        <v>3.8999999999999998E-3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288</v>
      </c>
      <c r="AT189" s="205" t="s">
        <v>284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288</v>
      </c>
      <c r="BM189" s="205" t="s">
        <v>6219</v>
      </c>
    </row>
    <row r="190" spans="1:65" s="13" customFormat="1" ht="11.25">
      <c r="B190" s="207"/>
      <c r="C190" s="208"/>
      <c r="D190" s="209" t="s">
        <v>290</v>
      </c>
      <c r="E190" s="210" t="s">
        <v>1</v>
      </c>
      <c r="F190" s="211" t="s">
        <v>6220</v>
      </c>
      <c r="G190" s="208"/>
      <c r="H190" s="212">
        <v>26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290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282</v>
      </c>
    </row>
    <row r="191" spans="1:65" s="14" customFormat="1" ht="11.25">
      <c r="B191" s="219"/>
      <c r="C191" s="220"/>
      <c r="D191" s="209" t="s">
        <v>290</v>
      </c>
      <c r="E191" s="221" t="s">
        <v>1</v>
      </c>
      <c r="F191" s="222" t="s">
        <v>292</v>
      </c>
      <c r="G191" s="220"/>
      <c r="H191" s="223">
        <v>26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290</v>
      </c>
      <c r="AU191" s="229" t="s">
        <v>85</v>
      </c>
      <c r="AV191" s="14" t="s">
        <v>288</v>
      </c>
      <c r="AW191" s="14" t="s">
        <v>32</v>
      </c>
      <c r="AX191" s="14" t="s">
        <v>83</v>
      </c>
      <c r="AY191" s="229" t="s">
        <v>282</v>
      </c>
    </row>
    <row r="192" spans="1:65" s="2" customFormat="1" ht="16.5" customHeight="1">
      <c r="A192" s="35"/>
      <c r="B192" s="36"/>
      <c r="C192" s="251" t="s">
        <v>446</v>
      </c>
      <c r="D192" s="251" t="s">
        <v>990</v>
      </c>
      <c r="E192" s="252" t="s">
        <v>6221</v>
      </c>
      <c r="F192" s="253" t="s">
        <v>6222</v>
      </c>
      <c r="G192" s="254" t="s">
        <v>583</v>
      </c>
      <c r="H192" s="255">
        <v>26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0.10100000000000001</v>
      </c>
      <c r="R192" s="203">
        <f>Q192*H192</f>
        <v>2.6260000000000003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347</v>
      </c>
      <c r="AT192" s="205" t="s">
        <v>990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288</v>
      </c>
      <c r="BM192" s="205" t="s">
        <v>6223</v>
      </c>
    </row>
    <row r="193" spans="1:65" s="2" customFormat="1" ht="16.5" customHeight="1">
      <c r="A193" s="35"/>
      <c r="B193" s="36"/>
      <c r="C193" s="193" t="s">
        <v>452</v>
      </c>
      <c r="D193" s="193" t="s">
        <v>284</v>
      </c>
      <c r="E193" s="194" t="s">
        <v>1388</v>
      </c>
      <c r="F193" s="195" t="s">
        <v>1389</v>
      </c>
      <c r="G193" s="196" t="s">
        <v>583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2.5000000000000001E-4</v>
      </c>
      <c r="R193" s="203">
        <f>Q193*H193</f>
        <v>2.5000000000000001E-4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288</v>
      </c>
      <c r="AT193" s="205" t="s">
        <v>284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288</v>
      </c>
      <c r="BM193" s="205" t="s">
        <v>6224</v>
      </c>
    </row>
    <row r="194" spans="1:65" s="2" customFormat="1" ht="24.2" customHeight="1">
      <c r="A194" s="35"/>
      <c r="B194" s="36"/>
      <c r="C194" s="251" t="s">
        <v>457</v>
      </c>
      <c r="D194" s="251" t="s">
        <v>990</v>
      </c>
      <c r="E194" s="252" t="s">
        <v>1392</v>
      </c>
      <c r="F194" s="253" t="s">
        <v>6225</v>
      </c>
      <c r="G194" s="254" t="s">
        <v>583</v>
      </c>
      <c r="H194" s="255">
        <v>1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8.0000000000000002E-3</v>
      </c>
      <c r="R194" s="203">
        <f>Q194*H194</f>
        <v>8.0000000000000002E-3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347</v>
      </c>
      <c r="AT194" s="205" t="s">
        <v>990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288</v>
      </c>
      <c r="BM194" s="205" t="s">
        <v>6226</v>
      </c>
    </row>
    <row r="195" spans="1:65" s="12" customFormat="1" ht="22.9" customHeight="1">
      <c r="B195" s="177"/>
      <c r="C195" s="178"/>
      <c r="D195" s="179" t="s">
        <v>75</v>
      </c>
      <c r="E195" s="191" t="s">
        <v>1395</v>
      </c>
      <c r="F195" s="191" t="s">
        <v>1396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P196</f>
        <v>0</v>
      </c>
      <c r="Q195" s="185"/>
      <c r="R195" s="186">
        <f>R196</f>
        <v>0</v>
      </c>
      <c r="S195" s="185"/>
      <c r="T195" s="187">
        <f>T196</f>
        <v>0</v>
      </c>
      <c r="AR195" s="188" t="s">
        <v>83</v>
      </c>
      <c r="AT195" s="189" t="s">
        <v>75</v>
      </c>
      <c r="AU195" s="189" t="s">
        <v>83</v>
      </c>
      <c r="AY195" s="188" t="s">
        <v>282</v>
      </c>
      <c r="BK195" s="190">
        <f>BK196</f>
        <v>0</v>
      </c>
    </row>
    <row r="196" spans="1:65" s="2" customFormat="1" ht="16.5" customHeight="1">
      <c r="A196" s="35"/>
      <c r="B196" s="36"/>
      <c r="C196" s="193" t="s">
        <v>463</v>
      </c>
      <c r="D196" s="193" t="s">
        <v>284</v>
      </c>
      <c r="E196" s="194" t="s">
        <v>6227</v>
      </c>
      <c r="F196" s="195" t="s">
        <v>6228</v>
      </c>
      <c r="G196" s="196" t="s">
        <v>418</v>
      </c>
      <c r="H196" s="197">
        <v>40.314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288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288</v>
      </c>
      <c r="BM196" s="205" t="s">
        <v>6229</v>
      </c>
    </row>
    <row r="197" spans="1:65" s="12" customFormat="1" ht="25.9" customHeight="1">
      <c r="B197" s="177"/>
      <c r="C197" s="178"/>
      <c r="D197" s="179" t="s">
        <v>75</v>
      </c>
      <c r="E197" s="180" t="s">
        <v>1401</v>
      </c>
      <c r="F197" s="180" t="s">
        <v>1402</v>
      </c>
      <c r="G197" s="178"/>
      <c r="H197" s="178"/>
      <c r="I197" s="181"/>
      <c r="J197" s="182">
        <f>BK197</f>
        <v>0</v>
      </c>
      <c r="K197" s="178"/>
      <c r="L197" s="183"/>
      <c r="M197" s="184"/>
      <c r="N197" s="185"/>
      <c r="O197" s="185"/>
      <c r="P197" s="186">
        <f>P198+P209+P247+P273+P293+P304</f>
        <v>0</v>
      </c>
      <c r="Q197" s="185"/>
      <c r="R197" s="186">
        <f>R198+R209+R247+R273+R293+R304</f>
        <v>5.1338248499999999</v>
      </c>
      <c r="S197" s="185"/>
      <c r="T197" s="187">
        <f>T198+T209+T247+T273+T293+T304</f>
        <v>0</v>
      </c>
      <c r="AR197" s="188" t="s">
        <v>85</v>
      </c>
      <c r="AT197" s="189" t="s">
        <v>75</v>
      </c>
      <c r="AU197" s="189" t="s">
        <v>76</v>
      </c>
      <c r="AY197" s="188" t="s">
        <v>282</v>
      </c>
      <c r="BK197" s="190">
        <f>BK198+BK209+BK247+BK273+BK293+BK304</f>
        <v>0</v>
      </c>
    </row>
    <row r="198" spans="1:65" s="12" customFormat="1" ht="22.9" customHeight="1">
      <c r="B198" s="177"/>
      <c r="C198" s="178"/>
      <c r="D198" s="179" t="s">
        <v>75</v>
      </c>
      <c r="E198" s="191" t="s">
        <v>1472</v>
      </c>
      <c r="F198" s="191" t="s">
        <v>1473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SUM(P199:P208)</f>
        <v>0</v>
      </c>
      <c r="Q198" s="185"/>
      <c r="R198" s="186">
        <f>SUM(R199:R208)</f>
        <v>0.326957</v>
      </c>
      <c r="S198" s="185"/>
      <c r="T198" s="187">
        <f>SUM(T199:T208)</f>
        <v>0</v>
      </c>
      <c r="AR198" s="188" t="s">
        <v>85</v>
      </c>
      <c r="AT198" s="189" t="s">
        <v>75</v>
      </c>
      <c r="AU198" s="189" t="s">
        <v>83</v>
      </c>
      <c r="AY198" s="188" t="s">
        <v>282</v>
      </c>
      <c r="BK198" s="190">
        <f>SUM(BK199:BK208)</f>
        <v>0</v>
      </c>
    </row>
    <row r="199" spans="1:65" s="2" customFormat="1" ht="24.2" customHeight="1">
      <c r="A199" s="35"/>
      <c r="B199" s="36"/>
      <c r="C199" s="193" t="s">
        <v>468</v>
      </c>
      <c r="D199" s="193" t="s">
        <v>284</v>
      </c>
      <c r="E199" s="194" t="s">
        <v>1569</v>
      </c>
      <c r="F199" s="195" t="s">
        <v>1570</v>
      </c>
      <c r="G199" s="196" t="s">
        <v>287</v>
      </c>
      <c r="H199" s="197">
        <v>52.93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284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6230</v>
      </c>
    </row>
    <row r="200" spans="1:65" s="16" customFormat="1" ht="11.25">
      <c r="B200" s="241"/>
      <c r="C200" s="242"/>
      <c r="D200" s="209" t="s">
        <v>290</v>
      </c>
      <c r="E200" s="243" t="s">
        <v>1</v>
      </c>
      <c r="F200" s="244" t="s">
        <v>6231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290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282</v>
      </c>
    </row>
    <row r="201" spans="1:65" s="13" customFormat="1" ht="11.25">
      <c r="B201" s="207"/>
      <c r="C201" s="208"/>
      <c r="D201" s="209" t="s">
        <v>290</v>
      </c>
      <c r="E201" s="210" t="s">
        <v>1</v>
      </c>
      <c r="F201" s="211" t="s">
        <v>6232</v>
      </c>
      <c r="G201" s="208"/>
      <c r="H201" s="212">
        <v>52.93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290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282</v>
      </c>
    </row>
    <row r="202" spans="1:65" s="14" customFormat="1" ht="11.25">
      <c r="B202" s="219"/>
      <c r="C202" s="220"/>
      <c r="D202" s="209" t="s">
        <v>290</v>
      </c>
      <c r="E202" s="221" t="s">
        <v>1</v>
      </c>
      <c r="F202" s="222" t="s">
        <v>292</v>
      </c>
      <c r="G202" s="220"/>
      <c r="H202" s="223">
        <v>52.93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290</v>
      </c>
      <c r="AU202" s="229" t="s">
        <v>85</v>
      </c>
      <c r="AV202" s="14" t="s">
        <v>288</v>
      </c>
      <c r="AW202" s="14" t="s">
        <v>32</v>
      </c>
      <c r="AX202" s="14" t="s">
        <v>83</v>
      </c>
      <c r="AY202" s="229" t="s">
        <v>282</v>
      </c>
    </row>
    <row r="203" spans="1:65" s="2" customFormat="1" ht="37.9" customHeight="1">
      <c r="A203" s="35"/>
      <c r="B203" s="36"/>
      <c r="C203" s="251" t="s">
        <v>473</v>
      </c>
      <c r="D203" s="251" t="s">
        <v>990</v>
      </c>
      <c r="E203" s="252" t="s">
        <v>1578</v>
      </c>
      <c r="F203" s="253" t="s">
        <v>1579</v>
      </c>
      <c r="G203" s="254" t="s">
        <v>287</v>
      </c>
      <c r="H203" s="255">
        <v>61.69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5.3E-3</v>
      </c>
      <c r="R203" s="203">
        <f>Q203*H203</f>
        <v>0.326957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493</v>
      </c>
      <c r="AT203" s="205" t="s">
        <v>990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6233</v>
      </c>
    </row>
    <row r="204" spans="1:65" s="16" customFormat="1" ht="11.25">
      <c r="B204" s="241"/>
      <c r="C204" s="242"/>
      <c r="D204" s="209" t="s">
        <v>290</v>
      </c>
      <c r="E204" s="243" t="s">
        <v>1</v>
      </c>
      <c r="F204" s="244" t="s">
        <v>6231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290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282</v>
      </c>
    </row>
    <row r="205" spans="1:65" s="13" customFormat="1" ht="11.25">
      <c r="B205" s="207"/>
      <c r="C205" s="208"/>
      <c r="D205" s="209" t="s">
        <v>290</v>
      </c>
      <c r="E205" s="210" t="s">
        <v>1</v>
      </c>
      <c r="F205" s="211" t="s">
        <v>6232</v>
      </c>
      <c r="G205" s="208"/>
      <c r="H205" s="212">
        <v>52.93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290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282</v>
      </c>
    </row>
    <row r="206" spans="1:65" s="14" customFormat="1" ht="11.25">
      <c r="B206" s="219"/>
      <c r="C206" s="220"/>
      <c r="D206" s="209" t="s">
        <v>290</v>
      </c>
      <c r="E206" s="221" t="s">
        <v>1</v>
      </c>
      <c r="F206" s="222" t="s">
        <v>292</v>
      </c>
      <c r="G206" s="220"/>
      <c r="H206" s="223">
        <v>52.93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290</v>
      </c>
      <c r="AU206" s="229" t="s">
        <v>85</v>
      </c>
      <c r="AV206" s="14" t="s">
        <v>288</v>
      </c>
      <c r="AW206" s="14" t="s">
        <v>32</v>
      </c>
      <c r="AX206" s="14" t="s">
        <v>83</v>
      </c>
      <c r="AY206" s="229" t="s">
        <v>282</v>
      </c>
    </row>
    <row r="207" spans="1:65" s="13" customFormat="1" ht="11.25">
      <c r="B207" s="207"/>
      <c r="C207" s="208"/>
      <c r="D207" s="209" t="s">
        <v>290</v>
      </c>
      <c r="E207" s="208"/>
      <c r="F207" s="211" t="s">
        <v>6234</v>
      </c>
      <c r="G207" s="208"/>
      <c r="H207" s="212">
        <v>61.69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290</v>
      </c>
      <c r="AU207" s="218" t="s">
        <v>85</v>
      </c>
      <c r="AV207" s="13" t="s">
        <v>85</v>
      </c>
      <c r="AW207" s="13" t="s">
        <v>4</v>
      </c>
      <c r="AX207" s="13" t="s">
        <v>83</v>
      </c>
      <c r="AY207" s="218" t="s">
        <v>282</v>
      </c>
    </row>
    <row r="208" spans="1:65" s="2" customFormat="1" ht="24.2" customHeight="1">
      <c r="A208" s="35"/>
      <c r="B208" s="36"/>
      <c r="C208" s="193" t="s">
        <v>478</v>
      </c>
      <c r="D208" s="193" t="s">
        <v>284</v>
      </c>
      <c r="E208" s="194" t="s">
        <v>6235</v>
      </c>
      <c r="F208" s="195" t="s">
        <v>6236</v>
      </c>
      <c r="G208" s="196" t="s">
        <v>418</v>
      </c>
      <c r="H208" s="197">
        <v>0.32700000000000001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284</v>
      </c>
      <c r="AU208" s="205" t="s">
        <v>85</v>
      </c>
      <c r="AY208" s="18" t="s">
        <v>282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6237</v>
      </c>
    </row>
    <row r="209" spans="1:65" s="12" customFormat="1" ht="22.9" customHeight="1">
      <c r="B209" s="177"/>
      <c r="C209" s="178"/>
      <c r="D209" s="179" t="s">
        <v>75</v>
      </c>
      <c r="E209" s="191" t="s">
        <v>1819</v>
      </c>
      <c r="F209" s="191" t="s">
        <v>1820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SUM(P210:P246)</f>
        <v>0</v>
      </c>
      <c r="Q209" s="185"/>
      <c r="R209" s="186">
        <f>SUM(R210:R246)</f>
        <v>2.2937501300000003</v>
      </c>
      <c r="S209" s="185"/>
      <c r="T209" s="187">
        <f>SUM(T210:T246)</f>
        <v>0</v>
      </c>
      <c r="AR209" s="188" t="s">
        <v>85</v>
      </c>
      <c r="AT209" s="189" t="s">
        <v>75</v>
      </c>
      <c r="AU209" s="189" t="s">
        <v>83</v>
      </c>
      <c r="AY209" s="188" t="s">
        <v>282</v>
      </c>
      <c r="BK209" s="190">
        <f>SUM(BK210:BK246)</f>
        <v>0</v>
      </c>
    </row>
    <row r="210" spans="1:65" s="2" customFormat="1" ht="24.2" customHeight="1">
      <c r="A210" s="35"/>
      <c r="B210" s="36"/>
      <c r="C210" s="193" t="s">
        <v>483</v>
      </c>
      <c r="D210" s="193" t="s">
        <v>284</v>
      </c>
      <c r="E210" s="194" t="s">
        <v>6238</v>
      </c>
      <c r="F210" s="195" t="s">
        <v>6239</v>
      </c>
      <c r="G210" s="196" t="s">
        <v>441</v>
      </c>
      <c r="H210" s="197">
        <v>163.19999999999999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6240</v>
      </c>
    </row>
    <row r="211" spans="1:65" s="16" customFormat="1" ht="11.25">
      <c r="B211" s="241"/>
      <c r="C211" s="242"/>
      <c r="D211" s="209" t="s">
        <v>290</v>
      </c>
      <c r="E211" s="243" t="s">
        <v>1</v>
      </c>
      <c r="F211" s="244" t="s">
        <v>6241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290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282</v>
      </c>
    </row>
    <row r="212" spans="1:65" s="13" customFormat="1" ht="11.25">
      <c r="B212" s="207"/>
      <c r="C212" s="208"/>
      <c r="D212" s="209" t="s">
        <v>290</v>
      </c>
      <c r="E212" s="210" t="s">
        <v>1</v>
      </c>
      <c r="F212" s="211" t="s">
        <v>6242</v>
      </c>
      <c r="G212" s="208"/>
      <c r="H212" s="212">
        <v>163.19999999999999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290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282</v>
      </c>
    </row>
    <row r="213" spans="1:65" s="15" customFormat="1" ht="11.25">
      <c r="B213" s="230"/>
      <c r="C213" s="231"/>
      <c r="D213" s="209" t="s">
        <v>290</v>
      </c>
      <c r="E213" s="232" t="s">
        <v>1</v>
      </c>
      <c r="F213" s="233" t="s">
        <v>306</v>
      </c>
      <c r="G213" s="231"/>
      <c r="H213" s="234">
        <v>163.19999999999999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290</v>
      </c>
      <c r="AU213" s="240" t="s">
        <v>85</v>
      </c>
      <c r="AV213" s="15" t="s">
        <v>105</v>
      </c>
      <c r="AW213" s="15" t="s">
        <v>32</v>
      </c>
      <c r="AX213" s="15" t="s">
        <v>76</v>
      </c>
      <c r="AY213" s="240" t="s">
        <v>282</v>
      </c>
    </row>
    <row r="214" spans="1:65" s="14" customFormat="1" ht="11.25">
      <c r="B214" s="219"/>
      <c r="C214" s="220"/>
      <c r="D214" s="209" t="s">
        <v>290</v>
      </c>
      <c r="E214" s="221" t="s">
        <v>1</v>
      </c>
      <c r="F214" s="222" t="s">
        <v>292</v>
      </c>
      <c r="G214" s="220"/>
      <c r="H214" s="223">
        <v>163.19999999999999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290</v>
      </c>
      <c r="AU214" s="229" t="s">
        <v>85</v>
      </c>
      <c r="AV214" s="14" t="s">
        <v>288</v>
      </c>
      <c r="AW214" s="14" t="s">
        <v>32</v>
      </c>
      <c r="AX214" s="14" t="s">
        <v>83</v>
      </c>
      <c r="AY214" s="229" t="s">
        <v>282</v>
      </c>
    </row>
    <row r="215" spans="1:65" s="2" customFormat="1" ht="16.5" customHeight="1">
      <c r="A215" s="35"/>
      <c r="B215" s="36"/>
      <c r="C215" s="251" t="s">
        <v>488</v>
      </c>
      <c r="D215" s="251" t="s">
        <v>990</v>
      </c>
      <c r="E215" s="252" t="s">
        <v>6243</v>
      </c>
      <c r="F215" s="253" t="s">
        <v>6244</v>
      </c>
      <c r="G215" s="254" t="s">
        <v>295</v>
      </c>
      <c r="H215" s="255">
        <v>1.7949999999999999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0.55000000000000004</v>
      </c>
      <c r="R215" s="203">
        <f>Q215*H215</f>
        <v>0.98725000000000007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493</v>
      </c>
      <c r="AT215" s="205" t="s">
        <v>990</v>
      </c>
      <c r="AU215" s="205" t="s">
        <v>85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6245</v>
      </c>
    </row>
    <row r="216" spans="1:65" s="16" customFormat="1" ht="11.25">
      <c r="B216" s="241"/>
      <c r="C216" s="242"/>
      <c r="D216" s="209" t="s">
        <v>290</v>
      </c>
      <c r="E216" s="243" t="s">
        <v>1</v>
      </c>
      <c r="F216" s="244" t="s">
        <v>6241</v>
      </c>
      <c r="G216" s="242"/>
      <c r="H216" s="243" t="s">
        <v>1</v>
      </c>
      <c r="I216" s="245"/>
      <c r="J216" s="242"/>
      <c r="K216" s="242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290</v>
      </c>
      <c r="AU216" s="250" t="s">
        <v>85</v>
      </c>
      <c r="AV216" s="16" t="s">
        <v>83</v>
      </c>
      <c r="AW216" s="16" t="s">
        <v>32</v>
      </c>
      <c r="AX216" s="16" t="s">
        <v>76</v>
      </c>
      <c r="AY216" s="250" t="s">
        <v>282</v>
      </c>
    </row>
    <row r="217" spans="1:65" s="13" customFormat="1" ht="11.25">
      <c r="B217" s="207"/>
      <c r="C217" s="208"/>
      <c r="D217" s="209" t="s">
        <v>290</v>
      </c>
      <c r="E217" s="210" t="s">
        <v>1</v>
      </c>
      <c r="F217" s="211" t="s">
        <v>6246</v>
      </c>
      <c r="G217" s="208"/>
      <c r="H217" s="212">
        <v>1.6319999999999999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290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282</v>
      </c>
    </row>
    <row r="218" spans="1:65" s="15" customFormat="1" ht="11.25">
      <c r="B218" s="230"/>
      <c r="C218" s="231"/>
      <c r="D218" s="209" t="s">
        <v>290</v>
      </c>
      <c r="E218" s="232" t="s">
        <v>1</v>
      </c>
      <c r="F218" s="233" t="s">
        <v>306</v>
      </c>
      <c r="G218" s="231"/>
      <c r="H218" s="234">
        <v>1.6319999999999999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290</v>
      </c>
      <c r="AU218" s="240" t="s">
        <v>85</v>
      </c>
      <c r="AV218" s="15" t="s">
        <v>105</v>
      </c>
      <c r="AW218" s="15" t="s">
        <v>32</v>
      </c>
      <c r="AX218" s="15" t="s">
        <v>76</v>
      </c>
      <c r="AY218" s="240" t="s">
        <v>282</v>
      </c>
    </row>
    <row r="219" spans="1:65" s="14" customFormat="1" ht="11.25">
      <c r="B219" s="219"/>
      <c r="C219" s="220"/>
      <c r="D219" s="209" t="s">
        <v>290</v>
      </c>
      <c r="E219" s="221" t="s">
        <v>1</v>
      </c>
      <c r="F219" s="222" t="s">
        <v>292</v>
      </c>
      <c r="G219" s="220"/>
      <c r="H219" s="223">
        <v>1.6319999999999999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290</v>
      </c>
      <c r="AU219" s="229" t="s">
        <v>85</v>
      </c>
      <c r="AV219" s="14" t="s">
        <v>288</v>
      </c>
      <c r="AW219" s="14" t="s">
        <v>32</v>
      </c>
      <c r="AX219" s="14" t="s">
        <v>83</v>
      </c>
      <c r="AY219" s="229" t="s">
        <v>282</v>
      </c>
    </row>
    <row r="220" spans="1:65" s="13" customFormat="1" ht="11.25">
      <c r="B220" s="207"/>
      <c r="C220" s="208"/>
      <c r="D220" s="209" t="s">
        <v>290</v>
      </c>
      <c r="E220" s="208"/>
      <c r="F220" s="211" t="s">
        <v>6247</v>
      </c>
      <c r="G220" s="208"/>
      <c r="H220" s="212">
        <v>1.7949999999999999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290</v>
      </c>
      <c r="AU220" s="218" t="s">
        <v>85</v>
      </c>
      <c r="AV220" s="13" t="s">
        <v>85</v>
      </c>
      <c r="AW220" s="13" t="s">
        <v>4</v>
      </c>
      <c r="AX220" s="13" t="s">
        <v>83</v>
      </c>
      <c r="AY220" s="218" t="s">
        <v>282</v>
      </c>
    </row>
    <row r="221" spans="1:65" s="2" customFormat="1" ht="24.2" customHeight="1">
      <c r="A221" s="35"/>
      <c r="B221" s="36"/>
      <c r="C221" s="193" t="s">
        <v>493</v>
      </c>
      <c r="D221" s="193" t="s">
        <v>284</v>
      </c>
      <c r="E221" s="194" t="s">
        <v>6248</v>
      </c>
      <c r="F221" s="195" t="s">
        <v>6249</v>
      </c>
      <c r="G221" s="196" t="s">
        <v>295</v>
      </c>
      <c r="H221" s="197">
        <v>1.7949999999999999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1.2659999999999999E-2</v>
      </c>
      <c r="R221" s="203">
        <f>Q221*H221</f>
        <v>2.2724699999999997E-2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284</v>
      </c>
      <c r="AU221" s="205" t="s">
        <v>85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6250</v>
      </c>
    </row>
    <row r="222" spans="1:65" s="13" customFormat="1" ht="11.25">
      <c r="B222" s="207"/>
      <c r="C222" s="208"/>
      <c r="D222" s="209" t="s">
        <v>290</v>
      </c>
      <c r="E222" s="210" t="s">
        <v>1</v>
      </c>
      <c r="F222" s="211" t="s">
        <v>6251</v>
      </c>
      <c r="G222" s="208"/>
      <c r="H222" s="212">
        <v>1.7949999999999999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290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282</v>
      </c>
    </row>
    <row r="223" spans="1:65" s="14" customFormat="1" ht="11.25">
      <c r="B223" s="219"/>
      <c r="C223" s="220"/>
      <c r="D223" s="209" t="s">
        <v>290</v>
      </c>
      <c r="E223" s="221" t="s">
        <v>1</v>
      </c>
      <c r="F223" s="222" t="s">
        <v>292</v>
      </c>
      <c r="G223" s="220"/>
      <c r="H223" s="223">
        <v>1.7949999999999999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290</v>
      </c>
      <c r="AU223" s="229" t="s">
        <v>85</v>
      </c>
      <c r="AV223" s="14" t="s">
        <v>288</v>
      </c>
      <c r="AW223" s="14" t="s">
        <v>32</v>
      </c>
      <c r="AX223" s="14" t="s">
        <v>83</v>
      </c>
      <c r="AY223" s="229" t="s">
        <v>282</v>
      </c>
    </row>
    <row r="224" spans="1:65" s="2" customFormat="1" ht="24.2" customHeight="1">
      <c r="A224" s="35"/>
      <c r="B224" s="36"/>
      <c r="C224" s="193" t="s">
        <v>498</v>
      </c>
      <c r="D224" s="193" t="s">
        <v>284</v>
      </c>
      <c r="E224" s="194" t="s">
        <v>1822</v>
      </c>
      <c r="F224" s="195" t="s">
        <v>1823</v>
      </c>
      <c r="G224" s="196" t="s">
        <v>441</v>
      </c>
      <c r="H224" s="197">
        <v>87.1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6252</v>
      </c>
    </row>
    <row r="225" spans="1:65" s="16" customFormat="1" ht="11.25">
      <c r="B225" s="241"/>
      <c r="C225" s="242"/>
      <c r="D225" s="209" t="s">
        <v>290</v>
      </c>
      <c r="E225" s="243" t="s">
        <v>1</v>
      </c>
      <c r="F225" s="244" t="s">
        <v>6253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290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282</v>
      </c>
    </row>
    <row r="226" spans="1:65" s="13" customFormat="1" ht="11.25">
      <c r="B226" s="207"/>
      <c r="C226" s="208"/>
      <c r="D226" s="209" t="s">
        <v>290</v>
      </c>
      <c r="E226" s="210" t="s">
        <v>1</v>
      </c>
      <c r="F226" s="211" t="s">
        <v>6254</v>
      </c>
      <c r="G226" s="208"/>
      <c r="H226" s="212">
        <v>87.1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290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282</v>
      </c>
    </row>
    <row r="227" spans="1:65" s="15" customFormat="1" ht="11.25">
      <c r="B227" s="230"/>
      <c r="C227" s="231"/>
      <c r="D227" s="209" t="s">
        <v>290</v>
      </c>
      <c r="E227" s="232" t="s">
        <v>1</v>
      </c>
      <c r="F227" s="233" t="s">
        <v>306</v>
      </c>
      <c r="G227" s="231"/>
      <c r="H227" s="234">
        <v>87.1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290</v>
      </c>
      <c r="AU227" s="240" t="s">
        <v>85</v>
      </c>
      <c r="AV227" s="15" t="s">
        <v>105</v>
      </c>
      <c r="AW227" s="15" t="s">
        <v>32</v>
      </c>
      <c r="AX227" s="15" t="s">
        <v>76</v>
      </c>
      <c r="AY227" s="240" t="s">
        <v>282</v>
      </c>
    </row>
    <row r="228" spans="1:65" s="14" customFormat="1" ht="11.25">
      <c r="B228" s="219"/>
      <c r="C228" s="220"/>
      <c r="D228" s="209" t="s">
        <v>290</v>
      </c>
      <c r="E228" s="221" t="s">
        <v>1</v>
      </c>
      <c r="F228" s="222" t="s">
        <v>292</v>
      </c>
      <c r="G228" s="220"/>
      <c r="H228" s="223">
        <v>87.1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290</v>
      </c>
      <c r="AU228" s="229" t="s">
        <v>85</v>
      </c>
      <c r="AV228" s="14" t="s">
        <v>288</v>
      </c>
      <c r="AW228" s="14" t="s">
        <v>32</v>
      </c>
      <c r="AX228" s="14" t="s">
        <v>83</v>
      </c>
      <c r="AY228" s="229" t="s">
        <v>282</v>
      </c>
    </row>
    <row r="229" spans="1:65" s="2" customFormat="1" ht="16.5" customHeight="1">
      <c r="A229" s="35"/>
      <c r="B229" s="36"/>
      <c r="C229" s="251" t="s">
        <v>509</v>
      </c>
      <c r="D229" s="251" t="s">
        <v>990</v>
      </c>
      <c r="E229" s="252" t="s">
        <v>1850</v>
      </c>
      <c r="F229" s="253" t="s">
        <v>1851</v>
      </c>
      <c r="G229" s="254" t="s">
        <v>295</v>
      </c>
      <c r="H229" s="255">
        <v>0.78400000000000003</v>
      </c>
      <c r="I229" s="256"/>
      <c r="J229" s="257">
        <f>ROUND(I229*H229,2)</f>
        <v>0</v>
      </c>
      <c r="K229" s="258"/>
      <c r="L229" s="259"/>
      <c r="M229" s="260" t="s">
        <v>1</v>
      </c>
      <c r="N229" s="261" t="s">
        <v>41</v>
      </c>
      <c r="O229" s="72"/>
      <c r="P229" s="203">
        <f>O229*H229</f>
        <v>0</v>
      </c>
      <c r="Q229" s="203">
        <v>0.55000000000000004</v>
      </c>
      <c r="R229" s="203">
        <f>Q229*H229</f>
        <v>0.43120000000000003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493</v>
      </c>
      <c r="AT229" s="205" t="s">
        <v>990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6255</v>
      </c>
    </row>
    <row r="230" spans="1:65" s="16" customFormat="1" ht="11.25">
      <c r="B230" s="241"/>
      <c r="C230" s="242"/>
      <c r="D230" s="209" t="s">
        <v>290</v>
      </c>
      <c r="E230" s="243" t="s">
        <v>1</v>
      </c>
      <c r="F230" s="244" t="s">
        <v>6253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290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282</v>
      </c>
    </row>
    <row r="231" spans="1:65" s="13" customFormat="1" ht="11.25">
      <c r="B231" s="207"/>
      <c r="C231" s="208"/>
      <c r="D231" s="209" t="s">
        <v>290</v>
      </c>
      <c r="E231" s="210" t="s">
        <v>1</v>
      </c>
      <c r="F231" s="211" t="s">
        <v>6256</v>
      </c>
      <c r="G231" s="208"/>
      <c r="H231" s="212">
        <v>0.78400000000000003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290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282</v>
      </c>
    </row>
    <row r="232" spans="1:65" s="15" customFormat="1" ht="11.25">
      <c r="B232" s="230"/>
      <c r="C232" s="231"/>
      <c r="D232" s="209" t="s">
        <v>290</v>
      </c>
      <c r="E232" s="232" t="s">
        <v>1</v>
      </c>
      <c r="F232" s="233" t="s">
        <v>306</v>
      </c>
      <c r="G232" s="231"/>
      <c r="H232" s="234">
        <v>0.78400000000000003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290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282</v>
      </c>
    </row>
    <row r="233" spans="1:65" s="14" customFormat="1" ht="11.25">
      <c r="B233" s="219"/>
      <c r="C233" s="220"/>
      <c r="D233" s="209" t="s">
        <v>290</v>
      </c>
      <c r="E233" s="221" t="s">
        <v>1</v>
      </c>
      <c r="F233" s="222" t="s">
        <v>292</v>
      </c>
      <c r="G233" s="220"/>
      <c r="H233" s="223">
        <v>0.78400000000000003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290</v>
      </c>
      <c r="AU233" s="229" t="s">
        <v>85</v>
      </c>
      <c r="AV233" s="14" t="s">
        <v>288</v>
      </c>
      <c r="AW233" s="14" t="s">
        <v>32</v>
      </c>
      <c r="AX233" s="14" t="s">
        <v>83</v>
      </c>
      <c r="AY233" s="229" t="s">
        <v>282</v>
      </c>
    </row>
    <row r="234" spans="1:65" s="2" customFormat="1" ht="24.2" customHeight="1">
      <c r="A234" s="35"/>
      <c r="B234" s="36"/>
      <c r="C234" s="193" t="s">
        <v>515</v>
      </c>
      <c r="D234" s="193" t="s">
        <v>284</v>
      </c>
      <c r="E234" s="194" t="s">
        <v>1860</v>
      </c>
      <c r="F234" s="195" t="s">
        <v>1861</v>
      </c>
      <c r="G234" s="196" t="s">
        <v>287</v>
      </c>
      <c r="H234" s="197">
        <v>52.93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284</v>
      </c>
      <c r="AU234" s="205" t="s">
        <v>85</v>
      </c>
      <c r="AY234" s="18" t="s">
        <v>282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6257</v>
      </c>
    </row>
    <row r="235" spans="1:65" s="16" customFormat="1" ht="11.25">
      <c r="B235" s="241"/>
      <c r="C235" s="242"/>
      <c r="D235" s="209" t="s">
        <v>290</v>
      </c>
      <c r="E235" s="243" t="s">
        <v>1</v>
      </c>
      <c r="F235" s="244" t="s">
        <v>6231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290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282</v>
      </c>
    </row>
    <row r="236" spans="1:65" s="13" customFormat="1" ht="11.25">
      <c r="B236" s="207"/>
      <c r="C236" s="208"/>
      <c r="D236" s="209" t="s">
        <v>290</v>
      </c>
      <c r="E236" s="210" t="s">
        <v>1</v>
      </c>
      <c r="F236" s="211" t="s">
        <v>6232</v>
      </c>
      <c r="G236" s="208"/>
      <c r="H236" s="212">
        <v>52.93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290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282</v>
      </c>
    </row>
    <row r="237" spans="1:65" s="14" customFormat="1" ht="11.25">
      <c r="B237" s="219"/>
      <c r="C237" s="220"/>
      <c r="D237" s="209" t="s">
        <v>290</v>
      </c>
      <c r="E237" s="221" t="s">
        <v>1</v>
      </c>
      <c r="F237" s="222" t="s">
        <v>292</v>
      </c>
      <c r="G237" s="220"/>
      <c r="H237" s="223">
        <v>52.93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290</v>
      </c>
      <c r="AU237" s="229" t="s">
        <v>85</v>
      </c>
      <c r="AV237" s="14" t="s">
        <v>288</v>
      </c>
      <c r="AW237" s="14" t="s">
        <v>32</v>
      </c>
      <c r="AX237" s="14" t="s">
        <v>83</v>
      </c>
      <c r="AY237" s="229" t="s">
        <v>282</v>
      </c>
    </row>
    <row r="238" spans="1:65" s="2" customFormat="1" ht="16.5" customHeight="1">
      <c r="A238" s="35"/>
      <c r="B238" s="36"/>
      <c r="C238" s="251" t="s">
        <v>520</v>
      </c>
      <c r="D238" s="251" t="s">
        <v>990</v>
      </c>
      <c r="E238" s="252" t="s">
        <v>1864</v>
      </c>
      <c r="F238" s="253" t="s">
        <v>1865</v>
      </c>
      <c r="G238" s="254" t="s">
        <v>295</v>
      </c>
      <c r="H238" s="255">
        <v>1.4550000000000001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0.55000000000000004</v>
      </c>
      <c r="R238" s="203">
        <f>Q238*H238</f>
        <v>0.80025000000000013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493</v>
      </c>
      <c r="AT238" s="205" t="s">
        <v>990</v>
      </c>
      <c r="AU238" s="205" t="s">
        <v>85</v>
      </c>
      <c r="AY238" s="18" t="s">
        <v>282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6258</v>
      </c>
    </row>
    <row r="239" spans="1:65" s="16" customFormat="1" ht="11.25">
      <c r="B239" s="241"/>
      <c r="C239" s="242"/>
      <c r="D239" s="209" t="s">
        <v>290</v>
      </c>
      <c r="E239" s="243" t="s">
        <v>1</v>
      </c>
      <c r="F239" s="244" t="s">
        <v>6231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290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282</v>
      </c>
    </row>
    <row r="240" spans="1:65" s="13" customFormat="1" ht="11.25">
      <c r="B240" s="207"/>
      <c r="C240" s="208"/>
      <c r="D240" s="209" t="s">
        <v>290</v>
      </c>
      <c r="E240" s="210" t="s">
        <v>1</v>
      </c>
      <c r="F240" s="211" t="s">
        <v>6259</v>
      </c>
      <c r="G240" s="208"/>
      <c r="H240" s="212">
        <v>1.323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290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282</v>
      </c>
    </row>
    <row r="241" spans="1:65" s="14" customFormat="1" ht="11.25">
      <c r="B241" s="219"/>
      <c r="C241" s="220"/>
      <c r="D241" s="209" t="s">
        <v>290</v>
      </c>
      <c r="E241" s="221" t="s">
        <v>1</v>
      </c>
      <c r="F241" s="222" t="s">
        <v>292</v>
      </c>
      <c r="G241" s="220"/>
      <c r="H241" s="223">
        <v>1.323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290</v>
      </c>
      <c r="AU241" s="229" t="s">
        <v>85</v>
      </c>
      <c r="AV241" s="14" t="s">
        <v>288</v>
      </c>
      <c r="AW241" s="14" t="s">
        <v>32</v>
      </c>
      <c r="AX241" s="14" t="s">
        <v>83</v>
      </c>
      <c r="AY241" s="229" t="s">
        <v>282</v>
      </c>
    </row>
    <row r="242" spans="1:65" s="13" customFormat="1" ht="11.25">
      <c r="B242" s="207"/>
      <c r="C242" s="208"/>
      <c r="D242" s="209" t="s">
        <v>290</v>
      </c>
      <c r="E242" s="208"/>
      <c r="F242" s="211" t="s">
        <v>6260</v>
      </c>
      <c r="G242" s="208"/>
      <c r="H242" s="212">
        <v>1.4550000000000001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290</v>
      </c>
      <c r="AU242" s="218" t="s">
        <v>85</v>
      </c>
      <c r="AV242" s="13" t="s">
        <v>85</v>
      </c>
      <c r="AW242" s="13" t="s">
        <v>4</v>
      </c>
      <c r="AX242" s="13" t="s">
        <v>83</v>
      </c>
      <c r="AY242" s="218" t="s">
        <v>282</v>
      </c>
    </row>
    <row r="243" spans="1:65" s="2" customFormat="1" ht="24.2" customHeight="1">
      <c r="A243" s="35"/>
      <c r="B243" s="36"/>
      <c r="C243" s="193" t="s">
        <v>525</v>
      </c>
      <c r="D243" s="193" t="s">
        <v>284</v>
      </c>
      <c r="E243" s="194" t="s">
        <v>1907</v>
      </c>
      <c r="F243" s="195" t="s">
        <v>1908</v>
      </c>
      <c r="G243" s="196" t="s">
        <v>295</v>
      </c>
      <c r="H243" s="197">
        <v>2.2389999999999999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2.3369999999999998E-2</v>
      </c>
      <c r="R243" s="203">
        <f>Q243*H243</f>
        <v>5.2325429999999992E-2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284</v>
      </c>
      <c r="AU243" s="205" t="s">
        <v>85</v>
      </c>
      <c r="AY243" s="18" t="s">
        <v>282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6261</v>
      </c>
    </row>
    <row r="244" spans="1:65" s="13" customFormat="1" ht="11.25">
      <c r="B244" s="207"/>
      <c r="C244" s="208"/>
      <c r="D244" s="209" t="s">
        <v>290</v>
      </c>
      <c r="E244" s="210" t="s">
        <v>1</v>
      </c>
      <c r="F244" s="211" t="s">
        <v>6262</v>
      </c>
      <c r="G244" s="208"/>
      <c r="H244" s="212">
        <v>2.2389999999999999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290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282</v>
      </c>
    </row>
    <row r="245" spans="1:65" s="14" customFormat="1" ht="11.25">
      <c r="B245" s="219"/>
      <c r="C245" s="220"/>
      <c r="D245" s="209" t="s">
        <v>290</v>
      </c>
      <c r="E245" s="221" t="s">
        <v>1</v>
      </c>
      <c r="F245" s="222" t="s">
        <v>292</v>
      </c>
      <c r="G245" s="220"/>
      <c r="H245" s="223">
        <v>2.2389999999999999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290</v>
      </c>
      <c r="AU245" s="229" t="s">
        <v>85</v>
      </c>
      <c r="AV245" s="14" t="s">
        <v>288</v>
      </c>
      <c r="AW245" s="14" t="s">
        <v>32</v>
      </c>
      <c r="AX245" s="14" t="s">
        <v>83</v>
      </c>
      <c r="AY245" s="229" t="s">
        <v>282</v>
      </c>
    </row>
    <row r="246" spans="1:65" s="2" customFormat="1" ht="24.2" customHeight="1">
      <c r="A246" s="35"/>
      <c r="B246" s="36"/>
      <c r="C246" s="193" t="s">
        <v>530</v>
      </c>
      <c r="D246" s="193" t="s">
        <v>284</v>
      </c>
      <c r="E246" s="194" t="s">
        <v>6263</v>
      </c>
      <c r="F246" s="195" t="s">
        <v>6264</v>
      </c>
      <c r="G246" s="196" t="s">
        <v>418</v>
      </c>
      <c r="H246" s="197">
        <v>2.294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284</v>
      </c>
      <c r="AU246" s="205" t="s">
        <v>85</v>
      </c>
      <c r="AY246" s="18" t="s">
        <v>282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6265</v>
      </c>
    </row>
    <row r="247" spans="1:65" s="12" customFormat="1" ht="22.9" customHeight="1">
      <c r="B247" s="177"/>
      <c r="C247" s="178"/>
      <c r="D247" s="179" t="s">
        <v>75</v>
      </c>
      <c r="E247" s="191" t="s">
        <v>2045</v>
      </c>
      <c r="F247" s="191" t="s">
        <v>2046</v>
      </c>
      <c r="G247" s="178"/>
      <c r="H247" s="178"/>
      <c r="I247" s="181"/>
      <c r="J247" s="192">
        <f>BK247</f>
        <v>0</v>
      </c>
      <c r="K247" s="178"/>
      <c r="L247" s="183"/>
      <c r="M247" s="184"/>
      <c r="N247" s="185"/>
      <c r="O247" s="185"/>
      <c r="P247" s="186">
        <f>SUM(P248:P272)</f>
        <v>0</v>
      </c>
      <c r="Q247" s="185"/>
      <c r="R247" s="186">
        <f>SUM(R248:R272)</f>
        <v>0.28932224000000001</v>
      </c>
      <c r="S247" s="185"/>
      <c r="T247" s="187">
        <f>SUM(T248:T272)</f>
        <v>0</v>
      </c>
      <c r="AR247" s="188" t="s">
        <v>85</v>
      </c>
      <c r="AT247" s="189" t="s">
        <v>75</v>
      </c>
      <c r="AU247" s="189" t="s">
        <v>83</v>
      </c>
      <c r="AY247" s="188" t="s">
        <v>282</v>
      </c>
      <c r="BK247" s="190">
        <f>SUM(BK248:BK272)</f>
        <v>0</v>
      </c>
    </row>
    <row r="248" spans="1:65" s="2" customFormat="1" ht="44.25" customHeight="1">
      <c r="A248" s="35"/>
      <c r="B248" s="36"/>
      <c r="C248" s="193" t="s">
        <v>536</v>
      </c>
      <c r="D248" s="193" t="s">
        <v>284</v>
      </c>
      <c r="E248" s="194" t="s">
        <v>2048</v>
      </c>
      <c r="F248" s="195" t="s">
        <v>6266</v>
      </c>
      <c r="G248" s="196" t="s">
        <v>287</v>
      </c>
      <c r="H248" s="197">
        <v>52.93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2.66E-3</v>
      </c>
      <c r="R248" s="203">
        <f>Q248*H248</f>
        <v>0.1407938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284</v>
      </c>
      <c r="AU248" s="205" t="s">
        <v>85</v>
      </c>
      <c r="AY248" s="18" t="s">
        <v>282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6267</v>
      </c>
    </row>
    <row r="249" spans="1:65" s="13" customFormat="1" ht="11.25">
      <c r="B249" s="207"/>
      <c r="C249" s="208"/>
      <c r="D249" s="209" t="s">
        <v>290</v>
      </c>
      <c r="E249" s="210" t="s">
        <v>1</v>
      </c>
      <c r="F249" s="211" t="s">
        <v>6232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290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282</v>
      </c>
    </row>
    <row r="250" spans="1:65" s="14" customFormat="1" ht="11.25">
      <c r="B250" s="219"/>
      <c r="C250" s="220"/>
      <c r="D250" s="209" t="s">
        <v>290</v>
      </c>
      <c r="E250" s="221" t="s">
        <v>1</v>
      </c>
      <c r="F250" s="222" t="s">
        <v>292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290</v>
      </c>
      <c r="AU250" s="229" t="s">
        <v>85</v>
      </c>
      <c r="AV250" s="14" t="s">
        <v>288</v>
      </c>
      <c r="AW250" s="14" t="s">
        <v>32</v>
      </c>
      <c r="AX250" s="14" t="s">
        <v>83</v>
      </c>
      <c r="AY250" s="229" t="s">
        <v>282</v>
      </c>
    </row>
    <row r="251" spans="1:65" s="2" customFormat="1" ht="37.9" customHeight="1">
      <c r="A251" s="35"/>
      <c r="B251" s="36"/>
      <c r="C251" s="193" t="s">
        <v>544</v>
      </c>
      <c r="D251" s="193" t="s">
        <v>284</v>
      </c>
      <c r="E251" s="194" t="s">
        <v>6268</v>
      </c>
      <c r="F251" s="195" t="s">
        <v>6269</v>
      </c>
      <c r="G251" s="196" t="s">
        <v>441</v>
      </c>
      <c r="H251" s="197">
        <v>15.8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1.1100000000000001E-3</v>
      </c>
      <c r="R251" s="203">
        <f>Q251*H251</f>
        <v>1.7538000000000002E-2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284</v>
      </c>
      <c r="AU251" s="205" t="s">
        <v>85</v>
      </c>
      <c r="AY251" s="18" t="s">
        <v>282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6270</v>
      </c>
    </row>
    <row r="252" spans="1:65" s="2" customFormat="1" ht="37.9" customHeight="1">
      <c r="A252" s="35"/>
      <c r="B252" s="36"/>
      <c r="C252" s="193" t="s">
        <v>550</v>
      </c>
      <c r="D252" s="193" t="s">
        <v>284</v>
      </c>
      <c r="E252" s="194" t="s">
        <v>6271</v>
      </c>
      <c r="F252" s="195" t="s">
        <v>6272</v>
      </c>
      <c r="G252" s="196" t="s">
        <v>441</v>
      </c>
      <c r="H252" s="197">
        <v>22.5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8.8999999999999995E-4</v>
      </c>
      <c r="R252" s="203">
        <f>Q252*H252</f>
        <v>2.0024999999999998E-2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85</v>
      </c>
      <c r="AY252" s="18" t="s">
        <v>282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6273</v>
      </c>
    </row>
    <row r="253" spans="1:65" s="13" customFormat="1" ht="11.25">
      <c r="B253" s="207"/>
      <c r="C253" s="208"/>
      <c r="D253" s="209" t="s">
        <v>290</v>
      </c>
      <c r="E253" s="210" t="s">
        <v>1</v>
      </c>
      <c r="F253" s="211" t="s">
        <v>6274</v>
      </c>
      <c r="G253" s="208"/>
      <c r="H253" s="212">
        <v>22.5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290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282</v>
      </c>
    </row>
    <row r="254" spans="1:65" s="14" customFormat="1" ht="11.25">
      <c r="B254" s="219"/>
      <c r="C254" s="220"/>
      <c r="D254" s="209" t="s">
        <v>290</v>
      </c>
      <c r="E254" s="221" t="s">
        <v>1</v>
      </c>
      <c r="F254" s="222" t="s">
        <v>292</v>
      </c>
      <c r="G254" s="220"/>
      <c r="H254" s="223">
        <v>22.5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290</v>
      </c>
      <c r="AU254" s="229" t="s">
        <v>85</v>
      </c>
      <c r="AV254" s="14" t="s">
        <v>288</v>
      </c>
      <c r="AW254" s="14" t="s">
        <v>32</v>
      </c>
      <c r="AX254" s="14" t="s">
        <v>83</v>
      </c>
      <c r="AY254" s="229" t="s">
        <v>282</v>
      </c>
    </row>
    <row r="255" spans="1:65" s="2" customFormat="1" ht="44.25" customHeight="1">
      <c r="A255" s="35"/>
      <c r="B255" s="36"/>
      <c r="C255" s="193" t="s">
        <v>580</v>
      </c>
      <c r="D255" s="193" t="s">
        <v>284</v>
      </c>
      <c r="E255" s="194" t="s">
        <v>6275</v>
      </c>
      <c r="F255" s="195" t="s">
        <v>6276</v>
      </c>
      <c r="G255" s="196" t="s">
        <v>441</v>
      </c>
      <c r="H255" s="197">
        <v>22.5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8.8999999999999995E-4</v>
      </c>
      <c r="R255" s="203">
        <f>Q255*H255</f>
        <v>2.0024999999999998E-2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284</v>
      </c>
      <c r="AU255" s="205" t="s">
        <v>85</v>
      </c>
      <c r="AY255" s="18" t="s">
        <v>282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6277</v>
      </c>
    </row>
    <row r="256" spans="1:65" s="13" customFormat="1" ht="11.25">
      <c r="B256" s="207"/>
      <c r="C256" s="208"/>
      <c r="D256" s="209" t="s">
        <v>290</v>
      </c>
      <c r="E256" s="210" t="s">
        <v>1</v>
      </c>
      <c r="F256" s="211" t="s">
        <v>6274</v>
      </c>
      <c r="G256" s="208"/>
      <c r="H256" s="212">
        <v>22.5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290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282</v>
      </c>
    </row>
    <row r="257" spans="1:65" s="14" customFormat="1" ht="11.25">
      <c r="B257" s="219"/>
      <c r="C257" s="220"/>
      <c r="D257" s="209" t="s">
        <v>290</v>
      </c>
      <c r="E257" s="221" t="s">
        <v>1</v>
      </c>
      <c r="F257" s="222" t="s">
        <v>292</v>
      </c>
      <c r="G257" s="220"/>
      <c r="H257" s="223">
        <v>22.5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290</v>
      </c>
      <c r="AU257" s="229" t="s">
        <v>85</v>
      </c>
      <c r="AV257" s="14" t="s">
        <v>288</v>
      </c>
      <c r="AW257" s="14" t="s">
        <v>32</v>
      </c>
      <c r="AX257" s="14" t="s">
        <v>83</v>
      </c>
      <c r="AY257" s="229" t="s">
        <v>282</v>
      </c>
    </row>
    <row r="258" spans="1:65" s="2" customFormat="1" ht="37.9" customHeight="1">
      <c r="A258" s="35"/>
      <c r="B258" s="36"/>
      <c r="C258" s="193" t="s">
        <v>585</v>
      </c>
      <c r="D258" s="193" t="s">
        <v>284</v>
      </c>
      <c r="E258" s="194" t="s">
        <v>6278</v>
      </c>
      <c r="F258" s="195" t="s">
        <v>6279</v>
      </c>
      <c r="G258" s="196" t="s">
        <v>441</v>
      </c>
      <c r="H258" s="197">
        <v>15.8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1.1100000000000001E-3</v>
      </c>
      <c r="R258" s="203">
        <f>Q258*H258</f>
        <v>1.7538000000000002E-2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284</v>
      </c>
      <c r="AU258" s="205" t="s">
        <v>85</v>
      </c>
      <c r="AY258" s="18" t="s">
        <v>282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6280</v>
      </c>
    </row>
    <row r="259" spans="1:65" s="2" customFormat="1" ht="37.9" customHeight="1">
      <c r="A259" s="35"/>
      <c r="B259" s="36"/>
      <c r="C259" s="193" t="s">
        <v>589</v>
      </c>
      <c r="D259" s="193" t="s">
        <v>284</v>
      </c>
      <c r="E259" s="194" t="s">
        <v>6281</v>
      </c>
      <c r="F259" s="195" t="s">
        <v>6282</v>
      </c>
      <c r="G259" s="196" t="s">
        <v>441</v>
      </c>
      <c r="H259" s="197">
        <v>15.8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1.1100000000000001E-3</v>
      </c>
      <c r="R259" s="203">
        <f>Q259*H259</f>
        <v>1.7538000000000002E-2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284</v>
      </c>
      <c r="AU259" s="205" t="s">
        <v>85</v>
      </c>
      <c r="AY259" s="18" t="s">
        <v>282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6283</v>
      </c>
    </row>
    <row r="260" spans="1:65" s="2" customFormat="1" ht="37.9" customHeight="1">
      <c r="A260" s="35"/>
      <c r="B260" s="36"/>
      <c r="C260" s="193" t="s">
        <v>593</v>
      </c>
      <c r="D260" s="193" t="s">
        <v>284</v>
      </c>
      <c r="E260" s="194" t="s">
        <v>2105</v>
      </c>
      <c r="F260" s="195" t="s">
        <v>6284</v>
      </c>
      <c r="G260" s="196" t="s">
        <v>583</v>
      </c>
      <c r="H260" s="197">
        <v>36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8.0000000000000007E-5</v>
      </c>
      <c r="R260" s="203">
        <f>Q260*H260</f>
        <v>2.8800000000000002E-3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284</v>
      </c>
      <c r="AU260" s="205" t="s">
        <v>85</v>
      </c>
      <c r="AY260" s="18" t="s">
        <v>282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6285</v>
      </c>
    </row>
    <row r="261" spans="1:65" s="2" customFormat="1" ht="37.9" customHeight="1">
      <c r="A261" s="35"/>
      <c r="B261" s="36"/>
      <c r="C261" s="193" t="s">
        <v>597</v>
      </c>
      <c r="D261" s="193" t="s">
        <v>284</v>
      </c>
      <c r="E261" s="194" t="s">
        <v>2109</v>
      </c>
      <c r="F261" s="195" t="s">
        <v>6286</v>
      </c>
      <c r="G261" s="196" t="s">
        <v>441</v>
      </c>
      <c r="H261" s="197">
        <v>15.35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1.72E-3</v>
      </c>
      <c r="R261" s="203">
        <f>Q261*H261</f>
        <v>2.6401999999999998E-2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284</v>
      </c>
      <c r="AU261" s="205" t="s">
        <v>85</v>
      </c>
      <c r="AY261" s="18" t="s">
        <v>282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199</v>
      </c>
      <c r="BM261" s="205" t="s">
        <v>6287</v>
      </c>
    </row>
    <row r="262" spans="1:65" s="16" customFormat="1" ht="11.25">
      <c r="B262" s="241"/>
      <c r="C262" s="242"/>
      <c r="D262" s="209" t="s">
        <v>290</v>
      </c>
      <c r="E262" s="243" t="s">
        <v>1</v>
      </c>
      <c r="F262" s="244" t="s">
        <v>6288</v>
      </c>
      <c r="G262" s="242"/>
      <c r="H262" s="243" t="s">
        <v>1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290</v>
      </c>
      <c r="AU262" s="250" t="s">
        <v>85</v>
      </c>
      <c r="AV262" s="16" t="s">
        <v>83</v>
      </c>
      <c r="AW262" s="16" t="s">
        <v>32</v>
      </c>
      <c r="AX262" s="16" t="s">
        <v>76</v>
      </c>
      <c r="AY262" s="250" t="s">
        <v>282</v>
      </c>
    </row>
    <row r="263" spans="1:65" s="13" customFormat="1" ht="11.25">
      <c r="B263" s="207"/>
      <c r="C263" s="208"/>
      <c r="D263" s="209" t="s">
        <v>290</v>
      </c>
      <c r="E263" s="210" t="s">
        <v>1</v>
      </c>
      <c r="F263" s="211" t="s">
        <v>6289</v>
      </c>
      <c r="G263" s="208"/>
      <c r="H263" s="212">
        <v>15.35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290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282</v>
      </c>
    </row>
    <row r="264" spans="1:65" s="14" customFormat="1" ht="11.25">
      <c r="B264" s="219"/>
      <c r="C264" s="220"/>
      <c r="D264" s="209" t="s">
        <v>290</v>
      </c>
      <c r="E264" s="221" t="s">
        <v>1</v>
      </c>
      <c r="F264" s="222" t="s">
        <v>292</v>
      </c>
      <c r="G264" s="220"/>
      <c r="H264" s="223">
        <v>15.35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290</v>
      </c>
      <c r="AU264" s="229" t="s">
        <v>85</v>
      </c>
      <c r="AV264" s="14" t="s">
        <v>288</v>
      </c>
      <c r="AW264" s="14" t="s">
        <v>32</v>
      </c>
      <c r="AX264" s="14" t="s">
        <v>83</v>
      </c>
      <c r="AY264" s="229" t="s">
        <v>282</v>
      </c>
    </row>
    <row r="265" spans="1:65" s="2" customFormat="1" ht="44.25" customHeight="1">
      <c r="A265" s="35"/>
      <c r="B265" s="36"/>
      <c r="C265" s="193" t="s">
        <v>601</v>
      </c>
      <c r="D265" s="193" t="s">
        <v>284</v>
      </c>
      <c r="E265" s="194" t="s">
        <v>6290</v>
      </c>
      <c r="F265" s="195" t="s">
        <v>6291</v>
      </c>
      <c r="G265" s="196" t="s">
        <v>441</v>
      </c>
      <c r="H265" s="197">
        <v>31.2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7.6999999999999996E-4</v>
      </c>
      <c r="R265" s="203">
        <f>Q265*H265</f>
        <v>2.4023999999999997E-2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284</v>
      </c>
      <c r="AU265" s="205" t="s">
        <v>85</v>
      </c>
      <c r="AY265" s="18" t="s">
        <v>282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6292</v>
      </c>
    </row>
    <row r="266" spans="1:65" s="13" customFormat="1" ht="11.25">
      <c r="B266" s="207"/>
      <c r="C266" s="208"/>
      <c r="D266" s="209" t="s">
        <v>290</v>
      </c>
      <c r="E266" s="210" t="s">
        <v>1</v>
      </c>
      <c r="F266" s="211" t="s">
        <v>6293</v>
      </c>
      <c r="G266" s="208"/>
      <c r="H266" s="212">
        <v>31.2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290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282</v>
      </c>
    </row>
    <row r="267" spans="1:65" s="14" customFormat="1" ht="11.25">
      <c r="B267" s="219"/>
      <c r="C267" s="220"/>
      <c r="D267" s="209" t="s">
        <v>290</v>
      </c>
      <c r="E267" s="221" t="s">
        <v>1</v>
      </c>
      <c r="F267" s="222" t="s">
        <v>292</v>
      </c>
      <c r="G267" s="220"/>
      <c r="H267" s="223">
        <v>31.2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290</v>
      </c>
      <c r="AU267" s="229" t="s">
        <v>85</v>
      </c>
      <c r="AV267" s="14" t="s">
        <v>288</v>
      </c>
      <c r="AW267" s="14" t="s">
        <v>32</v>
      </c>
      <c r="AX267" s="14" t="s">
        <v>83</v>
      </c>
      <c r="AY267" s="229" t="s">
        <v>282</v>
      </c>
    </row>
    <row r="268" spans="1:65" s="2" customFormat="1" ht="21.75" customHeight="1">
      <c r="A268" s="35"/>
      <c r="B268" s="36"/>
      <c r="C268" s="193" t="s">
        <v>605</v>
      </c>
      <c r="D268" s="193" t="s">
        <v>284</v>
      </c>
      <c r="E268" s="194" t="s">
        <v>6294</v>
      </c>
      <c r="F268" s="195" t="s">
        <v>6295</v>
      </c>
      <c r="G268" s="196" t="s">
        <v>583</v>
      </c>
      <c r="H268" s="197">
        <v>1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1.9000000000000001E-4</v>
      </c>
      <c r="R268" s="203">
        <f>Q268*H268</f>
        <v>1.9000000000000001E-4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284</v>
      </c>
      <c r="AU268" s="205" t="s">
        <v>85</v>
      </c>
      <c r="AY268" s="18" t="s">
        <v>282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6296</v>
      </c>
    </row>
    <row r="269" spans="1:65" s="2" customFormat="1" ht="44.25" customHeight="1">
      <c r="A269" s="35"/>
      <c r="B269" s="36"/>
      <c r="C269" s="193" t="s">
        <v>609</v>
      </c>
      <c r="D269" s="193" t="s">
        <v>284</v>
      </c>
      <c r="E269" s="194" t="s">
        <v>6297</v>
      </c>
      <c r="F269" s="195" t="s">
        <v>6298</v>
      </c>
      <c r="G269" s="196" t="s">
        <v>441</v>
      </c>
      <c r="H269" s="197">
        <v>2.1930000000000001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1.08E-3</v>
      </c>
      <c r="R269" s="203">
        <f>Q269*H269</f>
        <v>2.3684400000000003E-3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284</v>
      </c>
      <c r="AU269" s="205" t="s">
        <v>85</v>
      </c>
      <c r="AY269" s="18" t="s">
        <v>282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6299</v>
      </c>
    </row>
    <row r="270" spans="1:65" s="13" customFormat="1" ht="11.25">
      <c r="B270" s="207"/>
      <c r="C270" s="208"/>
      <c r="D270" s="209" t="s">
        <v>290</v>
      </c>
      <c r="E270" s="210" t="s">
        <v>1</v>
      </c>
      <c r="F270" s="211" t="s">
        <v>6300</v>
      </c>
      <c r="G270" s="208"/>
      <c r="H270" s="212">
        <v>2.1930000000000001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290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282</v>
      </c>
    </row>
    <row r="271" spans="1:65" s="14" customFormat="1" ht="11.25">
      <c r="B271" s="219"/>
      <c r="C271" s="220"/>
      <c r="D271" s="209" t="s">
        <v>290</v>
      </c>
      <c r="E271" s="221" t="s">
        <v>1</v>
      </c>
      <c r="F271" s="222" t="s">
        <v>292</v>
      </c>
      <c r="G271" s="220"/>
      <c r="H271" s="223">
        <v>2.1930000000000001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290</v>
      </c>
      <c r="AU271" s="229" t="s">
        <v>85</v>
      </c>
      <c r="AV271" s="14" t="s">
        <v>288</v>
      </c>
      <c r="AW271" s="14" t="s">
        <v>32</v>
      </c>
      <c r="AX271" s="14" t="s">
        <v>83</v>
      </c>
      <c r="AY271" s="229" t="s">
        <v>282</v>
      </c>
    </row>
    <row r="272" spans="1:65" s="2" customFormat="1" ht="24.2" customHeight="1">
      <c r="A272" s="35"/>
      <c r="B272" s="36"/>
      <c r="C272" s="193" t="s">
        <v>613</v>
      </c>
      <c r="D272" s="193" t="s">
        <v>284</v>
      </c>
      <c r="E272" s="194" t="s">
        <v>6301</v>
      </c>
      <c r="F272" s="195" t="s">
        <v>6302</v>
      </c>
      <c r="G272" s="196" t="s">
        <v>418</v>
      </c>
      <c r="H272" s="197">
        <v>0.28899999999999998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284</v>
      </c>
      <c r="AU272" s="205" t="s">
        <v>85</v>
      </c>
      <c r="AY272" s="18" t="s">
        <v>282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6303</v>
      </c>
    </row>
    <row r="273" spans="1:65" s="12" customFormat="1" ht="22.9" customHeight="1">
      <c r="B273" s="177"/>
      <c r="C273" s="178"/>
      <c r="D273" s="179" t="s">
        <v>75</v>
      </c>
      <c r="E273" s="191" t="s">
        <v>2205</v>
      </c>
      <c r="F273" s="191" t="s">
        <v>2206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SUM(P274:P292)</f>
        <v>0</v>
      </c>
      <c r="Q273" s="185"/>
      <c r="R273" s="186">
        <f>SUM(R274:R292)</f>
        <v>1.6960163999999998</v>
      </c>
      <c r="S273" s="185"/>
      <c r="T273" s="187">
        <f>SUM(T274:T292)</f>
        <v>0</v>
      </c>
      <c r="AR273" s="188" t="s">
        <v>85</v>
      </c>
      <c r="AT273" s="189" t="s">
        <v>75</v>
      </c>
      <c r="AU273" s="189" t="s">
        <v>83</v>
      </c>
      <c r="AY273" s="188" t="s">
        <v>282</v>
      </c>
      <c r="BK273" s="190">
        <f>SUM(BK274:BK292)</f>
        <v>0</v>
      </c>
    </row>
    <row r="274" spans="1:65" s="2" customFormat="1" ht="24.2" customHeight="1">
      <c r="A274" s="35"/>
      <c r="B274" s="36"/>
      <c r="C274" s="193" t="s">
        <v>617</v>
      </c>
      <c r="D274" s="193" t="s">
        <v>284</v>
      </c>
      <c r="E274" s="194" t="s">
        <v>6304</v>
      </c>
      <c r="F274" s="195" t="s">
        <v>6305</v>
      </c>
      <c r="G274" s="196" t="s">
        <v>287</v>
      </c>
      <c r="H274" s="197">
        <v>60.335000000000001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284</v>
      </c>
      <c r="AU274" s="205" t="s">
        <v>85</v>
      </c>
      <c r="AY274" s="18" t="s">
        <v>282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6306</v>
      </c>
    </row>
    <row r="275" spans="1:65" s="16" customFormat="1" ht="11.25">
      <c r="B275" s="241"/>
      <c r="C275" s="242"/>
      <c r="D275" s="209" t="s">
        <v>290</v>
      </c>
      <c r="E275" s="243" t="s">
        <v>1</v>
      </c>
      <c r="F275" s="244" t="s">
        <v>6307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290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282</v>
      </c>
    </row>
    <row r="276" spans="1:65" s="13" customFormat="1" ht="11.25">
      <c r="B276" s="207"/>
      <c r="C276" s="208"/>
      <c r="D276" s="209" t="s">
        <v>290</v>
      </c>
      <c r="E276" s="210" t="s">
        <v>1</v>
      </c>
      <c r="F276" s="211" t="s">
        <v>6308</v>
      </c>
      <c r="G276" s="208"/>
      <c r="H276" s="212">
        <v>71.144999999999996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290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282</v>
      </c>
    </row>
    <row r="277" spans="1:65" s="13" customFormat="1" ht="11.25">
      <c r="B277" s="207"/>
      <c r="C277" s="208"/>
      <c r="D277" s="209" t="s">
        <v>290</v>
      </c>
      <c r="E277" s="210" t="s">
        <v>1</v>
      </c>
      <c r="F277" s="211" t="s">
        <v>6309</v>
      </c>
      <c r="G277" s="208"/>
      <c r="H277" s="212">
        <v>-10.81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290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282</v>
      </c>
    </row>
    <row r="278" spans="1:65" s="15" customFormat="1" ht="11.25">
      <c r="B278" s="230"/>
      <c r="C278" s="231"/>
      <c r="D278" s="209" t="s">
        <v>290</v>
      </c>
      <c r="E278" s="232" t="s">
        <v>1</v>
      </c>
      <c r="F278" s="233" t="s">
        <v>306</v>
      </c>
      <c r="G278" s="231"/>
      <c r="H278" s="234">
        <v>60.334999999999994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290</v>
      </c>
      <c r="AU278" s="240" t="s">
        <v>85</v>
      </c>
      <c r="AV278" s="15" t="s">
        <v>105</v>
      </c>
      <c r="AW278" s="15" t="s">
        <v>32</v>
      </c>
      <c r="AX278" s="15" t="s">
        <v>76</v>
      </c>
      <c r="AY278" s="240" t="s">
        <v>282</v>
      </c>
    </row>
    <row r="279" spans="1:65" s="14" customFormat="1" ht="11.25">
      <c r="B279" s="219"/>
      <c r="C279" s="220"/>
      <c r="D279" s="209" t="s">
        <v>290</v>
      </c>
      <c r="E279" s="221" t="s">
        <v>1</v>
      </c>
      <c r="F279" s="222" t="s">
        <v>292</v>
      </c>
      <c r="G279" s="220"/>
      <c r="H279" s="223">
        <v>60.334999999999994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290</v>
      </c>
      <c r="AU279" s="229" t="s">
        <v>85</v>
      </c>
      <c r="AV279" s="14" t="s">
        <v>288</v>
      </c>
      <c r="AW279" s="14" t="s">
        <v>32</v>
      </c>
      <c r="AX279" s="14" t="s">
        <v>83</v>
      </c>
      <c r="AY279" s="229" t="s">
        <v>282</v>
      </c>
    </row>
    <row r="280" spans="1:65" s="2" customFormat="1" ht="66.75" customHeight="1">
      <c r="A280" s="35"/>
      <c r="B280" s="36"/>
      <c r="C280" s="251" t="s">
        <v>621</v>
      </c>
      <c r="D280" s="251" t="s">
        <v>990</v>
      </c>
      <c r="E280" s="252" t="s">
        <v>6310</v>
      </c>
      <c r="F280" s="253" t="s">
        <v>6311</v>
      </c>
      <c r="G280" s="254" t="s">
        <v>287</v>
      </c>
      <c r="H280" s="255">
        <v>63.351999999999997</v>
      </c>
      <c r="I280" s="256"/>
      <c r="J280" s="257">
        <f>ROUND(I280*H280,2)</f>
        <v>0</v>
      </c>
      <c r="K280" s="258"/>
      <c r="L280" s="259"/>
      <c r="M280" s="260" t="s">
        <v>1</v>
      </c>
      <c r="N280" s="261" t="s">
        <v>41</v>
      </c>
      <c r="O280" s="72"/>
      <c r="P280" s="203">
        <f>O280*H280</f>
        <v>0</v>
      </c>
      <c r="Q280" s="203">
        <v>1.095E-2</v>
      </c>
      <c r="R280" s="203">
        <f>Q280*H280</f>
        <v>0.69370439999999989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493</v>
      </c>
      <c r="AT280" s="205" t="s">
        <v>990</v>
      </c>
      <c r="AU280" s="205" t="s">
        <v>85</v>
      </c>
      <c r="AY280" s="18" t="s">
        <v>282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6312</v>
      </c>
    </row>
    <row r="281" spans="1:65" s="13" customFormat="1" ht="11.25">
      <c r="B281" s="207"/>
      <c r="C281" s="208"/>
      <c r="D281" s="209" t="s">
        <v>290</v>
      </c>
      <c r="E281" s="208"/>
      <c r="F281" s="211" t="s">
        <v>6313</v>
      </c>
      <c r="G281" s="208"/>
      <c r="H281" s="212">
        <v>63.351999999999997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290</v>
      </c>
      <c r="AU281" s="218" t="s">
        <v>85</v>
      </c>
      <c r="AV281" s="13" t="s">
        <v>85</v>
      </c>
      <c r="AW281" s="13" t="s">
        <v>4</v>
      </c>
      <c r="AX281" s="13" t="s">
        <v>83</v>
      </c>
      <c r="AY281" s="218" t="s">
        <v>282</v>
      </c>
    </row>
    <row r="282" spans="1:65" s="2" customFormat="1" ht="21.75" customHeight="1">
      <c r="A282" s="35"/>
      <c r="B282" s="36"/>
      <c r="C282" s="193" t="s">
        <v>625</v>
      </c>
      <c r="D282" s="193" t="s">
        <v>284</v>
      </c>
      <c r="E282" s="194" t="s">
        <v>6314</v>
      </c>
      <c r="F282" s="195" t="s">
        <v>6315</v>
      </c>
      <c r="G282" s="196" t="s">
        <v>441</v>
      </c>
      <c r="H282" s="197">
        <v>47.6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284</v>
      </c>
      <c r="AU282" s="205" t="s">
        <v>85</v>
      </c>
      <c r="AY282" s="18" t="s">
        <v>282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6316</v>
      </c>
    </row>
    <row r="283" spans="1:65" s="13" customFormat="1" ht="11.25">
      <c r="B283" s="207"/>
      <c r="C283" s="208"/>
      <c r="D283" s="209" t="s">
        <v>290</v>
      </c>
      <c r="E283" s="210" t="s">
        <v>1</v>
      </c>
      <c r="F283" s="211" t="s">
        <v>6317</v>
      </c>
      <c r="G283" s="208"/>
      <c r="H283" s="212">
        <v>19.600000000000001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290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282</v>
      </c>
    </row>
    <row r="284" spans="1:65" s="13" customFormat="1" ht="11.25">
      <c r="B284" s="207"/>
      <c r="C284" s="208"/>
      <c r="D284" s="209" t="s">
        <v>290</v>
      </c>
      <c r="E284" s="210" t="s">
        <v>1</v>
      </c>
      <c r="F284" s="211" t="s">
        <v>6318</v>
      </c>
      <c r="G284" s="208"/>
      <c r="H284" s="212">
        <v>22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290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282</v>
      </c>
    </row>
    <row r="285" spans="1:65" s="13" customFormat="1" ht="11.25">
      <c r="B285" s="207"/>
      <c r="C285" s="208"/>
      <c r="D285" s="209" t="s">
        <v>290</v>
      </c>
      <c r="E285" s="210" t="s">
        <v>1</v>
      </c>
      <c r="F285" s="211" t="s">
        <v>6319</v>
      </c>
      <c r="G285" s="208"/>
      <c r="H285" s="212">
        <v>6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290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282</v>
      </c>
    </row>
    <row r="286" spans="1:65" s="14" customFormat="1" ht="11.25">
      <c r="B286" s="219"/>
      <c r="C286" s="220"/>
      <c r="D286" s="209" t="s">
        <v>290</v>
      </c>
      <c r="E286" s="221" t="s">
        <v>1</v>
      </c>
      <c r="F286" s="222" t="s">
        <v>292</v>
      </c>
      <c r="G286" s="220"/>
      <c r="H286" s="223">
        <v>47.6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290</v>
      </c>
      <c r="AU286" s="229" t="s">
        <v>85</v>
      </c>
      <c r="AV286" s="14" t="s">
        <v>288</v>
      </c>
      <c r="AW286" s="14" t="s">
        <v>32</v>
      </c>
      <c r="AX286" s="14" t="s">
        <v>83</v>
      </c>
      <c r="AY286" s="229" t="s">
        <v>282</v>
      </c>
    </row>
    <row r="287" spans="1:65" s="2" customFormat="1" ht="16.5" customHeight="1">
      <c r="A287" s="35"/>
      <c r="B287" s="36"/>
      <c r="C287" s="251" t="s">
        <v>629</v>
      </c>
      <c r="D287" s="251" t="s">
        <v>990</v>
      </c>
      <c r="E287" s="252" t="s">
        <v>6320</v>
      </c>
      <c r="F287" s="253" t="s">
        <v>6321</v>
      </c>
      <c r="G287" s="254" t="s">
        <v>441</v>
      </c>
      <c r="H287" s="255">
        <v>52.36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1.8200000000000001E-2</v>
      </c>
      <c r="R287" s="203">
        <f>Q287*H287</f>
        <v>0.95295200000000002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493</v>
      </c>
      <c r="AT287" s="205" t="s">
        <v>990</v>
      </c>
      <c r="AU287" s="205" t="s">
        <v>85</v>
      </c>
      <c r="AY287" s="18" t="s">
        <v>282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6322</v>
      </c>
    </row>
    <row r="288" spans="1:65" s="13" customFormat="1" ht="11.25">
      <c r="B288" s="207"/>
      <c r="C288" s="208"/>
      <c r="D288" s="209" t="s">
        <v>290</v>
      </c>
      <c r="E288" s="208"/>
      <c r="F288" s="211" t="s">
        <v>6323</v>
      </c>
      <c r="G288" s="208"/>
      <c r="H288" s="212">
        <v>52.36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290</v>
      </c>
      <c r="AU288" s="218" t="s">
        <v>85</v>
      </c>
      <c r="AV288" s="13" t="s">
        <v>85</v>
      </c>
      <c r="AW288" s="13" t="s">
        <v>4</v>
      </c>
      <c r="AX288" s="13" t="s">
        <v>83</v>
      </c>
      <c r="AY288" s="218" t="s">
        <v>282</v>
      </c>
    </row>
    <row r="289" spans="1:65" s="2" customFormat="1" ht="55.5" customHeight="1">
      <c r="A289" s="35"/>
      <c r="B289" s="36"/>
      <c r="C289" s="193" t="s">
        <v>633</v>
      </c>
      <c r="D289" s="193" t="s">
        <v>284</v>
      </c>
      <c r="E289" s="194" t="s">
        <v>6324</v>
      </c>
      <c r="F289" s="195" t="s">
        <v>6325</v>
      </c>
      <c r="G289" s="196" t="s">
        <v>583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8.9999999999999998E-4</v>
      </c>
      <c r="R289" s="203">
        <f>Q289*H289</f>
        <v>8.9999999999999998E-4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284</v>
      </c>
      <c r="AU289" s="205" t="s">
        <v>85</v>
      </c>
      <c r="AY289" s="18" t="s">
        <v>282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6326</v>
      </c>
    </row>
    <row r="290" spans="1:65" s="2" customFormat="1" ht="66.75" customHeight="1">
      <c r="A290" s="35"/>
      <c r="B290" s="36"/>
      <c r="C290" s="251" t="s">
        <v>637</v>
      </c>
      <c r="D290" s="251" t="s">
        <v>990</v>
      </c>
      <c r="E290" s="252" t="s">
        <v>6327</v>
      </c>
      <c r="F290" s="253" t="s">
        <v>6328</v>
      </c>
      <c r="G290" s="254" t="s">
        <v>2216</v>
      </c>
      <c r="H290" s="255">
        <v>1</v>
      </c>
      <c r="I290" s="256"/>
      <c r="J290" s="257">
        <f>ROUND(I290*H290,2)</f>
        <v>0</v>
      </c>
      <c r="K290" s="258"/>
      <c r="L290" s="259"/>
      <c r="M290" s="260" t="s">
        <v>1</v>
      </c>
      <c r="N290" s="261" t="s">
        <v>41</v>
      </c>
      <c r="O290" s="72"/>
      <c r="P290" s="203">
        <f>O290*H290</f>
        <v>0</v>
      </c>
      <c r="Q290" s="203">
        <v>2.4230000000000002E-2</v>
      </c>
      <c r="R290" s="203">
        <f>Q290*H290</f>
        <v>2.4230000000000002E-2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493</v>
      </c>
      <c r="AT290" s="205" t="s">
        <v>990</v>
      </c>
      <c r="AU290" s="205" t="s">
        <v>85</v>
      </c>
      <c r="AY290" s="18" t="s">
        <v>282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6329</v>
      </c>
    </row>
    <row r="291" spans="1:65" s="2" customFormat="1" ht="66.75" customHeight="1">
      <c r="A291" s="35"/>
      <c r="B291" s="36"/>
      <c r="C291" s="251" t="s">
        <v>641</v>
      </c>
      <c r="D291" s="251" t="s">
        <v>990</v>
      </c>
      <c r="E291" s="252" t="s">
        <v>6330</v>
      </c>
      <c r="F291" s="253" t="s">
        <v>6331</v>
      </c>
      <c r="G291" s="254" t="s">
        <v>2216</v>
      </c>
      <c r="H291" s="255">
        <v>1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2.4230000000000002E-2</v>
      </c>
      <c r="R291" s="203">
        <f>Q291*H291</f>
        <v>2.4230000000000002E-2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493</v>
      </c>
      <c r="AT291" s="205" t="s">
        <v>990</v>
      </c>
      <c r="AU291" s="205" t="s">
        <v>85</v>
      </c>
      <c r="AY291" s="18" t="s">
        <v>282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6332</v>
      </c>
    </row>
    <row r="292" spans="1:65" s="2" customFormat="1" ht="24.2" customHeight="1">
      <c r="A292" s="35"/>
      <c r="B292" s="36"/>
      <c r="C292" s="193" t="s">
        <v>645</v>
      </c>
      <c r="D292" s="193" t="s">
        <v>284</v>
      </c>
      <c r="E292" s="194" t="s">
        <v>6333</v>
      </c>
      <c r="F292" s="195" t="s">
        <v>6334</v>
      </c>
      <c r="G292" s="196" t="s">
        <v>418</v>
      </c>
      <c r="H292" s="197">
        <v>1.696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284</v>
      </c>
      <c r="AU292" s="205" t="s">
        <v>85</v>
      </c>
      <c r="AY292" s="18" t="s">
        <v>282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6335</v>
      </c>
    </row>
    <row r="293" spans="1:65" s="12" customFormat="1" ht="22.9" customHeight="1">
      <c r="B293" s="177"/>
      <c r="C293" s="178"/>
      <c r="D293" s="179" t="s">
        <v>75</v>
      </c>
      <c r="E293" s="191" t="s">
        <v>2553</v>
      </c>
      <c r="F293" s="191" t="s">
        <v>2554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SUM(P294:P303)</f>
        <v>0</v>
      </c>
      <c r="Q293" s="185"/>
      <c r="R293" s="186">
        <f>SUM(R294:R303)</f>
        <v>0.47677564</v>
      </c>
      <c r="S293" s="185"/>
      <c r="T293" s="187">
        <f>SUM(T294:T303)</f>
        <v>0</v>
      </c>
      <c r="AR293" s="188" t="s">
        <v>85</v>
      </c>
      <c r="AT293" s="189" t="s">
        <v>75</v>
      </c>
      <c r="AU293" s="189" t="s">
        <v>83</v>
      </c>
      <c r="AY293" s="188" t="s">
        <v>282</v>
      </c>
      <c r="BK293" s="190">
        <f>SUM(BK294:BK303)</f>
        <v>0</v>
      </c>
    </row>
    <row r="294" spans="1:65" s="2" customFormat="1" ht="24.2" customHeight="1">
      <c r="A294" s="35"/>
      <c r="B294" s="36"/>
      <c r="C294" s="193" t="s">
        <v>649</v>
      </c>
      <c r="D294" s="193" t="s">
        <v>284</v>
      </c>
      <c r="E294" s="194" t="s">
        <v>6336</v>
      </c>
      <c r="F294" s="195" t="s">
        <v>6337</v>
      </c>
      <c r="G294" s="196" t="s">
        <v>287</v>
      </c>
      <c r="H294" s="197">
        <v>9.6910000000000007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2.8E-3</v>
      </c>
      <c r="R294" s="203">
        <f>Q294*H294</f>
        <v>2.7134800000000001E-2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199</v>
      </c>
      <c r="AT294" s="205" t="s">
        <v>284</v>
      </c>
      <c r="AU294" s="205" t="s">
        <v>85</v>
      </c>
      <c r="AY294" s="18" t="s">
        <v>282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199</v>
      </c>
      <c r="BM294" s="205" t="s">
        <v>6338</v>
      </c>
    </row>
    <row r="295" spans="1:65" s="13" customFormat="1" ht="11.25">
      <c r="B295" s="207"/>
      <c r="C295" s="208"/>
      <c r="D295" s="209" t="s">
        <v>290</v>
      </c>
      <c r="E295" s="210" t="s">
        <v>1</v>
      </c>
      <c r="F295" s="211" t="s">
        <v>6339</v>
      </c>
      <c r="G295" s="208"/>
      <c r="H295" s="212">
        <v>9.6910000000000007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290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282</v>
      </c>
    </row>
    <row r="296" spans="1:65" s="14" customFormat="1" ht="11.25">
      <c r="B296" s="219"/>
      <c r="C296" s="220"/>
      <c r="D296" s="209" t="s">
        <v>290</v>
      </c>
      <c r="E296" s="221" t="s">
        <v>1</v>
      </c>
      <c r="F296" s="222" t="s">
        <v>292</v>
      </c>
      <c r="G296" s="220"/>
      <c r="H296" s="223">
        <v>9.6910000000000007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290</v>
      </c>
      <c r="AU296" s="229" t="s">
        <v>85</v>
      </c>
      <c r="AV296" s="14" t="s">
        <v>288</v>
      </c>
      <c r="AW296" s="14" t="s">
        <v>32</v>
      </c>
      <c r="AX296" s="14" t="s">
        <v>83</v>
      </c>
      <c r="AY296" s="229" t="s">
        <v>282</v>
      </c>
    </row>
    <row r="297" spans="1:65" s="2" customFormat="1" ht="55.5" customHeight="1">
      <c r="A297" s="35"/>
      <c r="B297" s="36"/>
      <c r="C297" s="251" t="s">
        <v>653</v>
      </c>
      <c r="D297" s="251" t="s">
        <v>990</v>
      </c>
      <c r="E297" s="252" t="s">
        <v>6340</v>
      </c>
      <c r="F297" s="253" t="s">
        <v>6341</v>
      </c>
      <c r="G297" s="254" t="s">
        <v>287</v>
      </c>
      <c r="H297" s="255">
        <v>9.6910000000000007</v>
      </c>
      <c r="I297" s="256"/>
      <c r="J297" s="257">
        <f>ROUND(I297*H297,2)</f>
        <v>0</v>
      </c>
      <c r="K297" s="258"/>
      <c r="L297" s="259"/>
      <c r="M297" s="260" t="s">
        <v>1</v>
      </c>
      <c r="N297" s="261" t="s">
        <v>41</v>
      </c>
      <c r="O297" s="72"/>
      <c r="P297" s="203">
        <f>O297*H297</f>
        <v>0</v>
      </c>
      <c r="Q297" s="203">
        <v>2.4000000000000001E-4</v>
      </c>
      <c r="R297" s="203">
        <f>Q297*H297</f>
        <v>2.32584E-3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493</v>
      </c>
      <c r="AT297" s="205" t="s">
        <v>990</v>
      </c>
      <c r="AU297" s="205" t="s">
        <v>85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6342</v>
      </c>
    </row>
    <row r="298" spans="1:65" s="2" customFormat="1" ht="24.2" customHeight="1">
      <c r="A298" s="35"/>
      <c r="B298" s="36"/>
      <c r="C298" s="193" t="s">
        <v>659</v>
      </c>
      <c r="D298" s="193" t="s">
        <v>284</v>
      </c>
      <c r="E298" s="194" t="s">
        <v>6343</v>
      </c>
      <c r="F298" s="195" t="s">
        <v>6344</v>
      </c>
      <c r="G298" s="196" t="s">
        <v>2957</v>
      </c>
      <c r="H298" s="197">
        <v>426.3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5.0000000000000002E-5</v>
      </c>
      <c r="R298" s="203">
        <f>Q298*H298</f>
        <v>2.1315000000000001E-2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284</v>
      </c>
      <c r="AU298" s="205" t="s">
        <v>85</v>
      </c>
      <c r="AY298" s="18" t="s">
        <v>282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6345</v>
      </c>
    </row>
    <row r="299" spans="1:65" s="13" customFormat="1" ht="11.25">
      <c r="B299" s="207"/>
      <c r="C299" s="208"/>
      <c r="D299" s="209" t="s">
        <v>290</v>
      </c>
      <c r="E299" s="210" t="s">
        <v>1</v>
      </c>
      <c r="F299" s="211" t="s">
        <v>6346</v>
      </c>
      <c r="G299" s="208"/>
      <c r="H299" s="212">
        <v>426.3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290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282</v>
      </c>
    </row>
    <row r="300" spans="1:65" s="14" customFormat="1" ht="11.25">
      <c r="B300" s="219"/>
      <c r="C300" s="220"/>
      <c r="D300" s="209" t="s">
        <v>290</v>
      </c>
      <c r="E300" s="221" t="s">
        <v>1</v>
      </c>
      <c r="F300" s="222" t="s">
        <v>292</v>
      </c>
      <c r="G300" s="220"/>
      <c r="H300" s="223">
        <v>426.3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290</v>
      </c>
      <c r="AU300" s="229" t="s">
        <v>85</v>
      </c>
      <c r="AV300" s="14" t="s">
        <v>288</v>
      </c>
      <c r="AW300" s="14" t="s">
        <v>32</v>
      </c>
      <c r="AX300" s="14" t="s">
        <v>83</v>
      </c>
      <c r="AY300" s="229" t="s">
        <v>282</v>
      </c>
    </row>
    <row r="301" spans="1:65" s="2" customFormat="1" ht="33" customHeight="1">
      <c r="A301" s="35"/>
      <c r="B301" s="36"/>
      <c r="C301" s="251" t="s">
        <v>664</v>
      </c>
      <c r="D301" s="251" t="s">
        <v>990</v>
      </c>
      <c r="E301" s="252" t="s">
        <v>6347</v>
      </c>
      <c r="F301" s="253" t="s">
        <v>6348</v>
      </c>
      <c r="G301" s="254" t="s">
        <v>418</v>
      </c>
      <c r="H301" s="255">
        <v>0.42599999999999999</v>
      </c>
      <c r="I301" s="256"/>
      <c r="J301" s="257">
        <f>ROUND(I301*H301,2)</f>
        <v>0</v>
      </c>
      <c r="K301" s="258"/>
      <c r="L301" s="259"/>
      <c r="M301" s="260" t="s">
        <v>1</v>
      </c>
      <c r="N301" s="261" t="s">
        <v>41</v>
      </c>
      <c r="O301" s="72"/>
      <c r="P301" s="203">
        <f>O301*H301</f>
        <v>0</v>
      </c>
      <c r="Q301" s="203">
        <v>1</v>
      </c>
      <c r="R301" s="203">
        <f>Q301*H301</f>
        <v>0.42599999999999999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493</v>
      </c>
      <c r="AT301" s="205" t="s">
        <v>990</v>
      </c>
      <c r="AU301" s="205" t="s">
        <v>85</v>
      </c>
      <c r="AY301" s="18" t="s">
        <v>282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6349</v>
      </c>
    </row>
    <row r="302" spans="1:65" s="13" customFormat="1" ht="11.25">
      <c r="B302" s="207"/>
      <c r="C302" s="208"/>
      <c r="D302" s="209" t="s">
        <v>290</v>
      </c>
      <c r="E302" s="208"/>
      <c r="F302" s="211" t="s">
        <v>6350</v>
      </c>
      <c r="G302" s="208"/>
      <c r="H302" s="212">
        <v>0.42599999999999999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290</v>
      </c>
      <c r="AU302" s="218" t="s">
        <v>85</v>
      </c>
      <c r="AV302" s="13" t="s">
        <v>85</v>
      </c>
      <c r="AW302" s="13" t="s">
        <v>4</v>
      </c>
      <c r="AX302" s="13" t="s">
        <v>83</v>
      </c>
      <c r="AY302" s="218" t="s">
        <v>282</v>
      </c>
    </row>
    <row r="303" spans="1:65" s="2" customFormat="1" ht="24.2" customHeight="1">
      <c r="A303" s="35"/>
      <c r="B303" s="36"/>
      <c r="C303" s="193" t="s">
        <v>669</v>
      </c>
      <c r="D303" s="193" t="s">
        <v>284</v>
      </c>
      <c r="E303" s="194" t="s">
        <v>6351</v>
      </c>
      <c r="F303" s="195" t="s">
        <v>6352</v>
      </c>
      <c r="G303" s="196" t="s">
        <v>418</v>
      </c>
      <c r="H303" s="197">
        <v>0.47699999999999998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284</v>
      </c>
      <c r="AU303" s="205" t="s">
        <v>85</v>
      </c>
      <c r="AY303" s="18" t="s">
        <v>282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6353</v>
      </c>
    </row>
    <row r="304" spans="1:65" s="12" customFormat="1" ht="22.9" customHeight="1">
      <c r="B304" s="177"/>
      <c r="C304" s="178"/>
      <c r="D304" s="179" t="s">
        <v>75</v>
      </c>
      <c r="E304" s="191" t="s">
        <v>3201</v>
      </c>
      <c r="F304" s="191" t="s">
        <v>3202</v>
      </c>
      <c r="G304" s="178"/>
      <c r="H304" s="178"/>
      <c r="I304" s="181"/>
      <c r="J304" s="192">
        <f>BK304</f>
        <v>0</v>
      </c>
      <c r="K304" s="178"/>
      <c r="L304" s="183"/>
      <c r="M304" s="184"/>
      <c r="N304" s="185"/>
      <c r="O304" s="185"/>
      <c r="P304" s="186">
        <f>SUM(P305:P324)</f>
        <v>0</v>
      </c>
      <c r="Q304" s="185"/>
      <c r="R304" s="186">
        <f>SUM(R305:R324)</f>
        <v>5.1003439999999997E-2</v>
      </c>
      <c r="S304" s="185"/>
      <c r="T304" s="187">
        <f>SUM(T305:T324)</f>
        <v>0</v>
      </c>
      <c r="AR304" s="188" t="s">
        <v>85</v>
      </c>
      <c r="AT304" s="189" t="s">
        <v>75</v>
      </c>
      <c r="AU304" s="189" t="s">
        <v>83</v>
      </c>
      <c r="AY304" s="188" t="s">
        <v>282</v>
      </c>
      <c r="BK304" s="190">
        <f>SUM(BK305:BK324)</f>
        <v>0</v>
      </c>
    </row>
    <row r="305" spans="1:65" s="2" customFormat="1" ht="24.2" customHeight="1">
      <c r="A305" s="35"/>
      <c r="B305" s="36"/>
      <c r="C305" s="193" t="s">
        <v>673</v>
      </c>
      <c r="D305" s="193" t="s">
        <v>284</v>
      </c>
      <c r="E305" s="194" t="s">
        <v>3204</v>
      </c>
      <c r="F305" s="195" t="s">
        <v>3205</v>
      </c>
      <c r="G305" s="196" t="s">
        <v>287</v>
      </c>
      <c r="H305" s="197">
        <v>232.37799999999999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1.3999999999999999E-4</v>
      </c>
      <c r="R305" s="203">
        <f>Q305*H305</f>
        <v>3.2532919999999993E-2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284</v>
      </c>
      <c r="AU305" s="205" t="s">
        <v>85</v>
      </c>
      <c r="AY305" s="18" t="s">
        <v>282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6354</v>
      </c>
    </row>
    <row r="306" spans="1:65" s="16" customFormat="1" ht="11.25">
      <c r="B306" s="241"/>
      <c r="C306" s="242"/>
      <c r="D306" s="209" t="s">
        <v>290</v>
      </c>
      <c r="E306" s="243" t="s">
        <v>1</v>
      </c>
      <c r="F306" s="244" t="s">
        <v>6253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290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282</v>
      </c>
    </row>
    <row r="307" spans="1:65" s="13" customFormat="1" ht="11.25">
      <c r="B307" s="207"/>
      <c r="C307" s="208"/>
      <c r="D307" s="209" t="s">
        <v>290</v>
      </c>
      <c r="E307" s="210" t="s">
        <v>1</v>
      </c>
      <c r="F307" s="211" t="s">
        <v>6355</v>
      </c>
      <c r="G307" s="208"/>
      <c r="H307" s="212">
        <v>40.066000000000003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290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282</v>
      </c>
    </row>
    <row r="308" spans="1:65" s="15" customFormat="1" ht="11.25">
      <c r="B308" s="230"/>
      <c r="C308" s="231"/>
      <c r="D308" s="209" t="s">
        <v>290</v>
      </c>
      <c r="E308" s="232" t="s">
        <v>1</v>
      </c>
      <c r="F308" s="233" t="s">
        <v>306</v>
      </c>
      <c r="G308" s="231"/>
      <c r="H308" s="234">
        <v>40.066000000000003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290</v>
      </c>
      <c r="AU308" s="240" t="s">
        <v>85</v>
      </c>
      <c r="AV308" s="15" t="s">
        <v>105</v>
      </c>
      <c r="AW308" s="15" t="s">
        <v>32</v>
      </c>
      <c r="AX308" s="15" t="s">
        <v>76</v>
      </c>
      <c r="AY308" s="240" t="s">
        <v>282</v>
      </c>
    </row>
    <row r="309" spans="1:65" s="13" customFormat="1" ht="11.25">
      <c r="B309" s="207"/>
      <c r="C309" s="208"/>
      <c r="D309" s="209" t="s">
        <v>290</v>
      </c>
      <c r="E309" s="210" t="s">
        <v>1</v>
      </c>
      <c r="F309" s="211" t="s">
        <v>6356</v>
      </c>
      <c r="G309" s="208"/>
      <c r="H309" s="212">
        <v>127.032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290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282</v>
      </c>
    </row>
    <row r="310" spans="1:65" s="15" customFormat="1" ht="11.25">
      <c r="B310" s="230"/>
      <c r="C310" s="231"/>
      <c r="D310" s="209" t="s">
        <v>290</v>
      </c>
      <c r="E310" s="232" t="s">
        <v>1</v>
      </c>
      <c r="F310" s="233" t="s">
        <v>306</v>
      </c>
      <c r="G310" s="231"/>
      <c r="H310" s="234">
        <v>127.032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290</v>
      </c>
      <c r="AU310" s="240" t="s">
        <v>85</v>
      </c>
      <c r="AV310" s="15" t="s">
        <v>105</v>
      </c>
      <c r="AW310" s="15" t="s">
        <v>32</v>
      </c>
      <c r="AX310" s="15" t="s">
        <v>76</v>
      </c>
      <c r="AY310" s="240" t="s">
        <v>282</v>
      </c>
    </row>
    <row r="311" spans="1:65" s="16" customFormat="1" ht="11.25">
      <c r="B311" s="241"/>
      <c r="C311" s="242"/>
      <c r="D311" s="209" t="s">
        <v>290</v>
      </c>
      <c r="E311" s="243" t="s">
        <v>1</v>
      </c>
      <c r="F311" s="244" t="s">
        <v>6241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290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282</v>
      </c>
    </row>
    <row r="312" spans="1:65" s="13" customFormat="1" ht="11.25">
      <c r="B312" s="207"/>
      <c r="C312" s="208"/>
      <c r="D312" s="209" t="s">
        <v>290</v>
      </c>
      <c r="E312" s="210" t="s">
        <v>1</v>
      </c>
      <c r="F312" s="211" t="s">
        <v>6357</v>
      </c>
      <c r="G312" s="208"/>
      <c r="H312" s="212">
        <v>65.28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290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282</v>
      </c>
    </row>
    <row r="313" spans="1:65" s="15" customFormat="1" ht="11.25">
      <c r="B313" s="230"/>
      <c r="C313" s="231"/>
      <c r="D313" s="209" t="s">
        <v>290</v>
      </c>
      <c r="E313" s="232" t="s">
        <v>1</v>
      </c>
      <c r="F313" s="233" t="s">
        <v>306</v>
      </c>
      <c r="G313" s="231"/>
      <c r="H313" s="234">
        <v>65.28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290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282</v>
      </c>
    </row>
    <row r="314" spans="1:65" s="14" customFormat="1" ht="11.25">
      <c r="B314" s="219"/>
      <c r="C314" s="220"/>
      <c r="D314" s="209" t="s">
        <v>290</v>
      </c>
      <c r="E314" s="221" t="s">
        <v>1</v>
      </c>
      <c r="F314" s="222" t="s">
        <v>292</v>
      </c>
      <c r="G314" s="220"/>
      <c r="H314" s="223">
        <v>232.37800000000001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290</v>
      </c>
      <c r="AU314" s="229" t="s">
        <v>85</v>
      </c>
      <c r="AV314" s="14" t="s">
        <v>288</v>
      </c>
      <c r="AW314" s="14" t="s">
        <v>32</v>
      </c>
      <c r="AX314" s="14" t="s">
        <v>83</v>
      </c>
      <c r="AY314" s="229" t="s">
        <v>282</v>
      </c>
    </row>
    <row r="315" spans="1:65" s="2" customFormat="1" ht="21.75" customHeight="1">
      <c r="A315" s="35"/>
      <c r="B315" s="36"/>
      <c r="C315" s="193" t="s">
        <v>679</v>
      </c>
      <c r="D315" s="193" t="s">
        <v>284</v>
      </c>
      <c r="E315" s="194" t="s">
        <v>6358</v>
      </c>
      <c r="F315" s="195" t="s">
        <v>6359</v>
      </c>
      <c r="G315" s="196" t="s">
        <v>287</v>
      </c>
      <c r="H315" s="197">
        <v>153.92099999999999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1.2E-4</v>
      </c>
      <c r="R315" s="203">
        <f>Q315*H315</f>
        <v>1.8470520000000001E-2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284</v>
      </c>
      <c r="AU315" s="205" t="s">
        <v>85</v>
      </c>
      <c r="AY315" s="18" t="s">
        <v>282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199</v>
      </c>
      <c r="BM315" s="205" t="s">
        <v>6360</v>
      </c>
    </row>
    <row r="316" spans="1:65" s="16" customFormat="1" ht="11.25">
      <c r="B316" s="241"/>
      <c r="C316" s="242"/>
      <c r="D316" s="209" t="s">
        <v>290</v>
      </c>
      <c r="E316" s="243" t="s">
        <v>1</v>
      </c>
      <c r="F316" s="244" t="s">
        <v>6253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290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282</v>
      </c>
    </row>
    <row r="317" spans="1:65" s="13" customFormat="1" ht="11.25">
      <c r="B317" s="207"/>
      <c r="C317" s="208"/>
      <c r="D317" s="209" t="s">
        <v>290</v>
      </c>
      <c r="E317" s="210" t="s">
        <v>1</v>
      </c>
      <c r="F317" s="211" t="s">
        <v>6361</v>
      </c>
      <c r="G317" s="208"/>
      <c r="H317" s="212">
        <v>35.710999999999999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290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282</v>
      </c>
    </row>
    <row r="318" spans="1:65" s="15" customFormat="1" ht="11.25">
      <c r="B318" s="230"/>
      <c r="C318" s="231"/>
      <c r="D318" s="209" t="s">
        <v>290</v>
      </c>
      <c r="E318" s="232" t="s">
        <v>1</v>
      </c>
      <c r="F318" s="233" t="s">
        <v>306</v>
      </c>
      <c r="G318" s="231"/>
      <c r="H318" s="234">
        <v>35.710999999999999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290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282</v>
      </c>
    </row>
    <row r="319" spans="1:65" s="13" customFormat="1" ht="11.25">
      <c r="B319" s="207"/>
      <c r="C319" s="208"/>
      <c r="D319" s="209" t="s">
        <v>290</v>
      </c>
      <c r="E319" s="210" t="s">
        <v>1</v>
      </c>
      <c r="F319" s="211" t="s">
        <v>6232</v>
      </c>
      <c r="G319" s="208"/>
      <c r="H319" s="212">
        <v>52.93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290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282</v>
      </c>
    </row>
    <row r="320" spans="1:65" s="15" customFormat="1" ht="11.25">
      <c r="B320" s="230"/>
      <c r="C320" s="231"/>
      <c r="D320" s="209" t="s">
        <v>290</v>
      </c>
      <c r="E320" s="232" t="s">
        <v>1</v>
      </c>
      <c r="F320" s="233" t="s">
        <v>306</v>
      </c>
      <c r="G320" s="231"/>
      <c r="H320" s="234">
        <v>52.93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290</v>
      </c>
      <c r="AU320" s="240" t="s">
        <v>85</v>
      </c>
      <c r="AV320" s="15" t="s">
        <v>105</v>
      </c>
      <c r="AW320" s="15" t="s">
        <v>32</v>
      </c>
      <c r="AX320" s="15" t="s">
        <v>76</v>
      </c>
      <c r="AY320" s="240" t="s">
        <v>282</v>
      </c>
    </row>
    <row r="321" spans="1:51" s="16" customFormat="1" ht="11.25">
      <c r="B321" s="241"/>
      <c r="C321" s="242"/>
      <c r="D321" s="209" t="s">
        <v>290</v>
      </c>
      <c r="E321" s="243" t="s">
        <v>1</v>
      </c>
      <c r="F321" s="244" t="s">
        <v>6241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290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282</v>
      </c>
    </row>
    <row r="322" spans="1:51" s="13" customFormat="1" ht="11.25">
      <c r="B322" s="207"/>
      <c r="C322" s="208"/>
      <c r="D322" s="209" t="s">
        <v>290</v>
      </c>
      <c r="E322" s="210" t="s">
        <v>1</v>
      </c>
      <c r="F322" s="211" t="s">
        <v>6357</v>
      </c>
      <c r="G322" s="208"/>
      <c r="H322" s="212">
        <v>65.28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290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282</v>
      </c>
    </row>
    <row r="323" spans="1:51" s="15" customFormat="1" ht="11.25">
      <c r="B323" s="230"/>
      <c r="C323" s="231"/>
      <c r="D323" s="209" t="s">
        <v>290</v>
      </c>
      <c r="E323" s="232" t="s">
        <v>1</v>
      </c>
      <c r="F323" s="233" t="s">
        <v>306</v>
      </c>
      <c r="G323" s="231"/>
      <c r="H323" s="234">
        <v>65.28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290</v>
      </c>
      <c r="AU323" s="240" t="s">
        <v>85</v>
      </c>
      <c r="AV323" s="15" t="s">
        <v>105</v>
      </c>
      <c r="AW323" s="15" t="s">
        <v>32</v>
      </c>
      <c r="AX323" s="15" t="s">
        <v>76</v>
      </c>
      <c r="AY323" s="240" t="s">
        <v>282</v>
      </c>
    </row>
    <row r="324" spans="1:51" s="14" customFormat="1" ht="11.25">
      <c r="B324" s="219"/>
      <c r="C324" s="220"/>
      <c r="D324" s="209" t="s">
        <v>290</v>
      </c>
      <c r="E324" s="221" t="s">
        <v>1</v>
      </c>
      <c r="F324" s="222" t="s">
        <v>292</v>
      </c>
      <c r="G324" s="220"/>
      <c r="H324" s="223">
        <v>153.92099999999999</v>
      </c>
      <c r="I324" s="224"/>
      <c r="J324" s="220"/>
      <c r="K324" s="220"/>
      <c r="L324" s="225"/>
      <c r="M324" s="262"/>
      <c r="N324" s="263"/>
      <c r="O324" s="263"/>
      <c r="P324" s="263"/>
      <c r="Q324" s="263"/>
      <c r="R324" s="263"/>
      <c r="S324" s="263"/>
      <c r="T324" s="264"/>
      <c r="AT324" s="229" t="s">
        <v>290</v>
      </c>
      <c r="AU324" s="229" t="s">
        <v>85</v>
      </c>
      <c r="AV324" s="14" t="s">
        <v>288</v>
      </c>
      <c r="AW324" s="14" t="s">
        <v>32</v>
      </c>
      <c r="AX324" s="14" t="s">
        <v>83</v>
      </c>
      <c r="AY324" s="229" t="s">
        <v>282</v>
      </c>
    </row>
    <row r="325" spans="1:51" s="2" customFormat="1" ht="6.95" customHeight="1">
      <c r="A325" s="35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40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algorithmName="SHA-512" hashValue="fDeCLThStfzxrDY0ebrhZS9frv8/aAmZK70oLyH8Rotnvmmwi7leKCLdwPZ9HAhghtUSnz3qmeZv5jAG5qpyqA==" saltValue="d81Ny3K7lcHT2qyC2QZcx0r/QqpqdSy5Syz1c9QrH+XLlkItnt3aNZVPkOQZRTwjiRosV68Cc39VC+wKyeiP5Q==" spinCount="100000" sheet="1" objects="1" scenarios="1" formatColumns="0" formatRows="0" autoFilter="0"/>
  <autoFilter ref="C132:K324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6362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ROUND((SUM(BE134:BE352)),  2)</f>
        <v>0</v>
      </c>
      <c r="G35" s="35"/>
      <c r="H35" s="35"/>
      <c r="I35" s="131">
        <v>0.21</v>
      </c>
      <c r="J35" s="130">
        <f>ROUND(((SUM(BE134:BE352))*I35),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ROUND((SUM(BF134:BF352)),  2)</f>
        <v>0</v>
      </c>
      <c r="G36" s="35"/>
      <c r="H36" s="35"/>
      <c r="I36" s="131">
        <v>0.15</v>
      </c>
      <c r="J36" s="130">
        <f>ROUND(((SUM(BF134:BF352))*I36),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ROUND((SUM(BG134:BG352)),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ROUND((SUM(BH134:BH352)),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ROUND((SUM(BI134:BI352)),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02b - Sklad zahradního nábytku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J187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J208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J220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J222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J223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J234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J272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J298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J318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J332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267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5" t="str">
        <f>E7</f>
        <v>MŠ Vokovická</v>
      </c>
      <c r="F122" s="336"/>
      <c r="G122" s="336"/>
      <c r="H122" s="33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5" t="s">
        <v>6156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8" t="str">
        <f>E11</f>
        <v>02b - Sklad zahradního nábytku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268</v>
      </c>
      <c r="D133" s="168" t="s">
        <v>61</v>
      </c>
      <c r="E133" s="168" t="s">
        <v>57</v>
      </c>
      <c r="F133" s="168" t="s">
        <v>58</v>
      </c>
      <c r="G133" s="168" t="s">
        <v>269</v>
      </c>
      <c r="H133" s="168" t="s">
        <v>270</v>
      </c>
      <c r="I133" s="168" t="s">
        <v>271</v>
      </c>
      <c r="J133" s="169" t="s">
        <v>232</v>
      </c>
      <c r="K133" s="170" t="s">
        <v>272</v>
      </c>
      <c r="L133" s="171"/>
      <c r="M133" s="76" t="s">
        <v>1</v>
      </c>
      <c r="N133" s="77" t="s">
        <v>40</v>
      </c>
      <c r="O133" s="77" t="s">
        <v>273</v>
      </c>
      <c r="P133" s="77" t="s">
        <v>274</v>
      </c>
      <c r="Q133" s="77" t="s">
        <v>275</v>
      </c>
      <c r="R133" s="77" t="s">
        <v>276</v>
      </c>
      <c r="S133" s="77" t="s">
        <v>277</v>
      </c>
      <c r="T133" s="78" t="s">
        <v>278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279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P135+P222</f>
        <v>0</v>
      </c>
      <c r="Q134" s="80"/>
      <c r="R134" s="174">
        <f>R135+R222</f>
        <v>55.095411949999999</v>
      </c>
      <c r="S134" s="80"/>
      <c r="T134" s="175">
        <f>T135+T222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BK135+BK222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280</v>
      </c>
      <c r="F135" s="180" t="s">
        <v>281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P136+P155+P168+P187+P208+P220</f>
        <v>0</v>
      </c>
      <c r="Q135" s="185"/>
      <c r="R135" s="186">
        <f>R136+R155+R168+R187+R208+R220</f>
        <v>49.653632189999996</v>
      </c>
      <c r="S135" s="185"/>
      <c r="T135" s="187">
        <f>T136+T155+T168+T187+T208+T220</f>
        <v>0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BK136+BK155+BK168+BK187+BK208+BK220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283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SUM(P137:P154)</f>
        <v>0</v>
      </c>
      <c r="Q136" s="185"/>
      <c r="R136" s="186">
        <f>SUM(R137:R154)</f>
        <v>0</v>
      </c>
      <c r="S136" s="185"/>
      <c r="T136" s="187">
        <f>SUM(T137:T154)</f>
        <v>0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SUM(BK137:BK154)</f>
        <v>0</v>
      </c>
    </row>
    <row r="137" spans="1:65" s="2" customFormat="1" ht="24.2" customHeight="1">
      <c r="A137" s="35"/>
      <c r="B137" s="36"/>
      <c r="C137" s="193" t="s">
        <v>83</v>
      </c>
      <c r="D137" s="193" t="s">
        <v>284</v>
      </c>
      <c r="E137" s="194" t="s">
        <v>6158</v>
      </c>
      <c r="F137" s="195" t="s">
        <v>6159</v>
      </c>
      <c r="G137" s="196" t="s">
        <v>287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6160</v>
      </c>
    </row>
    <row r="138" spans="1:65" s="13" customFormat="1" ht="11.25">
      <c r="B138" s="207"/>
      <c r="C138" s="208"/>
      <c r="D138" s="209" t="s">
        <v>290</v>
      </c>
      <c r="E138" s="210" t="s">
        <v>1</v>
      </c>
      <c r="F138" s="211" t="s">
        <v>6363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290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282</v>
      </c>
    </row>
    <row r="139" spans="1:65" s="14" customFormat="1" ht="11.25">
      <c r="B139" s="219"/>
      <c r="C139" s="220"/>
      <c r="D139" s="209" t="s">
        <v>290</v>
      </c>
      <c r="E139" s="221" t="s">
        <v>1</v>
      </c>
      <c r="F139" s="222" t="s">
        <v>292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290</v>
      </c>
      <c r="AU139" s="229" t="s">
        <v>85</v>
      </c>
      <c r="AV139" s="14" t="s">
        <v>288</v>
      </c>
      <c r="AW139" s="14" t="s">
        <v>32</v>
      </c>
      <c r="AX139" s="14" t="s">
        <v>83</v>
      </c>
      <c r="AY139" s="229" t="s">
        <v>282</v>
      </c>
    </row>
    <row r="140" spans="1:65" s="2" customFormat="1" ht="33" customHeight="1">
      <c r="A140" s="35"/>
      <c r="B140" s="36"/>
      <c r="C140" s="193" t="s">
        <v>85</v>
      </c>
      <c r="D140" s="193" t="s">
        <v>284</v>
      </c>
      <c r="E140" s="194" t="s">
        <v>6364</v>
      </c>
      <c r="F140" s="195" t="s">
        <v>6365</v>
      </c>
      <c r="G140" s="196" t="s">
        <v>295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288</v>
      </c>
      <c r="BM140" s="205" t="s">
        <v>6366</v>
      </c>
    </row>
    <row r="141" spans="1:65" s="13" customFormat="1" ht="11.25">
      <c r="B141" s="207"/>
      <c r="C141" s="208"/>
      <c r="D141" s="209" t="s">
        <v>290</v>
      </c>
      <c r="E141" s="210" t="s">
        <v>1</v>
      </c>
      <c r="F141" s="211" t="s">
        <v>6367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290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282</v>
      </c>
    </row>
    <row r="142" spans="1:65" s="15" customFormat="1" ht="11.25">
      <c r="B142" s="230"/>
      <c r="C142" s="231"/>
      <c r="D142" s="209" t="s">
        <v>290</v>
      </c>
      <c r="E142" s="232" t="s">
        <v>1</v>
      </c>
      <c r="F142" s="233" t="s">
        <v>306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290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282</v>
      </c>
    </row>
    <row r="143" spans="1:65" s="14" customFormat="1" ht="11.25">
      <c r="B143" s="219"/>
      <c r="C143" s="220"/>
      <c r="D143" s="209" t="s">
        <v>290</v>
      </c>
      <c r="E143" s="221" t="s">
        <v>1</v>
      </c>
      <c r="F143" s="222" t="s">
        <v>292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290</v>
      </c>
      <c r="AU143" s="229" t="s">
        <v>85</v>
      </c>
      <c r="AV143" s="14" t="s">
        <v>288</v>
      </c>
      <c r="AW143" s="14" t="s">
        <v>32</v>
      </c>
      <c r="AX143" s="14" t="s">
        <v>83</v>
      </c>
      <c r="AY143" s="229" t="s">
        <v>282</v>
      </c>
    </row>
    <row r="144" spans="1:65" s="2" customFormat="1" ht="37.9" customHeight="1">
      <c r="A144" s="35"/>
      <c r="B144" s="36"/>
      <c r="C144" s="193" t="s">
        <v>105</v>
      </c>
      <c r="D144" s="193" t="s">
        <v>284</v>
      </c>
      <c r="E144" s="194" t="s">
        <v>6167</v>
      </c>
      <c r="F144" s="195" t="s">
        <v>6168</v>
      </c>
      <c r="G144" s="196" t="s">
        <v>295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6169</v>
      </c>
    </row>
    <row r="145" spans="1:65" s="13" customFormat="1" ht="11.25">
      <c r="B145" s="207"/>
      <c r="C145" s="208"/>
      <c r="D145" s="209" t="s">
        <v>290</v>
      </c>
      <c r="E145" s="210" t="s">
        <v>1</v>
      </c>
      <c r="F145" s="211" t="s">
        <v>6368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290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282</v>
      </c>
    </row>
    <row r="146" spans="1:65" s="14" customFormat="1" ht="11.25">
      <c r="B146" s="219"/>
      <c r="C146" s="220"/>
      <c r="D146" s="209" t="s">
        <v>290</v>
      </c>
      <c r="E146" s="221" t="s">
        <v>1</v>
      </c>
      <c r="F146" s="222" t="s">
        <v>292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290</v>
      </c>
      <c r="AU146" s="229" t="s">
        <v>85</v>
      </c>
      <c r="AV146" s="14" t="s">
        <v>288</v>
      </c>
      <c r="AW146" s="14" t="s">
        <v>32</v>
      </c>
      <c r="AX146" s="14" t="s">
        <v>83</v>
      </c>
      <c r="AY146" s="229" t="s">
        <v>282</v>
      </c>
    </row>
    <row r="147" spans="1:65" s="2" customFormat="1" ht="24.2" customHeight="1">
      <c r="A147" s="35"/>
      <c r="B147" s="36"/>
      <c r="C147" s="193" t="s">
        <v>288</v>
      </c>
      <c r="D147" s="193" t="s">
        <v>284</v>
      </c>
      <c r="E147" s="194" t="s">
        <v>353</v>
      </c>
      <c r="F147" s="195" t="s">
        <v>354</v>
      </c>
      <c r="G147" s="196" t="s">
        <v>287</v>
      </c>
      <c r="H147" s="197">
        <v>40.875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6170</v>
      </c>
    </row>
    <row r="148" spans="1:65" s="13" customFormat="1" ht="11.25">
      <c r="B148" s="207"/>
      <c r="C148" s="208"/>
      <c r="D148" s="209" t="s">
        <v>290</v>
      </c>
      <c r="E148" s="210" t="s">
        <v>1</v>
      </c>
      <c r="F148" s="211" t="s">
        <v>6369</v>
      </c>
      <c r="G148" s="208"/>
      <c r="H148" s="212">
        <v>40.875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290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282</v>
      </c>
    </row>
    <row r="149" spans="1:65" s="14" customFormat="1" ht="11.25">
      <c r="B149" s="219"/>
      <c r="C149" s="220"/>
      <c r="D149" s="209" t="s">
        <v>290</v>
      </c>
      <c r="E149" s="221" t="s">
        <v>1</v>
      </c>
      <c r="F149" s="222" t="s">
        <v>292</v>
      </c>
      <c r="G149" s="220"/>
      <c r="H149" s="223">
        <v>40.875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290</v>
      </c>
      <c r="AU149" s="229" t="s">
        <v>85</v>
      </c>
      <c r="AV149" s="14" t="s">
        <v>288</v>
      </c>
      <c r="AW149" s="14" t="s">
        <v>32</v>
      </c>
      <c r="AX149" s="14" t="s">
        <v>83</v>
      </c>
      <c r="AY149" s="229" t="s">
        <v>282</v>
      </c>
    </row>
    <row r="150" spans="1:65" s="2" customFormat="1" ht="16.5" customHeight="1">
      <c r="A150" s="35"/>
      <c r="B150" s="36"/>
      <c r="C150" s="193" t="s">
        <v>330</v>
      </c>
      <c r="D150" s="193" t="s">
        <v>284</v>
      </c>
      <c r="E150" s="194" t="s">
        <v>358</v>
      </c>
      <c r="F150" s="195" t="s">
        <v>359</v>
      </c>
      <c r="G150" s="196" t="s">
        <v>295</v>
      </c>
      <c r="H150" s="197">
        <v>18.402000000000001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288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288</v>
      </c>
      <c r="BM150" s="205" t="s">
        <v>6172</v>
      </c>
    </row>
    <row r="151" spans="1:65" s="2" customFormat="1" ht="24.2" customHeight="1">
      <c r="A151" s="35"/>
      <c r="B151" s="36"/>
      <c r="C151" s="193" t="s">
        <v>336</v>
      </c>
      <c r="D151" s="193" t="s">
        <v>284</v>
      </c>
      <c r="E151" s="194" t="s">
        <v>362</v>
      </c>
      <c r="F151" s="195" t="s">
        <v>6370</v>
      </c>
      <c r="G151" s="196" t="s">
        <v>295</v>
      </c>
      <c r="H151" s="197">
        <v>42.451999999999998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6371</v>
      </c>
    </row>
    <row r="152" spans="1:65" s="13" customFormat="1" ht="11.25">
      <c r="B152" s="207"/>
      <c r="C152" s="208"/>
      <c r="D152" s="209" t="s">
        <v>290</v>
      </c>
      <c r="E152" s="210" t="s">
        <v>1</v>
      </c>
      <c r="F152" s="211" t="s">
        <v>6372</v>
      </c>
      <c r="G152" s="208"/>
      <c r="H152" s="212">
        <v>42.451999999999998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290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282</v>
      </c>
    </row>
    <row r="153" spans="1:65" s="15" customFormat="1" ht="11.25">
      <c r="B153" s="230"/>
      <c r="C153" s="231"/>
      <c r="D153" s="209" t="s">
        <v>290</v>
      </c>
      <c r="E153" s="232" t="s">
        <v>1</v>
      </c>
      <c r="F153" s="233" t="s">
        <v>306</v>
      </c>
      <c r="G153" s="231"/>
      <c r="H153" s="234">
        <v>42.451999999999998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290</v>
      </c>
      <c r="AU153" s="240" t="s">
        <v>85</v>
      </c>
      <c r="AV153" s="15" t="s">
        <v>105</v>
      </c>
      <c r="AW153" s="15" t="s">
        <v>32</v>
      </c>
      <c r="AX153" s="15" t="s">
        <v>76</v>
      </c>
      <c r="AY153" s="240" t="s">
        <v>282</v>
      </c>
    </row>
    <row r="154" spans="1:65" s="14" customFormat="1" ht="11.25">
      <c r="B154" s="219"/>
      <c r="C154" s="220"/>
      <c r="D154" s="209" t="s">
        <v>290</v>
      </c>
      <c r="E154" s="221" t="s">
        <v>1</v>
      </c>
      <c r="F154" s="222" t="s">
        <v>292</v>
      </c>
      <c r="G154" s="220"/>
      <c r="H154" s="223">
        <v>42.451999999999998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290</v>
      </c>
      <c r="AU154" s="229" t="s">
        <v>85</v>
      </c>
      <c r="AV154" s="14" t="s">
        <v>288</v>
      </c>
      <c r="AW154" s="14" t="s">
        <v>32</v>
      </c>
      <c r="AX154" s="14" t="s">
        <v>83</v>
      </c>
      <c r="AY154" s="229" t="s">
        <v>282</v>
      </c>
    </row>
    <row r="155" spans="1:65" s="12" customFormat="1" ht="22.9" customHeight="1">
      <c r="B155" s="177"/>
      <c r="C155" s="178"/>
      <c r="D155" s="179" t="s">
        <v>75</v>
      </c>
      <c r="E155" s="191" t="s">
        <v>85</v>
      </c>
      <c r="F155" s="191" t="s">
        <v>378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SUM(P156:P167)</f>
        <v>0</v>
      </c>
      <c r="Q155" s="185"/>
      <c r="R155" s="186">
        <f>SUM(R156:R167)</f>
        <v>32.298928299999993</v>
      </c>
      <c r="S155" s="185"/>
      <c r="T155" s="187">
        <f>SUM(T156:T167)</f>
        <v>0</v>
      </c>
      <c r="AR155" s="188" t="s">
        <v>83</v>
      </c>
      <c r="AT155" s="189" t="s">
        <v>75</v>
      </c>
      <c r="AU155" s="189" t="s">
        <v>83</v>
      </c>
      <c r="AY155" s="188" t="s">
        <v>282</v>
      </c>
      <c r="BK155" s="190">
        <f>SUM(BK156:BK167)</f>
        <v>0</v>
      </c>
    </row>
    <row r="156" spans="1:65" s="2" customFormat="1" ht="16.5" customHeight="1">
      <c r="A156" s="35"/>
      <c r="B156" s="36"/>
      <c r="C156" s="193" t="s">
        <v>342</v>
      </c>
      <c r="D156" s="193" t="s">
        <v>284</v>
      </c>
      <c r="E156" s="194" t="s">
        <v>6173</v>
      </c>
      <c r="F156" s="195" t="s">
        <v>6174</v>
      </c>
      <c r="G156" s="196" t="s">
        <v>295</v>
      </c>
      <c r="H156" s="197">
        <v>14.244999999999999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2.2563399999999998</v>
      </c>
      <c r="R156" s="203">
        <f>Q156*H156</f>
        <v>32.141563299999994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288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288</v>
      </c>
      <c r="BM156" s="205" t="s">
        <v>6175</v>
      </c>
    </row>
    <row r="157" spans="1:65" s="13" customFormat="1" ht="11.25">
      <c r="B157" s="207"/>
      <c r="C157" s="208"/>
      <c r="D157" s="209" t="s">
        <v>290</v>
      </c>
      <c r="E157" s="210" t="s">
        <v>1</v>
      </c>
      <c r="F157" s="211" t="s">
        <v>6373</v>
      </c>
      <c r="G157" s="208"/>
      <c r="H157" s="212">
        <v>4.25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290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282</v>
      </c>
    </row>
    <row r="158" spans="1:65" s="13" customFormat="1" ht="11.25">
      <c r="B158" s="207"/>
      <c r="C158" s="208"/>
      <c r="D158" s="209" t="s">
        <v>290</v>
      </c>
      <c r="E158" s="210" t="s">
        <v>1</v>
      </c>
      <c r="F158" s="211" t="s">
        <v>6374</v>
      </c>
      <c r="G158" s="208"/>
      <c r="H158" s="212">
        <v>3.38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290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282</v>
      </c>
    </row>
    <row r="159" spans="1:65" s="13" customFormat="1" ht="11.25">
      <c r="B159" s="207"/>
      <c r="C159" s="208"/>
      <c r="D159" s="209" t="s">
        <v>290</v>
      </c>
      <c r="E159" s="210" t="s">
        <v>1</v>
      </c>
      <c r="F159" s="211" t="s">
        <v>6375</v>
      </c>
      <c r="G159" s="208"/>
      <c r="H159" s="212">
        <v>6.6150000000000002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290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282</v>
      </c>
    </row>
    <row r="160" spans="1:65" s="14" customFormat="1" ht="11.25">
      <c r="B160" s="219"/>
      <c r="C160" s="220"/>
      <c r="D160" s="209" t="s">
        <v>290</v>
      </c>
      <c r="E160" s="221" t="s">
        <v>1</v>
      </c>
      <c r="F160" s="222" t="s">
        <v>292</v>
      </c>
      <c r="G160" s="220"/>
      <c r="H160" s="223">
        <v>14.245000000000001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290</v>
      </c>
      <c r="AU160" s="229" t="s">
        <v>85</v>
      </c>
      <c r="AV160" s="14" t="s">
        <v>288</v>
      </c>
      <c r="AW160" s="14" t="s">
        <v>32</v>
      </c>
      <c r="AX160" s="14" t="s">
        <v>83</v>
      </c>
      <c r="AY160" s="229" t="s">
        <v>282</v>
      </c>
    </row>
    <row r="161" spans="1:65" s="2" customFormat="1" ht="16.5" customHeight="1">
      <c r="A161" s="35"/>
      <c r="B161" s="36"/>
      <c r="C161" s="193" t="s">
        <v>347</v>
      </c>
      <c r="D161" s="193" t="s">
        <v>284</v>
      </c>
      <c r="E161" s="194" t="s">
        <v>402</v>
      </c>
      <c r="F161" s="195" t="s">
        <v>403</v>
      </c>
      <c r="G161" s="196" t="s">
        <v>287</v>
      </c>
      <c r="H161" s="197">
        <v>58.5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2.6900000000000001E-3</v>
      </c>
      <c r="R161" s="203">
        <f>Q161*H161</f>
        <v>0.157365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288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288</v>
      </c>
      <c r="BM161" s="205" t="s">
        <v>6178</v>
      </c>
    </row>
    <row r="162" spans="1:65" s="13" customFormat="1" ht="11.25">
      <c r="B162" s="207"/>
      <c r="C162" s="208"/>
      <c r="D162" s="209" t="s">
        <v>290</v>
      </c>
      <c r="E162" s="210" t="s">
        <v>1</v>
      </c>
      <c r="F162" s="211" t="s">
        <v>6376</v>
      </c>
      <c r="G162" s="208"/>
      <c r="H162" s="212">
        <v>15.3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282</v>
      </c>
    </row>
    <row r="163" spans="1:65" s="13" customFormat="1" ht="11.25">
      <c r="B163" s="207"/>
      <c r="C163" s="208"/>
      <c r="D163" s="209" t="s">
        <v>290</v>
      </c>
      <c r="E163" s="210" t="s">
        <v>1</v>
      </c>
      <c r="F163" s="211" t="s">
        <v>6377</v>
      </c>
      <c r="G163" s="208"/>
      <c r="H163" s="212">
        <v>3.9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290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282</v>
      </c>
    </row>
    <row r="164" spans="1:65" s="13" customFormat="1" ht="11.25">
      <c r="B164" s="207"/>
      <c r="C164" s="208"/>
      <c r="D164" s="209" t="s">
        <v>290</v>
      </c>
      <c r="E164" s="210" t="s">
        <v>1</v>
      </c>
      <c r="F164" s="211" t="s">
        <v>6378</v>
      </c>
      <c r="G164" s="208"/>
      <c r="H164" s="212">
        <v>10.4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290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282</v>
      </c>
    </row>
    <row r="165" spans="1:65" s="13" customFormat="1" ht="11.25">
      <c r="B165" s="207"/>
      <c r="C165" s="208"/>
      <c r="D165" s="209" t="s">
        <v>290</v>
      </c>
      <c r="E165" s="210" t="s">
        <v>1</v>
      </c>
      <c r="F165" s="211" t="s">
        <v>6379</v>
      </c>
      <c r="G165" s="208"/>
      <c r="H165" s="212">
        <v>28.9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290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282</v>
      </c>
    </row>
    <row r="166" spans="1:65" s="14" customFormat="1" ht="11.25">
      <c r="B166" s="219"/>
      <c r="C166" s="220"/>
      <c r="D166" s="209" t="s">
        <v>290</v>
      </c>
      <c r="E166" s="221" t="s">
        <v>1</v>
      </c>
      <c r="F166" s="222" t="s">
        <v>292</v>
      </c>
      <c r="G166" s="220"/>
      <c r="H166" s="223">
        <v>58.5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290</v>
      </c>
      <c r="AU166" s="229" t="s">
        <v>85</v>
      </c>
      <c r="AV166" s="14" t="s">
        <v>288</v>
      </c>
      <c r="AW166" s="14" t="s">
        <v>32</v>
      </c>
      <c r="AX166" s="14" t="s">
        <v>83</v>
      </c>
      <c r="AY166" s="229" t="s">
        <v>282</v>
      </c>
    </row>
    <row r="167" spans="1:65" s="2" customFormat="1" ht="16.5" customHeight="1">
      <c r="A167" s="35"/>
      <c r="B167" s="36"/>
      <c r="C167" s="193" t="s">
        <v>352</v>
      </c>
      <c r="D167" s="193" t="s">
        <v>284</v>
      </c>
      <c r="E167" s="194" t="s">
        <v>413</v>
      </c>
      <c r="F167" s="195" t="s">
        <v>414</v>
      </c>
      <c r="G167" s="196" t="s">
        <v>287</v>
      </c>
      <c r="H167" s="197">
        <v>58.5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288</v>
      </c>
      <c r="AT167" s="205" t="s">
        <v>284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288</v>
      </c>
      <c r="BM167" s="205" t="s">
        <v>6181</v>
      </c>
    </row>
    <row r="168" spans="1:65" s="12" customFormat="1" ht="22.9" customHeight="1">
      <c r="B168" s="177"/>
      <c r="C168" s="178"/>
      <c r="D168" s="179" t="s">
        <v>75</v>
      </c>
      <c r="E168" s="191" t="s">
        <v>105</v>
      </c>
      <c r="F168" s="191" t="s">
        <v>535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SUM(P169:P186)</f>
        <v>0</v>
      </c>
      <c r="Q168" s="185"/>
      <c r="R168" s="186">
        <f>SUM(R169:R186)</f>
        <v>1.29756067</v>
      </c>
      <c r="S168" s="185"/>
      <c r="T168" s="187">
        <f>SUM(T169:T186)</f>
        <v>0</v>
      </c>
      <c r="AR168" s="188" t="s">
        <v>83</v>
      </c>
      <c r="AT168" s="189" t="s">
        <v>75</v>
      </c>
      <c r="AU168" s="189" t="s">
        <v>83</v>
      </c>
      <c r="AY168" s="188" t="s">
        <v>282</v>
      </c>
      <c r="BK168" s="190">
        <f>SUM(BK169:BK186)</f>
        <v>0</v>
      </c>
    </row>
    <row r="169" spans="1:65" s="2" customFormat="1" ht="21.75" customHeight="1">
      <c r="A169" s="35"/>
      <c r="B169" s="36"/>
      <c r="C169" s="193" t="s">
        <v>357</v>
      </c>
      <c r="D169" s="193" t="s">
        <v>284</v>
      </c>
      <c r="E169" s="194" t="s">
        <v>6380</v>
      </c>
      <c r="F169" s="195" t="s">
        <v>6381</v>
      </c>
      <c r="G169" s="196" t="s">
        <v>295</v>
      </c>
      <c r="H169" s="197">
        <v>6.7030000000000003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288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288</v>
      </c>
      <c r="BM169" s="205" t="s">
        <v>6382</v>
      </c>
    </row>
    <row r="170" spans="1:65" s="13" customFormat="1" ht="11.25">
      <c r="B170" s="207"/>
      <c r="C170" s="208"/>
      <c r="D170" s="209" t="s">
        <v>290</v>
      </c>
      <c r="E170" s="210" t="s">
        <v>1</v>
      </c>
      <c r="F170" s="211" t="s">
        <v>6383</v>
      </c>
      <c r="G170" s="208"/>
      <c r="H170" s="212">
        <v>2.9430000000000001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290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282</v>
      </c>
    </row>
    <row r="171" spans="1:65" s="13" customFormat="1" ht="11.25">
      <c r="B171" s="207"/>
      <c r="C171" s="208"/>
      <c r="D171" s="209" t="s">
        <v>290</v>
      </c>
      <c r="E171" s="210" t="s">
        <v>1</v>
      </c>
      <c r="F171" s="211" t="s">
        <v>6384</v>
      </c>
      <c r="G171" s="208"/>
      <c r="H171" s="212">
        <v>5.5590000000000002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290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282</v>
      </c>
    </row>
    <row r="172" spans="1:65" s="13" customFormat="1" ht="11.25">
      <c r="B172" s="207"/>
      <c r="C172" s="208"/>
      <c r="D172" s="209" t="s">
        <v>290</v>
      </c>
      <c r="E172" s="210" t="s">
        <v>1</v>
      </c>
      <c r="F172" s="211" t="s">
        <v>6385</v>
      </c>
      <c r="G172" s="208"/>
      <c r="H172" s="212">
        <v>-1.7989999999999999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290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282</v>
      </c>
    </row>
    <row r="173" spans="1:65" s="14" customFormat="1" ht="11.25">
      <c r="B173" s="219"/>
      <c r="C173" s="220"/>
      <c r="D173" s="209" t="s">
        <v>290</v>
      </c>
      <c r="E173" s="221" t="s">
        <v>1</v>
      </c>
      <c r="F173" s="222" t="s">
        <v>292</v>
      </c>
      <c r="G173" s="220"/>
      <c r="H173" s="223">
        <v>6.7030000000000012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290</v>
      </c>
      <c r="AU173" s="229" t="s">
        <v>85</v>
      </c>
      <c r="AV173" s="14" t="s">
        <v>288</v>
      </c>
      <c r="AW173" s="14" t="s">
        <v>32</v>
      </c>
      <c r="AX173" s="14" t="s">
        <v>83</v>
      </c>
      <c r="AY173" s="229" t="s">
        <v>282</v>
      </c>
    </row>
    <row r="174" spans="1:65" s="2" customFormat="1" ht="24.2" customHeight="1">
      <c r="A174" s="35"/>
      <c r="B174" s="36"/>
      <c r="C174" s="193" t="s">
        <v>185</v>
      </c>
      <c r="D174" s="193" t="s">
        <v>284</v>
      </c>
      <c r="E174" s="194" t="s">
        <v>6386</v>
      </c>
      <c r="F174" s="195" t="s">
        <v>6387</v>
      </c>
      <c r="G174" s="196" t="s">
        <v>295</v>
      </c>
      <c r="H174" s="197">
        <v>1.7989999999999999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288</v>
      </c>
      <c r="AT174" s="205" t="s">
        <v>284</v>
      </c>
      <c r="AU174" s="205" t="s">
        <v>85</v>
      </c>
      <c r="AY174" s="18" t="s">
        <v>282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288</v>
      </c>
      <c r="BM174" s="205" t="s">
        <v>6388</v>
      </c>
    </row>
    <row r="175" spans="1:65" s="13" customFormat="1" ht="11.25">
      <c r="B175" s="207"/>
      <c r="C175" s="208"/>
      <c r="D175" s="209" t="s">
        <v>290</v>
      </c>
      <c r="E175" s="210" t="s">
        <v>1</v>
      </c>
      <c r="F175" s="211" t="s">
        <v>6389</v>
      </c>
      <c r="G175" s="208"/>
      <c r="H175" s="212">
        <v>1.7989999999999999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290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282</v>
      </c>
    </row>
    <row r="176" spans="1:65" s="14" customFormat="1" ht="11.25">
      <c r="B176" s="219"/>
      <c r="C176" s="220"/>
      <c r="D176" s="209" t="s">
        <v>290</v>
      </c>
      <c r="E176" s="221" t="s">
        <v>1</v>
      </c>
      <c r="F176" s="222" t="s">
        <v>292</v>
      </c>
      <c r="G176" s="220"/>
      <c r="H176" s="223">
        <v>1.7989999999999999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290</v>
      </c>
      <c r="AU176" s="229" t="s">
        <v>85</v>
      </c>
      <c r="AV176" s="14" t="s">
        <v>288</v>
      </c>
      <c r="AW176" s="14" t="s">
        <v>32</v>
      </c>
      <c r="AX176" s="14" t="s">
        <v>83</v>
      </c>
      <c r="AY176" s="229" t="s">
        <v>282</v>
      </c>
    </row>
    <row r="177" spans="1:65" s="2" customFormat="1" ht="24.2" customHeight="1">
      <c r="A177" s="35"/>
      <c r="B177" s="36"/>
      <c r="C177" s="193" t="s">
        <v>188</v>
      </c>
      <c r="D177" s="193" t="s">
        <v>284</v>
      </c>
      <c r="E177" s="194" t="s">
        <v>6390</v>
      </c>
      <c r="F177" s="195" t="s">
        <v>6391</v>
      </c>
      <c r="G177" s="196" t="s">
        <v>287</v>
      </c>
      <c r="H177" s="197">
        <v>52.32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2.3700000000000001E-3</v>
      </c>
      <c r="R177" s="203">
        <f>Q177*H177</f>
        <v>0.12399840000000001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288</v>
      </c>
      <c r="AT177" s="205" t="s">
        <v>284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288</v>
      </c>
      <c r="BM177" s="205" t="s">
        <v>6392</v>
      </c>
    </row>
    <row r="178" spans="1:65" s="13" customFormat="1" ht="11.25">
      <c r="B178" s="207"/>
      <c r="C178" s="208"/>
      <c r="D178" s="209" t="s">
        <v>290</v>
      </c>
      <c r="E178" s="210" t="s">
        <v>1</v>
      </c>
      <c r="F178" s="211" t="s">
        <v>6393</v>
      </c>
      <c r="G178" s="208"/>
      <c r="H178" s="212">
        <v>52.32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290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282</v>
      </c>
    </row>
    <row r="179" spans="1:65" s="14" customFormat="1" ht="11.25">
      <c r="B179" s="219"/>
      <c r="C179" s="220"/>
      <c r="D179" s="209" t="s">
        <v>290</v>
      </c>
      <c r="E179" s="221" t="s">
        <v>1</v>
      </c>
      <c r="F179" s="222" t="s">
        <v>292</v>
      </c>
      <c r="G179" s="220"/>
      <c r="H179" s="223">
        <v>52.32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290</v>
      </c>
      <c r="AU179" s="229" t="s">
        <v>85</v>
      </c>
      <c r="AV179" s="14" t="s">
        <v>288</v>
      </c>
      <c r="AW179" s="14" t="s">
        <v>32</v>
      </c>
      <c r="AX179" s="14" t="s">
        <v>83</v>
      </c>
      <c r="AY179" s="229" t="s">
        <v>282</v>
      </c>
    </row>
    <row r="180" spans="1:65" s="2" customFormat="1" ht="24.2" customHeight="1">
      <c r="A180" s="35"/>
      <c r="B180" s="36"/>
      <c r="C180" s="193" t="s">
        <v>191</v>
      </c>
      <c r="D180" s="193" t="s">
        <v>284</v>
      </c>
      <c r="E180" s="194" t="s">
        <v>6394</v>
      </c>
      <c r="F180" s="195" t="s">
        <v>6395</v>
      </c>
      <c r="G180" s="196" t="s">
        <v>287</v>
      </c>
      <c r="H180" s="197">
        <v>52.32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288</v>
      </c>
      <c r="AT180" s="205" t="s">
        <v>284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288</v>
      </c>
      <c r="BM180" s="205" t="s">
        <v>6396</v>
      </c>
    </row>
    <row r="181" spans="1:65" s="2" customFormat="1" ht="21.75" customHeight="1">
      <c r="A181" s="35"/>
      <c r="B181" s="36"/>
      <c r="C181" s="193" t="s">
        <v>194</v>
      </c>
      <c r="D181" s="193" t="s">
        <v>284</v>
      </c>
      <c r="E181" s="194" t="s">
        <v>6397</v>
      </c>
      <c r="F181" s="195" t="s">
        <v>6398</v>
      </c>
      <c r="G181" s="196" t="s">
        <v>287</v>
      </c>
      <c r="H181" s="197">
        <v>8.9930000000000003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2.5000000000000001E-3</v>
      </c>
      <c r="R181" s="203">
        <f>Q181*H181</f>
        <v>2.2482500000000002E-2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288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288</v>
      </c>
      <c r="BM181" s="205" t="s">
        <v>6399</v>
      </c>
    </row>
    <row r="182" spans="1:65" s="13" customFormat="1" ht="11.25">
      <c r="B182" s="207"/>
      <c r="C182" s="208"/>
      <c r="D182" s="209" t="s">
        <v>290</v>
      </c>
      <c r="E182" s="210" t="s">
        <v>1</v>
      </c>
      <c r="F182" s="211" t="s">
        <v>6400</v>
      </c>
      <c r="G182" s="208"/>
      <c r="H182" s="212">
        <v>8.9930000000000003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290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282</v>
      </c>
    </row>
    <row r="183" spans="1:65" s="14" customFormat="1" ht="11.25">
      <c r="B183" s="219"/>
      <c r="C183" s="220"/>
      <c r="D183" s="209" t="s">
        <v>290</v>
      </c>
      <c r="E183" s="221" t="s">
        <v>1</v>
      </c>
      <c r="F183" s="222" t="s">
        <v>292</v>
      </c>
      <c r="G183" s="220"/>
      <c r="H183" s="223">
        <v>8.9930000000000003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290</v>
      </c>
      <c r="AU183" s="229" t="s">
        <v>85</v>
      </c>
      <c r="AV183" s="14" t="s">
        <v>288</v>
      </c>
      <c r="AW183" s="14" t="s">
        <v>32</v>
      </c>
      <c r="AX183" s="14" t="s">
        <v>83</v>
      </c>
      <c r="AY183" s="229" t="s">
        <v>282</v>
      </c>
    </row>
    <row r="184" spans="1:65" s="2" customFormat="1" ht="21.75" customHeight="1">
      <c r="A184" s="35"/>
      <c r="B184" s="36"/>
      <c r="C184" s="193" t="s">
        <v>8</v>
      </c>
      <c r="D184" s="193" t="s">
        <v>284</v>
      </c>
      <c r="E184" s="194" t="s">
        <v>6401</v>
      </c>
      <c r="F184" s="195" t="s">
        <v>6402</v>
      </c>
      <c r="G184" s="196" t="s">
        <v>418</v>
      </c>
      <c r="H184" s="197">
        <v>1.103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1.04359</v>
      </c>
      <c r="R184" s="203">
        <f>Q184*H184</f>
        <v>1.1510797699999999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288</v>
      </c>
      <c r="AT184" s="205" t="s">
        <v>284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288</v>
      </c>
      <c r="BM184" s="205" t="s">
        <v>6403</v>
      </c>
    </row>
    <row r="185" spans="1:65" s="13" customFormat="1" ht="11.25">
      <c r="B185" s="207"/>
      <c r="C185" s="208"/>
      <c r="D185" s="209" t="s">
        <v>290</v>
      </c>
      <c r="E185" s="210" t="s">
        <v>1</v>
      </c>
      <c r="F185" s="211" t="s">
        <v>6404</v>
      </c>
      <c r="G185" s="208"/>
      <c r="H185" s="212">
        <v>1.103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290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282</v>
      </c>
    </row>
    <row r="186" spans="1:65" s="14" customFormat="1" ht="11.25">
      <c r="B186" s="219"/>
      <c r="C186" s="220"/>
      <c r="D186" s="209" t="s">
        <v>290</v>
      </c>
      <c r="E186" s="221" t="s">
        <v>1</v>
      </c>
      <c r="F186" s="222" t="s">
        <v>292</v>
      </c>
      <c r="G186" s="220"/>
      <c r="H186" s="223">
        <v>1.103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290</v>
      </c>
      <c r="AU186" s="229" t="s">
        <v>85</v>
      </c>
      <c r="AV186" s="14" t="s">
        <v>288</v>
      </c>
      <c r="AW186" s="14" t="s">
        <v>32</v>
      </c>
      <c r="AX186" s="14" t="s">
        <v>83</v>
      </c>
      <c r="AY186" s="229" t="s">
        <v>282</v>
      </c>
    </row>
    <row r="187" spans="1:65" s="12" customFormat="1" ht="22.9" customHeight="1">
      <c r="B187" s="177"/>
      <c r="C187" s="178"/>
      <c r="D187" s="179" t="s">
        <v>75</v>
      </c>
      <c r="E187" s="191" t="s">
        <v>336</v>
      </c>
      <c r="F187" s="191" t="s">
        <v>995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SUM(P188:P207)</f>
        <v>0</v>
      </c>
      <c r="Q187" s="185"/>
      <c r="R187" s="186">
        <f>SUM(R188:R207)</f>
        <v>13.30655767</v>
      </c>
      <c r="S187" s="185"/>
      <c r="T187" s="187">
        <f>SUM(T188:T207)</f>
        <v>0</v>
      </c>
      <c r="AR187" s="188" t="s">
        <v>83</v>
      </c>
      <c r="AT187" s="189" t="s">
        <v>75</v>
      </c>
      <c r="AU187" s="189" t="s">
        <v>83</v>
      </c>
      <c r="AY187" s="188" t="s">
        <v>282</v>
      </c>
      <c r="BK187" s="190">
        <f>SUM(BK188:BK207)</f>
        <v>0</v>
      </c>
    </row>
    <row r="188" spans="1:65" s="2" customFormat="1" ht="33" customHeight="1">
      <c r="A188" s="35"/>
      <c r="B188" s="36"/>
      <c r="C188" s="193" t="s">
        <v>199</v>
      </c>
      <c r="D188" s="193" t="s">
        <v>284</v>
      </c>
      <c r="E188" s="194" t="s">
        <v>1150</v>
      </c>
      <c r="F188" s="195" t="s">
        <v>6182</v>
      </c>
      <c r="G188" s="196" t="s">
        <v>295</v>
      </c>
      <c r="H188" s="197">
        <v>4.0880000000000001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2.2563399999999998</v>
      </c>
      <c r="R188" s="203">
        <f>Q188*H188</f>
        <v>9.2239179199999999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288</v>
      </c>
      <c r="AT188" s="205" t="s">
        <v>284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288</v>
      </c>
      <c r="BM188" s="205" t="s">
        <v>6405</v>
      </c>
    </row>
    <row r="189" spans="1:65" s="16" customFormat="1" ht="11.25">
      <c r="B189" s="241"/>
      <c r="C189" s="242"/>
      <c r="D189" s="209" t="s">
        <v>290</v>
      </c>
      <c r="E189" s="243" t="s">
        <v>1</v>
      </c>
      <c r="F189" s="244" t="s">
        <v>6184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290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282</v>
      </c>
    </row>
    <row r="190" spans="1:65" s="13" customFormat="1" ht="11.25">
      <c r="B190" s="207"/>
      <c r="C190" s="208"/>
      <c r="D190" s="209" t="s">
        <v>290</v>
      </c>
      <c r="E190" s="210" t="s">
        <v>1</v>
      </c>
      <c r="F190" s="211" t="s">
        <v>6406</v>
      </c>
      <c r="G190" s="208"/>
      <c r="H190" s="212">
        <v>4.0880000000000001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290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282</v>
      </c>
    </row>
    <row r="191" spans="1:65" s="14" customFormat="1" ht="11.25">
      <c r="B191" s="219"/>
      <c r="C191" s="220"/>
      <c r="D191" s="209" t="s">
        <v>290</v>
      </c>
      <c r="E191" s="221" t="s">
        <v>1</v>
      </c>
      <c r="F191" s="222" t="s">
        <v>292</v>
      </c>
      <c r="G191" s="220"/>
      <c r="H191" s="223">
        <v>4.0880000000000001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290</v>
      </c>
      <c r="AU191" s="229" t="s">
        <v>85</v>
      </c>
      <c r="AV191" s="14" t="s">
        <v>288</v>
      </c>
      <c r="AW191" s="14" t="s">
        <v>32</v>
      </c>
      <c r="AX191" s="14" t="s">
        <v>83</v>
      </c>
      <c r="AY191" s="229" t="s">
        <v>282</v>
      </c>
    </row>
    <row r="192" spans="1:65" s="2" customFormat="1" ht="24.2" customHeight="1">
      <c r="A192" s="35"/>
      <c r="B192" s="36"/>
      <c r="C192" s="193" t="s">
        <v>202</v>
      </c>
      <c r="D192" s="193" t="s">
        <v>284</v>
      </c>
      <c r="E192" s="194" t="s">
        <v>1166</v>
      </c>
      <c r="F192" s="195" t="s">
        <v>1167</v>
      </c>
      <c r="G192" s="196" t="s">
        <v>295</v>
      </c>
      <c r="H192" s="197">
        <v>4.0880000000000001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288</v>
      </c>
      <c r="AT192" s="205" t="s">
        <v>284</v>
      </c>
      <c r="AU192" s="205" t="s">
        <v>85</v>
      </c>
      <c r="AY192" s="18" t="s">
        <v>282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288</v>
      </c>
      <c r="BM192" s="205" t="s">
        <v>6407</v>
      </c>
    </row>
    <row r="193" spans="1:65" s="2" customFormat="1" ht="33" customHeight="1">
      <c r="A193" s="35"/>
      <c r="B193" s="36"/>
      <c r="C193" s="193" t="s">
        <v>205</v>
      </c>
      <c r="D193" s="193" t="s">
        <v>284</v>
      </c>
      <c r="E193" s="194" t="s">
        <v>1174</v>
      </c>
      <c r="F193" s="195" t="s">
        <v>1175</v>
      </c>
      <c r="G193" s="196" t="s">
        <v>295</v>
      </c>
      <c r="H193" s="197">
        <v>4.0880000000000001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288</v>
      </c>
      <c r="AT193" s="205" t="s">
        <v>284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288</v>
      </c>
      <c r="BM193" s="205" t="s">
        <v>6408</v>
      </c>
    </row>
    <row r="194" spans="1:65" s="2" customFormat="1" ht="16.5" customHeight="1">
      <c r="A194" s="35"/>
      <c r="B194" s="36"/>
      <c r="C194" s="193" t="s">
        <v>426</v>
      </c>
      <c r="D194" s="193" t="s">
        <v>284</v>
      </c>
      <c r="E194" s="194" t="s">
        <v>6188</v>
      </c>
      <c r="F194" s="195" t="s">
        <v>6189</v>
      </c>
      <c r="G194" s="196" t="s">
        <v>287</v>
      </c>
      <c r="H194" s="197">
        <v>3.77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1.3520000000000001E-2</v>
      </c>
      <c r="R194" s="203">
        <f>Q194*H194</f>
        <v>5.0970400000000006E-2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288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288</v>
      </c>
      <c r="BM194" s="205" t="s">
        <v>6190</v>
      </c>
    </row>
    <row r="195" spans="1:65" s="16" customFormat="1" ht="11.25">
      <c r="B195" s="241"/>
      <c r="C195" s="242"/>
      <c r="D195" s="209" t="s">
        <v>290</v>
      </c>
      <c r="E195" s="243" t="s">
        <v>1</v>
      </c>
      <c r="F195" s="244" t="s">
        <v>6184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290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282</v>
      </c>
    </row>
    <row r="196" spans="1:65" s="13" customFormat="1" ht="11.25">
      <c r="B196" s="207"/>
      <c r="C196" s="208"/>
      <c r="D196" s="209" t="s">
        <v>290</v>
      </c>
      <c r="E196" s="210" t="s">
        <v>1</v>
      </c>
      <c r="F196" s="211" t="s">
        <v>6409</v>
      </c>
      <c r="G196" s="208"/>
      <c r="H196" s="212">
        <v>3.77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290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282</v>
      </c>
    </row>
    <row r="197" spans="1:65" s="14" customFormat="1" ht="11.25">
      <c r="B197" s="219"/>
      <c r="C197" s="220"/>
      <c r="D197" s="209" t="s">
        <v>290</v>
      </c>
      <c r="E197" s="221" t="s">
        <v>1</v>
      </c>
      <c r="F197" s="222" t="s">
        <v>292</v>
      </c>
      <c r="G197" s="220"/>
      <c r="H197" s="223">
        <v>3.77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290</v>
      </c>
      <c r="AU197" s="229" t="s">
        <v>85</v>
      </c>
      <c r="AV197" s="14" t="s">
        <v>288</v>
      </c>
      <c r="AW197" s="14" t="s">
        <v>32</v>
      </c>
      <c r="AX197" s="14" t="s">
        <v>83</v>
      </c>
      <c r="AY197" s="229" t="s">
        <v>282</v>
      </c>
    </row>
    <row r="198" spans="1:65" s="2" customFormat="1" ht="16.5" customHeight="1">
      <c r="A198" s="35"/>
      <c r="B198" s="36"/>
      <c r="C198" s="193" t="s">
        <v>208</v>
      </c>
      <c r="D198" s="193" t="s">
        <v>284</v>
      </c>
      <c r="E198" s="194" t="s">
        <v>6192</v>
      </c>
      <c r="F198" s="195" t="s">
        <v>6193</v>
      </c>
      <c r="G198" s="196" t="s">
        <v>287</v>
      </c>
      <c r="H198" s="197">
        <v>3.77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288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288</v>
      </c>
      <c r="BM198" s="205" t="s">
        <v>6194</v>
      </c>
    </row>
    <row r="199" spans="1:65" s="2" customFormat="1" ht="16.5" customHeight="1">
      <c r="A199" s="35"/>
      <c r="B199" s="36"/>
      <c r="C199" s="193" t="s">
        <v>7</v>
      </c>
      <c r="D199" s="193" t="s">
        <v>284</v>
      </c>
      <c r="E199" s="194" t="s">
        <v>1178</v>
      </c>
      <c r="F199" s="195" t="s">
        <v>1179</v>
      </c>
      <c r="G199" s="196" t="s">
        <v>418</v>
      </c>
      <c r="H199" s="197">
        <v>0.155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1.06277</v>
      </c>
      <c r="R199" s="203">
        <f>Q199*H199</f>
        <v>0.16472935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288</v>
      </c>
      <c r="AT199" s="205" t="s">
        <v>284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288</v>
      </c>
      <c r="BM199" s="205" t="s">
        <v>6195</v>
      </c>
    </row>
    <row r="200" spans="1:65" s="16" customFormat="1" ht="11.25">
      <c r="B200" s="241"/>
      <c r="C200" s="242"/>
      <c r="D200" s="209" t="s">
        <v>290</v>
      </c>
      <c r="E200" s="243" t="s">
        <v>1</v>
      </c>
      <c r="F200" s="244" t="s">
        <v>6184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290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282</v>
      </c>
    </row>
    <row r="201" spans="1:65" s="13" customFormat="1" ht="11.25">
      <c r="B201" s="207"/>
      <c r="C201" s="208"/>
      <c r="D201" s="209" t="s">
        <v>290</v>
      </c>
      <c r="E201" s="210" t="s">
        <v>1</v>
      </c>
      <c r="F201" s="211" t="s">
        <v>6410</v>
      </c>
      <c r="G201" s="208"/>
      <c r="H201" s="212">
        <v>0.155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290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282</v>
      </c>
    </row>
    <row r="202" spans="1:65" s="15" customFormat="1" ht="11.25">
      <c r="B202" s="230"/>
      <c r="C202" s="231"/>
      <c r="D202" s="209" t="s">
        <v>290</v>
      </c>
      <c r="E202" s="232" t="s">
        <v>1</v>
      </c>
      <c r="F202" s="233" t="s">
        <v>306</v>
      </c>
      <c r="G202" s="231"/>
      <c r="H202" s="234">
        <v>0.155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290</v>
      </c>
      <c r="AU202" s="240" t="s">
        <v>85</v>
      </c>
      <c r="AV202" s="15" t="s">
        <v>105</v>
      </c>
      <c r="AW202" s="15" t="s">
        <v>32</v>
      </c>
      <c r="AX202" s="15" t="s">
        <v>76</v>
      </c>
      <c r="AY202" s="240" t="s">
        <v>282</v>
      </c>
    </row>
    <row r="203" spans="1:65" s="14" customFormat="1" ht="11.25">
      <c r="B203" s="219"/>
      <c r="C203" s="220"/>
      <c r="D203" s="209" t="s">
        <v>290</v>
      </c>
      <c r="E203" s="221" t="s">
        <v>1</v>
      </c>
      <c r="F203" s="222" t="s">
        <v>292</v>
      </c>
      <c r="G203" s="220"/>
      <c r="H203" s="223">
        <v>0.155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290</v>
      </c>
      <c r="AU203" s="229" t="s">
        <v>85</v>
      </c>
      <c r="AV203" s="14" t="s">
        <v>288</v>
      </c>
      <c r="AW203" s="14" t="s">
        <v>32</v>
      </c>
      <c r="AX203" s="14" t="s">
        <v>83</v>
      </c>
      <c r="AY203" s="229" t="s">
        <v>282</v>
      </c>
    </row>
    <row r="204" spans="1:65" s="2" customFormat="1" ht="16.5" customHeight="1">
      <c r="A204" s="35"/>
      <c r="B204" s="36"/>
      <c r="C204" s="193" t="s">
        <v>222</v>
      </c>
      <c r="D204" s="193" t="s">
        <v>284</v>
      </c>
      <c r="E204" s="194" t="s">
        <v>6197</v>
      </c>
      <c r="F204" s="195" t="s">
        <v>6198</v>
      </c>
      <c r="G204" s="196" t="s">
        <v>295</v>
      </c>
      <c r="H204" s="197">
        <v>1.9530000000000001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1.98</v>
      </c>
      <c r="R204" s="203">
        <f>Q204*H204</f>
        <v>3.86694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288</v>
      </c>
      <c r="AT204" s="205" t="s">
        <v>284</v>
      </c>
      <c r="AU204" s="205" t="s">
        <v>85</v>
      </c>
      <c r="AY204" s="18" t="s">
        <v>282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288</v>
      </c>
      <c r="BM204" s="205" t="s">
        <v>6411</v>
      </c>
    </row>
    <row r="205" spans="1:65" s="16" customFormat="1" ht="11.25">
      <c r="B205" s="241"/>
      <c r="C205" s="242"/>
      <c r="D205" s="209" t="s">
        <v>290</v>
      </c>
      <c r="E205" s="243" t="s">
        <v>1</v>
      </c>
      <c r="F205" s="244" t="s">
        <v>6184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290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282</v>
      </c>
    </row>
    <row r="206" spans="1:65" s="13" customFormat="1" ht="11.25">
      <c r="B206" s="207"/>
      <c r="C206" s="208"/>
      <c r="D206" s="209" t="s">
        <v>290</v>
      </c>
      <c r="E206" s="210" t="s">
        <v>1</v>
      </c>
      <c r="F206" s="211" t="s">
        <v>6412</v>
      </c>
      <c r="G206" s="208"/>
      <c r="H206" s="212">
        <v>1.9530000000000001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290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282</v>
      </c>
    </row>
    <row r="207" spans="1:65" s="14" customFormat="1" ht="11.25">
      <c r="B207" s="219"/>
      <c r="C207" s="220"/>
      <c r="D207" s="209" t="s">
        <v>290</v>
      </c>
      <c r="E207" s="221" t="s">
        <v>1</v>
      </c>
      <c r="F207" s="222" t="s">
        <v>292</v>
      </c>
      <c r="G207" s="220"/>
      <c r="H207" s="223">
        <v>1.9530000000000001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290</v>
      </c>
      <c r="AU207" s="229" t="s">
        <v>85</v>
      </c>
      <c r="AV207" s="14" t="s">
        <v>288</v>
      </c>
      <c r="AW207" s="14" t="s">
        <v>32</v>
      </c>
      <c r="AX207" s="14" t="s">
        <v>83</v>
      </c>
      <c r="AY207" s="229" t="s">
        <v>282</v>
      </c>
    </row>
    <row r="208" spans="1:65" s="12" customFormat="1" ht="22.9" customHeight="1">
      <c r="B208" s="177"/>
      <c r="C208" s="178"/>
      <c r="D208" s="179" t="s">
        <v>75</v>
      </c>
      <c r="E208" s="191" t="s">
        <v>352</v>
      </c>
      <c r="F208" s="191" t="s">
        <v>1285</v>
      </c>
      <c r="G208" s="178"/>
      <c r="H208" s="178"/>
      <c r="I208" s="181"/>
      <c r="J208" s="192">
        <f>BK208</f>
        <v>0</v>
      </c>
      <c r="K208" s="178"/>
      <c r="L208" s="183"/>
      <c r="M208" s="184"/>
      <c r="N208" s="185"/>
      <c r="O208" s="185"/>
      <c r="P208" s="186">
        <f>SUM(P209:P219)</f>
        <v>0</v>
      </c>
      <c r="Q208" s="185"/>
      <c r="R208" s="186">
        <f>SUM(R209:R219)</f>
        <v>2.7505855500000003</v>
      </c>
      <c r="S208" s="185"/>
      <c r="T208" s="187">
        <f>SUM(T209:T219)</f>
        <v>0</v>
      </c>
      <c r="AR208" s="188" t="s">
        <v>83</v>
      </c>
      <c r="AT208" s="189" t="s">
        <v>75</v>
      </c>
      <c r="AU208" s="189" t="s">
        <v>83</v>
      </c>
      <c r="AY208" s="188" t="s">
        <v>282</v>
      </c>
      <c r="BK208" s="190">
        <f>SUM(BK209:BK219)</f>
        <v>0</v>
      </c>
    </row>
    <row r="209" spans="1:65" s="2" customFormat="1" ht="33" customHeight="1">
      <c r="A209" s="35"/>
      <c r="B209" s="36"/>
      <c r="C209" s="193" t="s">
        <v>446</v>
      </c>
      <c r="D209" s="193" t="s">
        <v>284</v>
      </c>
      <c r="E209" s="194" t="s">
        <v>1322</v>
      </c>
      <c r="F209" s="195" t="s">
        <v>1323</v>
      </c>
      <c r="G209" s="196" t="s">
        <v>287</v>
      </c>
      <c r="H209" s="197">
        <v>74.234999999999999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1.2999999999999999E-4</v>
      </c>
      <c r="R209" s="203">
        <f>Q209*H209</f>
        <v>9.6505499999999991E-3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288</v>
      </c>
      <c r="AT209" s="205" t="s">
        <v>284</v>
      </c>
      <c r="AU209" s="205" t="s">
        <v>85</v>
      </c>
      <c r="AY209" s="18" t="s">
        <v>282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288</v>
      </c>
      <c r="BM209" s="205" t="s">
        <v>6213</v>
      </c>
    </row>
    <row r="210" spans="1:65" s="13" customFormat="1" ht="11.25">
      <c r="B210" s="207"/>
      <c r="C210" s="208"/>
      <c r="D210" s="209" t="s">
        <v>290</v>
      </c>
      <c r="E210" s="210" t="s">
        <v>1</v>
      </c>
      <c r="F210" s="211" t="s">
        <v>6369</v>
      </c>
      <c r="G210" s="208"/>
      <c r="H210" s="212">
        <v>40.875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290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282</v>
      </c>
    </row>
    <row r="211" spans="1:65" s="13" customFormat="1" ht="11.25">
      <c r="B211" s="207"/>
      <c r="C211" s="208"/>
      <c r="D211" s="209" t="s">
        <v>290</v>
      </c>
      <c r="E211" s="210" t="s">
        <v>1</v>
      </c>
      <c r="F211" s="211" t="s">
        <v>6413</v>
      </c>
      <c r="G211" s="208"/>
      <c r="H211" s="212">
        <v>33.36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290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282</v>
      </c>
    </row>
    <row r="212" spans="1:65" s="14" customFormat="1" ht="11.25">
      <c r="B212" s="219"/>
      <c r="C212" s="220"/>
      <c r="D212" s="209" t="s">
        <v>290</v>
      </c>
      <c r="E212" s="221" t="s">
        <v>1</v>
      </c>
      <c r="F212" s="222" t="s">
        <v>292</v>
      </c>
      <c r="G212" s="220"/>
      <c r="H212" s="223">
        <v>74.234999999999999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290</v>
      </c>
      <c r="AU212" s="229" t="s">
        <v>85</v>
      </c>
      <c r="AV212" s="14" t="s">
        <v>288</v>
      </c>
      <c r="AW212" s="14" t="s">
        <v>32</v>
      </c>
      <c r="AX212" s="14" t="s">
        <v>83</v>
      </c>
      <c r="AY212" s="229" t="s">
        <v>282</v>
      </c>
    </row>
    <row r="213" spans="1:65" s="2" customFormat="1" ht="24.2" customHeight="1">
      <c r="A213" s="35"/>
      <c r="B213" s="36"/>
      <c r="C213" s="193" t="s">
        <v>452</v>
      </c>
      <c r="D213" s="193" t="s">
        <v>284</v>
      </c>
      <c r="E213" s="194" t="s">
        <v>1327</v>
      </c>
      <c r="F213" s="195" t="s">
        <v>1328</v>
      </c>
      <c r="G213" s="196" t="s">
        <v>287</v>
      </c>
      <c r="H213" s="197">
        <v>40.875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4.0000000000000003E-5</v>
      </c>
      <c r="R213" s="203">
        <f>Q213*H213</f>
        <v>1.6350000000000002E-3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288</v>
      </c>
      <c r="AT213" s="205" t="s">
        <v>284</v>
      </c>
      <c r="AU213" s="205" t="s">
        <v>85</v>
      </c>
      <c r="AY213" s="18" t="s">
        <v>282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288</v>
      </c>
      <c r="BM213" s="205" t="s">
        <v>6216</v>
      </c>
    </row>
    <row r="214" spans="1:65" s="2" customFormat="1" ht="16.5" customHeight="1">
      <c r="A214" s="35"/>
      <c r="B214" s="36"/>
      <c r="C214" s="193" t="s">
        <v>457</v>
      </c>
      <c r="D214" s="193" t="s">
        <v>284</v>
      </c>
      <c r="E214" s="194" t="s">
        <v>6217</v>
      </c>
      <c r="F214" s="195" t="s">
        <v>6218</v>
      </c>
      <c r="G214" s="196" t="s">
        <v>583</v>
      </c>
      <c r="H214" s="197">
        <v>27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1.4999999999999999E-4</v>
      </c>
      <c r="R214" s="203">
        <f>Q214*H214</f>
        <v>4.0499999999999998E-3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288</v>
      </c>
      <c r="AT214" s="205" t="s">
        <v>284</v>
      </c>
      <c r="AU214" s="205" t="s">
        <v>85</v>
      </c>
      <c r="AY214" s="18" t="s">
        <v>282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288</v>
      </c>
      <c r="BM214" s="205" t="s">
        <v>6414</v>
      </c>
    </row>
    <row r="215" spans="1:65" s="13" customFormat="1" ht="11.25">
      <c r="B215" s="207"/>
      <c r="C215" s="208"/>
      <c r="D215" s="209" t="s">
        <v>290</v>
      </c>
      <c r="E215" s="210" t="s">
        <v>1</v>
      </c>
      <c r="F215" s="211" t="s">
        <v>468</v>
      </c>
      <c r="G215" s="208"/>
      <c r="H215" s="212">
        <v>27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290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282</v>
      </c>
    </row>
    <row r="216" spans="1:65" s="14" customFormat="1" ht="11.25">
      <c r="B216" s="219"/>
      <c r="C216" s="220"/>
      <c r="D216" s="209" t="s">
        <v>290</v>
      </c>
      <c r="E216" s="221" t="s">
        <v>1</v>
      </c>
      <c r="F216" s="222" t="s">
        <v>292</v>
      </c>
      <c r="G216" s="220"/>
      <c r="H216" s="223">
        <v>27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290</v>
      </c>
      <c r="AU216" s="229" t="s">
        <v>85</v>
      </c>
      <c r="AV216" s="14" t="s">
        <v>288</v>
      </c>
      <c r="AW216" s="14" t="s">
        <v>32</v>
      </c>
      <c r="AX216" s="14" t="s">
        <v>83</v>
      </c>
      <c r="AY216" s="229" t="s">
        <v>282</v>
      </c>
    </row>
    <row r="217" spans="1:65" s="2" customFormat="1" ht="16.5" customHeight="1">
      <c r="A217" s="35"/>
      <c r="B217" s="36"/>
      <c r="C217" s="251" t="s">
        <v>463</v>
      </c>
      <c r="D217" s="251" t="s">
        <v>990</v>
      </c>
      <c r="E217" s="252" t="s">
        <v>6221</v>
      </c>
      <c r="F217" s="253" t="s">
        <v>6222</v>
      </c>
      <c r="G217" s="254" t="s">
        <v>583</v>
      </c>
      <c r="H217" s="255">
        <v>27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0.10100000000000001</v>
      </c>
      <c r="R217" s="203">
        <f>Q217*H217</f>
        <v>2.7270000000000003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347</v>
      </c>
      <c r="AT217" s="205" t="s">
        <v>990</v>
      </c>
      <c r="AU217" s="205" t="s">
        <v>85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288</v>
      </c>
      <c r="BM217" s="205" t="s">
        <v>6415</v>
      </c>
    </row>
    <row r="218" spans="1:65" s="2" customFormat="1" ht="16.5" customHeight="1">
      <c r="A218" s="35"/>
      <c r="B218" s="36"/>
      <c r="C218" s="193" t="s">
        <v>468</v>
      </c>
      <c r="D218" s="193" t="s">
        <v>284</v>
      </c>
      <c r="E218" s="194" t="s">
        <v>1388</v>
      </c>
      <c r="F218" s="195" t="s">
        <v>1389</v>
      </c>
      <c r="G218" s="196" t="s">
        <v>583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2.5000000000000001E-4</v>
      </c>
      <c r="R218" s="203">
        <f>Q218*H218</f>
        <v>2.5000000000000001E-4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288</v>
      </c>
      <c r="AT218" s="205" t="s">
        <v>284</v>
      </c>
      <c r="AU218" s="205" t="s">
        <v>85</v>
      </c>
      <c r="AY218" s="18" t="s">
        <v>282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288</v>
      </c>
      <c r="BM218" s="205" t="s">
        <v>6224</v>
      </c>
    </row>
    <row r="219" spans="1:65" s="2" customFormat="1" ht="24.2" customHeight="1">
      <c r="A219" s="35"/>
      <c r="B219" s="36"/>
      <c r="C219" s="251" t="s">
        <v>473</v>
      </c>
      <c r="D219" s="251" t="s">
        <v>990</v>
      </c>
      <c r="E219" s="252" t="s">
        <v>1392</v>
      </c>
      <c r="F219" s="253" t="s">
        <v>6225</v>
      </c>
      <c r="G219" s="254" t="s">
        <v>583</v>
      </c>
      <c r="H219" s="255">
        <v>1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>O219*H219</f>
        <v>0</v>
      </c>
      <c r="Q219" s="203">
        <v>8.0000000000000002E-3</v>
      </c>
      <c r="R219" s="203">
        <f>Q219*H219</f>
        <v>8.0000000000000002E-3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347</v>
      </c>
      <c r="AT219" s="205" t="s">
        <v>990</v>
      </c>
      <c r="AU219" s="205" t="s">
        <v>85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288</v>
      </c>
      <c r="BM219" s="205" t="s">
        <v>6226</v>
      </c>
    </row>
    <row r="220" spans="1:65" s="12" customFormat="1" ht="22.9" customHeight="1">
      <c r="B220" s="177"/>
      <c r="C220" s="178"/>
      <c r="D220" s="179" t="s">
        <v>75</v>
      </c>
      <c r="E220" s="191" t="s">
        <v>1395</v>
      </c>
      <c r="F220" s="191" t="s">
        <v>1396</v>
      </c>
      <c r="G220" s="178"/>
      <c r="H220" s="178"/>
      <c r="I220" s="181"/>
      <c r="J220" s="192">
        <f>BK220</f>
        <v>0</v>
      </c>
      <c r="K220" s="178"/>
      <c r="L220" s="183"/>
      <c r="M220" s="184"/>
      <c r="N220" s="185"/>
      <c r="O220" s="185"/>
      <c r="P220" s="186">
        <f>P221</f>
        <v>0</v>
      </c>
      <c r="Q220" s="185"/>
      <c r="R220" s="186">
        <f>R221</f>
        <v>0</v>
      </c>
      <c r="S220" s="185"/>
      <c r="T220" s="187">
        <f>T221</f>
        <v>0</v>
      </c>
      <c r="AR220" s="188" t="s">
        <v>83</v>
      </c>
      <c r="AT220" s="189" t="s">
        <v>75</v>
      </c>
      <c r="AU220" s="189" t="s">
        <v>83</v>
      </c>
      <c r="AY220" s="188" t="s">
        <v>282</v>
      </c>
      <c r="BK220" s="190">
        <f>BK221</f>
        <v>0</v>
      </c>
    </row>
    <row r="221" spans="1:65" s="2" customFormat="1" ht="16.5" customHeight="1">
      <c r="A221" s="35"/>
      <c r="B221" s="36"/>
      <c r="C221" s="193" t="s">
        <v>478</v>
      </c>
      <c r="D221" s="193" t="s">
        <v>284</v>
      </c>
      <c r="E221" s="194" t="s">
        <v>6227</v>
      </c>
      <c r="F221" s="195" t="s">
        <v>6228</v>
      </c>
      <c r="G221" s="196" t="s">
        <v>418</v>
      </c>
      <c r="H221" s="197">
        <v>49.654000000000003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288</v>
      </c>
      <c r="AT221" s="205" t="s">
        <v>284</v>
      </c>
      <c r="AU221" s="205" t="s">
        <v>85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288</v>
      </c>
      <c r="BM221" s="205" t="s">
        <v>6229</v>
      </c>
    </row>
    <row r="222" spans="1:65" s="12" customFormat="1" ht="25.9" customHeight="1">
      <c r="B222" s="177"/>
      <c r="C222" s="178"/>
      <c r="D222" s="179" t="s">
        <v>75</v>
      </c>
      <c r="E222" s="180" t="s">
        <v>1401</v>
      </c>
      <c r="F222" s="180" t="s">
        <v>1402</v>
      </c>
      <c r="G222" s="178"/>
      <c r="H222" s="178"/>
      <c r="I222" s="181"/>
      <c r="J222" s="182">
        <f>BK222</f>
        <v>0</v>
      </c>
      <c r="K222" s="178"/>
      <c r="L222" s="183"/>
      <c r="M222" s="184"/>
      <c r="N222" s="185"/>
      <c r="O222" s="185"/>
      <c r="P222" s="186">
        <f>P223+P234+P272+P298+P318+P332</f>
        <v>0</v>
      </c>
      <c r="Q222" s="185"/>
      <c r="R222" s="186">
        <f>R223+R234+R272+R298+R318+R332</f>
        <v>5.4417797600000011</v>
      </c>
      <c r="S222" s="185"/>
      <c r="T222" s="187">
        <f>T223+T234+T272+T298+T318+T332</f>
        <v>0</v>
      </c>
      <c r="AR222" s="188" t="s">
        <v>85</v>
      </c>
      <c r="AT222" s="189" t="s">
        <v>75</v>
      </c>
      <c r="AU222" s="189" t="s">
        <v>76</v>
      </c>
      <c r="AY222" s="188" t="s">
        <v>282</v>
      </c>
      <c r="BK222" s="190">
        <f>BK223+BK234+BK272+BK298+BK318+BK332</f>
        <v>0</v>
      </c>
    </row>
    <row r="223" spans="1:65" s="12" customFormat="1" ht="22.9" customHeight="1">
      <c r="B223" s="177"/>
      <c r="C223" s="178"/>
      <c r="D223" s="179" t="s">
        <v>75</v>
      </c>
      <c r="E223" s="191" t="s">
        <v>1472</v>
      </c>
      <c r="F223" s="191" t="s">
        <v>1473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SUM(P224:P233)</f>
        <v>0</v>
      </c>
      <c r="Q223" s="185"/>
      <c r="R223" s="186">
        <f>SUM(R224:R233)</f>
        <v>0.326957</v>
      </c>
      <c r="S223" s="185"/>
      <c r="T223" s="187">
        <f>SUM(T224:T233)</f>
        <v>0</v>
      </c>
      <c r="AR223" s="188" t="s">
        <v>85</v>
      </c>
      <c r="AT223" s="189" t="s">
        <v>75</v>
      </c>
      <c r="AU223" s="189" t="s">
        <v>83</v>
      </c>
      <c r="AY223" s="188" t="s">
        <v>282</v>
      </c>
      <c r="BK223" s="190">
        <f>SUM(BK224:BK233)</f>
        <v>0</v>
      </c>
    </row>
    <row r="224" spans="1:65" s="2" customFormat="1" ht="24.2" customHeight="1">
      <c r="A224" s="35"/>
      <c r="B224" s="36"/>
      <c r="C224" s="193" t="s">
        <v>483</v>
      </c>
      <c r="D224" s="193" t="s">
        <v>284</v>
      </c>
      <c r="E224" s="194" t="s">
        <v>1569</v>
      </c>
      <c r="F224" s="195" t="s">
        <v>1570</v>
      </c>
      <c r="G224" s="196" t="s">
        <v>287</v>
      </c>
      <c r="H224" s="197">
        <v>57.453000000000003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6230</v>
      </c>
    </row>
    <row r="225" spans="1:65" s="16" customFormat="1" ht="11.25">
      <c r="B225" s="241"/>
      <c r="C225" s="242"/>
      <c r="D225" s="209" t="s">
        <v>290</v>
      </c>
      <c r="E225" s="243" t="s">
        <v>1</v>
      </c>
      <c r="F225" s="244" t="s">
        <v>6231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290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282</v>
      </c>
    </row>
    <row r="226" spans="1:65" s="13" customFormat="1" ht="11.25">
      <c r="B226" s="207"/>
      <c r="C226" s="208"/>
      <c r="D226" s="209" t="s">
        <v>290</v>
      </c>
      <c r="E226" s="210" t="s">
        <v>1</v>
      </c>
      <c r="F226" s="211" t="s">
        <v>6416</v>
      </c>
      <c r="G226" s="208"/>
      <c r="H226" s="212">
        <v>57.453000000000003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290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282</v>
      </c>
    </row>
    <row r="227" spans="1:65" s="14" customFormat="1" ht="11.25">
      <c r="B227" s="219"/>
      <c r="C227" s="220"/>
      <c r="D227" s="209" t="s">
        <v>290</v>
      </c>
      <c r="E227" s="221" t="s">
        <v>1</v>
      </c>
      <c r="F227" s="222" t="s">
        <v>292</v>
      </c>
      <c r="G227" s="220"/>
      <c r="H227" s="223">
        <v>57.453000000000003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290</v>
      </c>
      <c r="AU227" s="229" t="s">
        <v>85</v>
      </c>
      <c r="AV227" s="14" t="s">
        <v>288</v>
      </c>
      <c r="AW227" s="14" t="s">
        <v>32</v>
      </c>
      <c r="AX227" s="14" t="s">
        <v>83</v>
      </c>
      <c r="AY227" s="229" t="s">
        <v>282</v>
      </c>
    </row>
    <row r="228" spans="1:65" s="2" customFormat="1" ht="37.9" customHeight="1">
      <c r="A228" s="35"/>
      <c r="B228" s="36"/>
      <c r="C228" s="251" t="s">
        <v>488</v>
      </c>
      <c r="D228" s="251" t="s">
        <v>990</v>
      </c>
      <c r="E228" s="252" t="s">
        <v>1578</v>
      </c>
      <c r="F228" s="253" t="s">
        <v>1579</v>
      </c>
      <c r="G228" s="254" t="s">
        <v>287</v>
      </c>
      <c r="H228" s="255">
        <v>61.69</v>
      </c>
      <c r="I228" s="256"/>
      <c r="J228" s="257">
        <f>ROUND(I228*H228,2)</f>
        <v>0</v>
      </c>
      <c r="K228" s="258"/>
      <c r="L228" s="259"/>
      <c r="M228" s="260" t="s">
        <v>1</v>
      </c>
      <c r="N228" s="261" t="s">
        <v>41</v>
      </c>
      <c r="O228" s="72"/>
      <c r="P228" s="203">
        <f>O228*H228</f>
        <v>0</v>
      </c>
      <c r="Q228" s="203">
        <v>5.3E-3</v>
      </c>
      <c r="R228" s="203">
        <f>Q228*H228</f>
        <v>0.326957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493</v>
      </c>
      <c r="AT228" s="205" t="s">
        <v>990</v>
      </c>
      <c r="AU228" s="205" t="s">
        <v>85</v>
      </c>
      <c r="AY228" s="18" t="s">
        <v>282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6233</v>
      </c>
    </row>
    <row r="229" spans="1:65" s="16" customFormat="1" ht="11.25">
      <c r="B229" s="241"/>
      <c r="C229" s="242"/>
      <c r="D229" s="209" t="s">
        <v>290</v>
      </c>
      <c r="E229" s="243" t="s">
        <v>1</v>
      </c>
      <c r="F229" s="244" t="s">
        <v>6231</v>
      </c>
      <c r="G229" s="242"/>
      <c r="H229" s="243" t="s">
        <v>1</v>
      </c>
      <c r="I229" s="245"/>
      <c r="J229" s="242"/>
      <c r="K229" s="242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290</v>
      </c>
      <c r="AU229" s="250" t="s">
        <v>85</v>
      </c>
      <c r="AV229" s="16" t="s">
        <v>83</v>
      </c>
      <c r="AW229" s="16" t="s">
        <v>32</v>
      </c>
      <c r="AX229" s="16" t="s">
        <v>76</v>
      </c>
      <c r="AY229" s="250" t="s">
        <v>282</v>
      </c>
    </row>
    <row r="230" spans="1:65" s="13" customFormat="1" ht="11.25">
      <c r="B230" s="207"/>
      <c r="C230" s="208"/>
      <c r="D230" s="209" t="s">
        <v>290</v>
      </c>
      <c r="E230" s="210" t="s">
        <v>1</v>
      </c>
      <c r="F230" s="211" t="s">
        <v>6232</v>
      </c>
      <c r="G230" s="208"/>
      <c r="H230" s="212">
        <v>52.93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290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282</v>
      </c>
    </row>
    <row r="231" spans="1:65" s="14" customFormat="1" ht="11.25">
      <c r="B231" s="219"/>
      <c r="C231" s="220"/>
      <c r="D231" s="209" t="s">
        <v>290</v>
      </c>
      <c r="E231" s="221" t="s">
        <v>1</v>
      </c>
      <c r="F231" s="222" t="s">
        <v>292</v>
      </c>
      <c r="G231" s="220"/>
      <c r="H231" s="223">
        <v>52.93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290</v>
      </c>
      <c r="AU231" s="229" t="s">
        <v>85</v>
      </c>
      <c r="AV231" s="14" t="s">
        <v>288</v>
      </c>
      <c r="AW231" s="14" t="s">
        <v>32</v>
      </c>
      <c r="AX231" s="14" t="s">
        <v>83</v>
      </c>
      <c r="AY231" s="229" t="s">
        <v>282</v>
      </c>
    </row>
    <row r="232" spans="1:65" s="13" customFormat="1" ht="11.25">
      <c r="B232" s="207"/>
      <c r="C232" s="208"/>
      <c r="D232" s="209" t="s">
        <v>290</v>
      </c>
      <c r="E232" s="208"/>
      <c r="F232" s="211" t="s">
        <v>6234</v>
      </c>
      <c r="G232" s="208"/>
      <c r="H232" s="212">
        <v>61.69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290</v>
      </c>
      <c r="AU232" s="218" t="s">
        <v>85</v>
      </c>
      <c r="AV232" s="13" t="s">
        <v>85</v>
      </c>
      <c r="AW232" s="13" t="s">
        <v>4</v>
      </c>
      <c r="AX232" s="13" t="s">
        <v>83</v>
      </c>
      <c r="AY232" s="218" t="s">
        <v>282</v>
      </c>
    </row>
    <row r="233" spans="1:65" s="2" customFormat="1" ht="24.2" customHeight="1">
      <c r="A233" s="35"/>
      <c r="B233" s="36"/>
      <c r="C233" s="193" t="s">
        <v>493</v>
      </c>
      <c r="D233" s="193" t="s">
        <v>284</v>
      </c>
      <c r="E233" s="194" t="s">
        <v>6235</v>
      </c>
      <c r="F233" s="195" t="s">
        <v>6236</v>
      </c>
      <c r="G233" s="196" t="s">
        <v>418</v>
      </c>
      <c r="H233" s="197">
        <v>0.32700000000000001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284</v>
      </c>
      <c r="AU233" s="205" t="s">
        <v>85</v>
      </c>
      <c r="AY233" s="18" t="s">
        <v>282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6237</v>
      </c>
    </row>
    <row r="234" spans="1:65" s="12" customFormat="1" ht="22.9" customHeight="1">
      <c r="B234" s="177"/>
      <c r="C234" s="178"/>
      <c r="D234" s="179" t="s">
        <v>75</v>
      </c>
      <c r="E234" s="191" t="s">
        <v>1819</v>
      </c>
      <c r="F234" s="191" t="s">
        <v>1820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SUM(P235:P271)</f>
        <v>0</v>
      </c>
      <c r="Q234" s="185"/>
      <c r="R234" s="186">
        <f>SUM(R235:R271)</f>
        <v>2.5205541200000003</v>
      </c>
      <c r="S234" s="185"/>
      <c r="T234" s="187">
        <f>SUM(T235:T271)</f>
        <v>0</v>
      </c>
      <c r="AR234" s="188" t="s">
        <v>85</v>
      </c>
      <c r="AT234" s="189" t="s">
        <v>75</v>
      </c>
      <c r="AU234" s="189" t="s">
        <v>83</v>
      </c>
      <c r="AY234" s="188" t="s">
        <v>282</v>
      </c>
      <c r="BK234" s="190">
        <f>SUM(BK235:BK271)</f>
        <v>0</v>
      </c>
    </row>
    <row r="235" spans="1:65" s="2" customFormat="1" ht="24.2" customHeight="1">
      <c r="A235" s="35"/>
      <c r="B235" s="36"/>
      <c r="C235" s="193" t="s">
        <v>498</v>
      </c>
      <c r="D235" s="193" t="s">
        <v>284</v>
      </c>
      <c r="E235" s="194" t="s">
        <v>6238</v>
      </c>
      <c r="F235" s="195" t="s">
        <v>6239</v>
      </c>
      <c r="G235" s="196" t="s">
        <v>441</v>
      </c>
      <c r="H235" s="197">
        <v>179.9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284</v>
      </c>
      <c r="AU235" s="205" t="s">
        <v>85</v>
      </c>
      <c r="AY235" s="18" t="s">
        <v>282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6240</v>
      </c>
    </row>
    <row r="236" spans="1:65" s="16" customFormat="1" ht="11.25">
      <c r="B236" s="241"/>
      <c r="C236" s="242"/>
      <c r="D236" s="209" t="s">
        <v>290</v>
      </c>
      <c r="E236" s="243" t="s">
        <v>1</v>
      </c>
      <c r="F236" s="244" t="s">
        <v>6241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290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282</v>
      </c>
    </row>
    <row r="237" spans="1:65" s="13" customFormat="1" ht="11.25">
      <c r="B237" s="207"/>
      <c r="C237" s="208"/>
      <c r="D237" s="209" t="s">
        <v>290</v>
      </c>
      <c r="E237" s="210" t="s">
        <v>1</v>
      </c>
      <c r="F237" s="211" t="s">
        <v>6417</v>
      </c>
      <c r="G237" s="208"/>
      <c r="H237" s="212">
        <v>179.9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290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282</v>
      </c>
    </row>
    <row r="238" spans="1:65" s="15" customFormat="1" ht="11.25">
      <c r="B238" s="230"/>
      <c r="C238" s="231"/>
      <c r="D238" s="209" t="s">
        <v>290</v>
      </c>
      <c r="E238" s="232" t="s">
        <v>1</v>
      </c>
      <c r="F238" s="233" t="s">
        <v>306</v>
      </c>
      <c r="G238" s="231"/>
      <c r="H238" s="234">
        <v>179.9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290</v>
      </c>
      <c r="AU238" s="240" t="s">
        <v>85</v>
      </c>
      <c r="AV238" s="15" t="s">
        <v>105</v>
      </c>
      <c r="AW238" s="15" t="s">
        <v>32</v>
      </c>
      <c r="AX238" s="15" t="s">
        <v>76</v>
      </c>
      <c r="AY238" s="240" t="s">
        <v>282</v>
      </c>
    </row>
    <row r="239" spans="1:65" s="14" customFormat="1" ht="11.25">
      <c r="B239" s="219"/>
      <c r="C239" s="220"/>
      <c r="D239" s="209" t="s">
        <v>290</v>
      </c>
      <c r="E239" s="221" t="s">
        <v>1</v>
      </c>
      <c r="F239" s="222" t="s">
        <v>292</v>
      </c>
      <c r="G239" s="220"/>
      <c r="H239" s="223">
        <v>179.9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290</v>
      </c>
      <c r="AU239" s="229" t="s">
        <v>85</v>
      </c>
      <c r="AV239" s="14" t="s">
        <v>288</v>
      </c>
      <c r="AW239" s="14" t="s">
        <v>32</v>
      </c>
      <c r="AX239" s="14" t="s">
        <v>83</v>
      </c>
      <c r="AY239" s="229" t="s">
        <v>282</v>
      </c>
    </row>
    <row r="240" spans="1:65" s="2" customFormat="1" ht="16.5" customHeight="1">
      <c r="A240" s="35"/>
      <c r="B240" s="36"/>
      <c r="C240" s="251" t="s">
        <v>509</v>
      </c>
      <c r="D240" s="251" t="s">
        <v>990</v>
      </c>
      <c r="E240" s="252" t="s">
        <v>6243</v>
      </c>
      <c r="F240" s="253" t="s">
        <v>6244</v>
      </c>
      <c r="G240" s="254" t="s">
        <v>295</v>
      </c>
      <c r="H240" s="255">
        <v>1.9790000000000001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0.55000000000000004</v>
      </c>
      <c r="R240" s="203">
        <f>Q240*H240</f>
        <v>1.0884500000000001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493</v>
      </c>
      <c r="AT240" s="205" t="s">
        <v>990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6245</v>
      </c>
    </row>
    <row r="241" spans="1:65" s="16" customFormat="1" ht="11.25">
      <c r="B241" s="241"/>
      <c r="C241" s="242"/>
      <c r="D241" s="209" t="s">
        <v>290</v>
      </c>
      <c r="E241" s="243" t="s">
        <v>1</v>
      </c>
      <c r="F241" s="244" t="s">
        <v>6241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290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282</v>
      </c>
    </row>
    <row r="242" spans="1:65" s="13" customFormat="1" ht="11.25">
      <c r="B242" s="207"/>
      <c r="C242" s="208"/>
      <c r="D242" s="209" t="s">
        <v>290</v>
      </c>
      <c r="E242" s="210" t="s">
        <v>1</v>
      </c>
      <c r="F242" s="211" t="s">
        <v>6418</v>
      </c>
      <c r="G242" s="208"/>
      <c r="H242" s="212">
        <v>1.7989999999999999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290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282</v>
      </c>
    </row>
    <row r="243" spans="1:65" s="15" customFormat="1" ht="11.25">
      <c r="B243" s="230"/>
      <c r="C243" s="231"/>
      <c r="D243" s="209" t="s">
        <v>290</v>
      </c>
      <c r="E243" s="232" t="s">
        <v>1</v>
      </c>
      <c r="F243" s="233" t="s">
        <v>306</v>
      </c>
      <c r="G243" s="231"/>
      <c r="H243" s="234">
        <v>1.7989999999999999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290</v>
      </c>
      <c r="AU243" s="240" t="s">
        <v>85</v>
      </c>
      <c r="AV243" s="15" t="s">
        <v>105</v>
      </c>
      <c r="AW243" s="15" t="s">
        <v>32</v>
      </c>
      <c r="AX243" s="15" t="s">
        <v>76</v>
      </c>
      <c r="AY243" s="240" t="s">
        <v>282</v>
      </c>
    </row>
    <row r="244" spans="1:65" s="14" customFormat="1" ht="11.25">
      <c r="B244" s="219"/>
      <c r="C244" s="220"/>
      <c r="D244" s="209" t="s">
        <v>290</v>
      </c>
      <c r="E244" s="221" t="s">
        <v>1</v>
      </c>
      <c r="F244" s="222" t="s">
        <v>292</v>
      </c>
      <c r="G244" s="220"/>
      <c r="H244" s="223">
        <v>1.7989999999999999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290</v>
      </c>
      <c r="AU244" s="229" t="s">
        <v>85</v>
      </c>
      <c r="AV244" s="14" t="s">
        <v>288</v>
      </c>
      <c r="AW244" s="14" t="s">
        <v>32</v>
      </c>
      <c r="AX244" s="14" t="s">
        <v>83</v>
      </c>
      <c r="AY244" s="229" t="s">
        <v>282</v>
      </c>
    </row>
    <row r="245" spans="1:65" s="13" customFormat="1" ht="11.25">
      <c r="B245" s="207"/>
      <c r="C245" s="208"/>
      <c r="D245" s="209" t="s">
        <v>290</v>
      </c>
      <c r="E245" s="208"/>
      <c r="F245" s="211" t="s">
        <v>6419</v>
      </c>
      <c r="G245" s="208"/>
      <c r="H245" s="212">
        <v>1.9790000000000001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290</v>
      </c>
      <c r="AU245" s="218" t="s">
        <v>85</v>
      </c>
      <c r="AV245" s="13" t="s">
        <v>85</v>
      </c>
      <c r="AW245" s="13" t="s">
        <v>4</v>
      </c>
      <c r="AX245" s="13" t="s">
        <v>83</v>
      </c>
      <c r="AY245" s="218" t="s">
        <v>282</v>
      </c>
    </row>
    <row r="246" spans="1:65" s="2" customFormat="1" ht="24.2" customHeight="1">
      <c r="A246" s="35"/>
      <c r="B246" s="36"/>
      <c r="C246" s="193" t="s">
        <v>515</v>
      </c>
      <c r="D246" s="193" t="s">
        <v>284</v>
      </c>
      <c r="E246" s="194" t="s">
        <v>6248</v>
      </c>
      <c r="F246" s="195" t="s">
        <v>6249</v>
      </c>
      <c r="G246" s="196" t="s">
        <v>295</v>
      </c>
      <c r="H246" s="197">
        <v>1.9790000000000001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1.2659999999999999E-2</v>
      </c>
      <c r="R246" s="203">
        <f>Q246*H246</f>
        <v>2.5054139999999999E-2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284</v>
      </c>
      <c r="AU246" s="205" t="s">
        <v>85</v>
      </c>
      <c r="AY246" s="18" t="s">
        <v>282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6250</v>
      </c>
    </row>
    <row r="247" spans="1:65" s="13" customFormat="1" ht="11.25">
      <c r="B247" s="207"/>
      <c r="C247" s="208"/>
      <c r="D247" s="209" t="s">
        <v>290</v>
      </c>
      <c r="E247" s="210" t="s">
        <v>1</v>
      </c>
      <c r="F247" s="211" t="s">
        <v>6420</v>
      </c>
      <c r="G247" s="208"/>
      <c r="H247" s="212">
        <v>1.9790000000000001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290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282</v>
      </c>
    </row>
    <row r="248" spans="1:65" s="14" customFormat="1" ht="11.25">
      <c r="B248" s="219"/>
      <c r="C248" s="220"/>
      <c r="D248" s="209" t="s">
        <v>290</v>
      </c>
      <c r="E248" s="221" t="s">
        <v>1</v>
      </c>
      <c r="F248" s="222" t="s">
        <v>292</v>
      </c>
      <c r="G248" s="220"/>
      <c r="H248" s="223">
        <v>1.9790000000000001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290</v>
      </c>
      <c r="AU248" s="229" t="s">
        <v>85</v>
      </c>
      <c r="AV248" s="14" t="s">
        <v>288</v>
      </c>
      <c r="AW248" s="14" t="s">
        <v>32</v>
      </c>
      <c r="AX248" s="14" t="s">
        <v>83</v>
      </c>
      <c r="AY248" s="229" t="s">
        <v>282</v>
      </c>
    </row>
    <row r="249" spans="1:65" s="2" customFormat="1" ht="24.2" customHeight="1">
      <c r="A249" s="35"/>
      <c r="B249" s="36"/>
      <c r="C249" s="193" t="s">
        <v>520</v>
      </c>
      <c r="D249" s="193" t="s">
        <v>284</v>
      </c>
      <c r="E249" s="194" t="s">
        <v>1822</v>
      </c>
      <c r="F249" s="195" t="s">
        <v>1823</v>
      </c>
      <c r="G249" s="196" t="s">
        <v>441</v>
      </c>
      <c r="H249" s="197">
        <v>97.15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284</v>
      </c>
      <c r="AU249" s="205" t="s">
        <v>85</v>
      </c>
      <c r="AY249" s="18" t="s">
        <v>282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6252</v>
      </c>
    </row>
    <row r="250" spans="1:65" s="16" customFormat="1" ht="11.25">
      <c r="B250" s="241"/>
      <c r="C250" s="242"/>
      <c r="D250" s="209" t="s">
        <v>290</v>
      </c>
      <c r="E250" s="243" t="s">
        <v>1</v>
      </c>
      <c r="F250" s="244" t="s">
        <v>6253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290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282</v>
      </c>
    </row>
    <row r="251" spans="1:65" s="13" customFormat="1" ht="11.25">
      <c r="B251" s="207"/>
      <c r="C251" s="208"/>
      <c r="D251" s="209" t="s">
        <v>290</v>
      </c>
      <c r="E251" s="210" t="s">
        <v>1</v>
      </c>
      <c r="F251" s="211" t="s">
        <v>6421</v>
      </c>
      <c r="G251" s="208"/>
      <c r="H251" s="212">
        <v>97.15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290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282</v>
      </c>
    </row>
    <row r="252" spans="1:65" s="15" customFormat="1" ht="11.25">
      <c r="B252" s="230"/>
      <c r="C252" s="231"/>
      <c r="D252" s="209" t="s">
        <v>290</v>
      </c>
      <c r="E252" s="232" t="s">
        <v>1</v>
      </c>
      <c r="F252" s="233" t="s">
        <v>306</v>
      </c>
      <c r="G252" s="231"/>
      <c r="H252" s="234">
        <v>97.15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290</v>
      </c>
      <c r="AU252" s="240" t="s">
        <v>85</v>
      </c>
      <c r="AV252" s="15" t="s">
        <v>105</v>
      </c>
      <c r="AW252" s="15" t="s">
        <v>32</v>
      </c>
      <c r="AX252" s="15" t="s">
        <v>76</v>
      </c>
      <c r="AY252" s="240" t="s">
        <v>282</v>
      </c>
    </row>
    <row r="253" spans="1:65" s="14" customFormat="1" ht="11.25">
      <c r="B253" s="219"/>
      <c r="C253" s="220"/>
      <c r="D253" s="209" t="s">
        <v>290</v>
      </c>
      <c r="E253" s="221" t="s">
        <v>1</v>
      </c>
      <c r="F253" s="222" t="s">
        <v>292</v>
      </c>
      <c r="G253" s="220"/>
      <c r="H253" s="223">
        <v>97.15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290</v>
      </c>
      <c r="AU253" s="229" t="s">
        <v>85</v>
      </c>
      <c r="AV253" s="14" t="s">
        <v>288</v>
      </c>
      <c r="AW253" s="14" t="s">
        <v>32</v>
      </c>
      <c r="AX253" s="14" t="s">
        <v>83</v>
      </c>
      <c r="AY253" s="229" t="s">
        <v>282</v>
      </c>
    </row>
    <row r="254" spans="1:65" s="2" customFormat="1" ht="16.5" customHeight="1">
      <c r="A254" s="35"/>
      <c r="B254" s="36"/>
      <c r="C254" s="251" t="s">
        <v>525</v>
      </c>
      <c r="D254" s="251" t="s">
        <v>990</v>
      </c>
      <c r="E254" s="252" t="s">
        <v>1850</v>
      </c>
      <c r="F254" s="253" t="s">
        <v>1851</v>
      </c>
      <c r="G254" s="254" t="s">
        <v>295</v>
      </c>
      <c r="H254" s="255">
        <v>0.874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0.55000000000000004</v>
      </c>
      <c r="R254" s="203">
        <f>Q254*H254</f>
        <v>0.48070000000000002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493</v>
      </c>
      <c r="AT254" s="205" t="s">
        <v>990</v>
      </c>
      <c r="AU254" s="205" t="s">
        <v>85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6255</v>
      </c>
    </row>
    <row r="255" spans="1:65" s="16" customFormat="1" ht="11.25">
      <c r="B255" s="241"/>
      <c r="C255" s="242"/>
      <c r="D255" s="209" t="s">
        <v>290</v>
      </c>
      <c r="E255" s="243" t="s">
        <v>1</v>
      </c>
      <c r="F255" s="244" t="s">
        <v>6253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290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282</v>
      </c>
    </row>
    <row r="256" spans="1:65" s="13" customFormat="1" ht="11.25">
      <c r="B256" s="207"/>
      <c r="C256" s="208"/>
      <c r="D256" s="209" t="s">
        <v>290</v>
      </c>
      <c r="E256" s="210" t="s">
        <v>1</v>
      </c>
      <c r="F256" s="211" t="s">
        <v>6422</v>
      </c>
      <c r="G256" s="208"/>
      <c r="H256" s="212">
        <v>0.874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290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282</v>
      </c>
    </row>
    <row r="257" spans="1:65" s="15" customFormat="1" ht="11.25">
      <c r="B257" s="230"/>
      <c r="C257" s="231"/>
      <c r="D257" s="209" t="s">
        <v>290</v>
      </c>
      <c r="E257" s="232" t="s">
        <v>1</v>
      </c>
      <c r="F257" s="233" t="s">
        <v>306</v>
      </c>
      <c r="G257" s="231"/>
      <c r="H257" s="234">
        <v>0.874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290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282</v>
      </c>
    </row>
    <row r="258" spans="1:65" s="14" customFormat="1" ht="11.25">
      <c r="B258" s="219"/>
      <c r="C258" s="220"/>
      <c r="D258" s="209" t="s">
        <v>290</v>
      </c>
      <c r="E258" s="221" t="s">
        <v>1</v>
      </c>
      <c r="F258" s="222" t="s">
        <v>292</v>
      </c>
      <c r="G258" s="220"/>
      <c r="H258" s="223">
        <v>0.874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290</v>
      </c>
      <c r="AU258" s="229" t="s">
        <v>85</v>
      </c>
      <c r="AV258" s="14" t="s">
        <v>288</v>
      </c>
      <c r="AW258" s="14" t="s">
        <v>32</v>
      </c>
      <c r="AX258" s="14" t="s">
        <v>83</v>
      </c>
      <c r="AY258" s="229" t="s">
        <v>282</v>
      </c>
    </row>
    <row r="259" spans="1:65" s="2" customFormat="1" ht="24.2" customHeight="1">
      <c r="A259" s="35"/>
      <c r="B259" s="36"/>
      <c r="C259" s="193" t="s">
        <v>530</v>
      </c>
      <c r="D259" s="193" t="s">
        <v>284</v>
      </c>
      <c r="E259" s="194" t="s">
        <v>1860</v>
      </c>
      <c r="F259" s="195" t="s">
        <v>1861</v>
      </c>
      <c r="G259" s="196" t="s">
        <v>287</v>
      </c>
      <c r="H259" s="197">
        <v>57.453000000000003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284</v>
      </c>
      <c r="AU259" s="205" t="s">
        <v>85</v>
      </c>
      <c r="AY259" s="18" t="s">
        <v>282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6257</v>
      </c>
    </row>
    <row r="260" spans="1:65" s="16" customFormat="1" ht="11.25">
      <c r="B260" s="241"/>
      <c r="C260" s="242"/>
      <c r="D260" s="209" t="s">
        <v>290</v>
      </c>
      <c r="E260" s="243" t="s">
        <v>1</v>
      </c>
      <c r="F260" s="244" t="s">
        <v>6231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290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282</v>
      </c>
    </row>
    <row r="261" spans="1:65" s="13" customFormat="1" ht="11.25">
      <c r="B261" s="207"/>
      <c r="C261" s="208"/>
      <c r="D261" s="209" t="s">
        <v>290</v>
      </c>
      <c r="E261" s="210" t="s">
        <v>1</v>
      </c>
      <c r="F261" s="211" t="s">
        <v>6416</v>
      </c>
      <c r="G261" s="208"/>
      <c r="H261" s="212">
        <v>57.453000000000003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290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282</v>
      </c>
    </row>
    <row r="262" spans="1:65" s="14" customFormat="1" ht="11.25">
      <c r="B262" s="219"/>
      <c r="C262" s="220"/>
      <c r="D262" s="209" t="s">
        <v>290</v>
      </c>
      <c r="E262" s="221" t="s">
        <v>1</v>
      </c>
      <c r="F262" s="222" t="s">
        <v>292</v>
      </c>
      <c r="G262" s="220"/>
      <c r="H262" s="223">
        <v>57.453000000000003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290</v>
      </c>
      <c r="AU262" s="229" t="s">
        <v>85</v>
      </c>
      <c r="AV262" s="14" t="s">
        <v>288</v>
      </c>
      <c r="AW262" s="14" t="s">
        <v>32</v>
      </c>
      <c r="AX262" s="14" t="s">
        <v>83</v>
      </c>
      <c r="AY262" s="229" t="s">
        <v>282</v>
      </c>
    </row>
    <row r="263" spans="1:65" s="2" customFormat="1" ht="16.5" customHeight="1">
      <c r="A263" s="35"/>
      <c r="B263" s="36"/>
      <c r="C263" s="251" t="s">
        <v>536</v>
      </c>
      <c r="D263" s="251" t="s">
        <v>990</v>
      </c>
      <c r="E263" s="252" t="s">
        <v>1864</v>
      </c>
      <c r="F263" s="253" t="s">
        <v>1865</v>
      </c>
      <c r="G263" s="254" t="s">
        <v>295</v>
      </c>
      <c r="H263" s="255">
        <v>1.58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0.55000000000000004</v>
      </c>
      <c r="R263" s="203">
        <f>Q263*H263</f>
        <v>0.86900000000000011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493</v>
      </c>
      <c r="AT263" s="205" t="s">
        <v>990</v>
      </c>
      <c r="AU263" s="205" t="s">
        <v>85</v>
      </c>
      <c r="AY263" s="18" t="s">
        <v>282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6258</v>
      </c>
    </row>
    <row r="264" spans="1:65" s="16" customFormat="1" ht="11.25">
      <c r="B264" s="241"/>
      <c r="C264" s="242"/>
      <c r="D264" s="209" t="s">
        <v>290</v>
      </c>
      <c r="E264" s="243" t="s">
        <v>1</v>
      </c>
      <c r="F264" s="244" t="s">
        <v>6231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290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282</v>
      </c>
    </row>
    <row r="265" spans="1:65" s="13" customFormat="1" ht="11.25">
      <c r="B265" s="207"/>
      <c r="C265" s="208"/>
      <c r="D265" s="209" t="s">
        <v>290</v>
      </c>
      <c r="E265" s="210" t="s">
        <v>1</v>
      </c>
      <c r="F265" s="211" t="s">
        <v>6423</v>
      </c>
      <c r="G265" s="208"/>
      <c r="H265" s="212">
        <v>1.4359999999999999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290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282</v>
      </c>
    </row>
    <row r="266" spans="1:65" s="14" customFormat="1" ht="11.25">
      <c r="B266" s="219"/>
      <c r="C266" s="220"/>
      <c r="D266" s="209" t="s">
        <v>290</v>
      </c>
      <c r="E266" s="221" t="s">
        <v>1</v>
      </c>
      <c r="F266" s="222" t="s">
        <v>292</v>
      </c>
      <c r="G266" s="220"/>
      <c r="H266" s="223">
        <v>1.4359999999999999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290</v>
      </c>
      <c r="AU266" s="229" t="s">
        <v>85</v>
      </c>
      <c r="AV266" s="14" t="s">
        <v>288</v>
      </c>
      <c r="AW266" s="14" t="s">
        <v>32</v>
      </c>
      <c r="AX266" s="14" t="s">
        <v>83</v>
      </c>
      <c r="AY266" s="229" t="s">
        <v>282</v>
      </c>
    </row>
    <row r="267" spans="1:65" s="13" customFormat="1" ht="11.25">
      <c r="B267" s="207"/>
      <c r="C267" s="208"/>
      <c r="D267" s="209" t="s">
        <v>290</v>
      </c>
      <c r="E267" s="208"/>
      <c r="F267" s="211" t="s">
        <v>6424</v>
      </c>
      <c r="G267" s="208"/>
      <c r="H267" s="212">
        <v>1.58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290</v>
      </c>
      <c r="AU267" s="218" t="s">
        <v>85</v>
      </c>
      <c r="AV267" s="13" t="s">
        <v>85</v>
      </c>
      <c r="AW267" s="13" t="s">
        <v>4</v>
      </c>
      <c r="AX267" s="13" t="s">
        <v>83</v>
      </c>
      <c r="AY267" s="218" t="s">
        <v>282</v>
      </c>
    </row>
    <row r="268" spans="1:65" s="2" customFormat="1" ht="24.2" customHeight="1">
      <c r="A268" s="35"/>
      <c r="B268" s="36"/>
      <c r="C268" s="193" t="s">
        <v>544</v>
      </c>
      <c r="D268" s="193" t="s">
        <v>284</v>
      </c>
      <c r="E268" s="194" t="s">
        <v>1907</v>
      </c>
      <c r="F268" s="195" t="s">
        <v>1908</v>
      </c>
      <c r="G268" s="196" t="s">
        <v>295</v>
      </c>
      <c r="H268" s="197">
        <v>2.4540000000000002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2.3369999999999998E-2</v>
      </c>
      <c r="R268" s="203">
        <f>Q268*H268</f>
        <v>5.7349980000000002E-2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284</v>
      </c>
      <c r="AU268" s="205" t="s">
        <v>85</v>
      </c>
      <c r="AY268" s="18" t="s">
        <v>282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6261</v>
      </c>
    </row>
    <row r="269" spans="1:65" s="13" customFormat="1" ht="11.25">
      <c r="B269" s="207"/>
      <c r="C269" s="208"/>
      <c r="D269" s="209" t="s">
        <v>290</v>
      </c>
      <c r="E269" s="210" t="s">
        <v>1</v>
      </c>
      <c r="F269" s="211" t="s">
        <v>6425</v>
      </c>
      <c r="G269" s="208"/>
      <c r="H269" s="212">
        <v>2.4540000000000002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290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282</v>
      </c>
    </row>
    <row r="270" spans="1:65" s="14" customFormat="1" ht="11.25">
      <c r="B270" s="219"/>
      <c r="C270" s="220"/>
      <c r="D270" s="209" t="s">
        <v>290</v>
      </c>
      <c r="E270" s="221" t="s">
        <v>1</v>
      </c>
      <c r="F270" s="222" t="s">
        <v>292</v>
      </c>
      <c r="G270" s="220"/>
      <c r="H270" s="223">
        <v>2.4540000000000002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290</v>
      </c>
      <c r="AU270" s="229" t="s">
        <v>85</v>
      </c>
      <c r="AV270" s="14" t="s">
        <v>288</v>
      </c>
      <c r="AW270" s="14" t="s">
        <v>32</v>
      </c>
      <c r="AX270" s="14" t="s">
        <v>83</v>
      </c>
      <c r="AY270" s="229" t="s">
        <v>282</v>
      </c>
    </row>
    <row r="271" spans="1:65" s="2" customFormat="1" ht="24.2" customHeight="1">
      <c r="A271" s="35"/>
      <c r="B271" s="36"/>
      <c r="C271" s="193" t="s">
        <v>550</v>
      </c>
      <c r="D271" s="193" t="s">
        <v>284</v>
      </c>
      <c r="E271" s="194" t="s">
        <v>6263</v>
      </c>
      <c r="F271" s="195" t="s">
        <v>6264</v>
      </c>
      <c r="G271" s="196" t="s">
        <v>418</v>
      </c>
      <c r="H271" s="197">
        <v>2.5209999999999999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284</v>
      </c>
      <c r="AU271" s="205" t="s">
        <v>85</v>
      </c>
      <c r="AY271" s="18" t="s">
        <v>282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6265</v>
      </c>
    </row>
    <row r="272" spans="1:65" s="12" customFormat="1" ht="22.9" customHeight="1">
      <c r="B272" s="177"/>
      <c r="C272" s="178"/>
      <c r="D272" s="179" t="s">
        <v>75</v>
      </c>
      <c r="E272" s="191" t="s">
        <v>2045</v>
      </c>
      <c r="F272" s="191" t="s">
        <v>2046</v>
      </c>
      <c r="G272" s="178"/>
      <c r="H272" s="178"/>
      <c r="I272" s="181"/>
      <c r="J272" s="192">
        <f>BK272</f>
        <v>0</v>
      </c>
      <c r="K272" s="178"/>
      <c r="L272" s="183"/>
      <c r="M272" s="184"/>
      <c r="N272" s="185"/>
      <c r="O272" s="185"/>
      <c r="P272" s="186">
        <f>SUM(P273:P297)</f>
        <v>0</v>
      </c>
      <c r="Q272" s="185"/>
      <c r="R272" s="186">
        <f>SUM(R273:R297)</f>
        <v>0.33081840000000007</v>
      </c>
      <c r="S272" s="185"/>
      <c r="T272" s="187">
        <f>SUM(T273:T297)</f>
        <v>0</v>
      </c>
      <c r="AR272" s="188" t="s">
        <v>85</v>
      </c>
      <c r="AT272" s="189" t="s">
        <v>75</v>
      </c>
      <c r="AU272" s="189" t="s">
        <v>83</v>
      </c>
      <c r="AY272" s="188" t="s">
        <v>282</v>
      </c>
      <c r="BK272" s="190">
        <f>SUM(BK273:BK297)</f>
        <v>0</v>
      </c>
    </row>
    <row r="273" spans="1:65" s="2" customFormat="1" ht="44.25" customHeight="1">
      <c r="A273" s="35"/>
      <c r="B273" s="36"/>
      <c r="C273" s="193" t="s">
        <v>580</v>
      </c>
      <c r="D273" s="193" t="s">
        <v>284</v>
      </c>
      <c r="E273" s="194" t="s">
        <v>2048</v>
      </c>
      <c r="F273" s="195" t="s">
        <v>6266</v>
      </c>
      <c r="G273" s="196" t="s">
        <v>287</v>
      </c>
      <c r="H273" s="197">
        <v>57.453000000000003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2.66E-3</v>
      </c>
      <c r="R273" s="203">
        <f>Q273*H273</f>
        <v>0.15282498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284</v>
      </c>
      <c r="AU273" s="205" t="s">
        <v>85</v>
      </c>
      <c r="AY273" s="18" t="s">
        <v>282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6267</v>
      </c>
    </row>
    <row r="274" spans="1:65" s="13" customFormat="1" ht="11.25">
      <c r="B274" s="207"/>
      <c r="C274" s="208"/>
      <c r="D274" s="209" t="s">
        <v>290</v>
      </c>
      <c r="E274" s="210" t="s">
        <v>1</v>
      </c>
      <c r="F274" s="211" t="s">
        <v>6416</v>
      </c>
      <c r="G274" s="208"/>
      <c r="H274" s="212">
        <v>57.453000000000003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290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282</v>
      </c>
    </row>
    <row r="275" spans="1:65" s="14" customFormat="1" ht="11.25">
      <c r="B275" s="219"/>
      <c r="C275" s="220"/>
      <c r="D275" s="209" t="s">
        <v>290</v>
      </c>
      <c r="E275" s="221" t="s">
        <v>1</v>
      </c>
      <c r="F275" s="222" t="s">
        <v>292</v>
      </c>
      <c r="G275" s="220"/>
      <c r="H275" s="223">
        <v>57.453000000000003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290</v>
      </c>
      <c r="AU275" s="229" t="s">
        <v>85</v>
      </c>
      <c r="AV275" s="14" t="s">
        <v>288</v>
      </c>
      <c r="AW275" s="14" t="s">
        <v>32</v>
      </c>
      <c r="AX275" s="14" t="s">
        <v>83</v>
      </c>
      <c r="AY275" s="229" t="s">
        <v>282</v>
      </c>
    </row>
    <row r="276" spans="1:65" s="2" customFormat="1" ht="37.9" customHeight="1">
      <c r="A276" s="35"/>
      <c r="B276" s="36"/>
      <c r="C276" s="193" t="s">
        <v>585</v>
      </c>
      <c r="D276" s="193" t="s">
        <v>284</v>
      </c>
      <c r="E276" s="194" t="s">
        <v>6268</v>
      </c>
      <c r="F276" s="195" t="s">
        <v>6426</v>
      </c>
      <c r="G276" s="196" t="s">
        <v>441</v>
      </c>
      <c r="H276" s="197">
        <v>17.149999999999999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1.1100000000000001E-3</v>
      </c>
      <c r="R276" s="203">
        <f>Q276*H276</f>
        <v>1.9036500000000001E-2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284</v>
      </c>
      <c r="AU276" s="205" t="s">
        <v>85</v>
      </c>
      <c r="AY276" s="18" t="s">
        <v>282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6270</v>
      </c>
    </row>
    <row r="277" spans="1:65" s="2" customFormat="1" ht="37.9" customHeight="1">
      <c r="A277" s="35"/>
      <c r="B277" s="36"/>
      <c r="C277" s="193" t="s">
        <v>589</v>
      </c>
      <c r="D277" s="193" t="s">
        <v>284</v>
      </c>
      <c r="E277" s="194" t="s">
        <v>6271</v>
      </c>
      <c r="F277" s="195" t="s">
        <v>6272</v>
      </c>
      <c r="G277" s="196" t="s">
        <v>441</v>
      </c>
      <c r="H277" s="197">
        <v>23.891999999999999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8.8999999999999995E-4</v>
      </c>
      <c r="R277" s="203">
        <f>Q277*H277</f>
        <v>2.1263879999999999E-2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284</v>
      </c>
      <c r="AU277" s="205" t="s">
        <v>85</v>
      </c>
      <c r="AY277" s="18" t="s">
        <v>282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6427</v>
      </c>
    </row>
    <row r="278" spans="1:65" s="13" customFormat="1" ht="11.25">
      <c r="B278" s="207"/>
      <c r="C278" s="208"/>
      <c r="D278" s="209" t="s">
        <v>290</v>
      </c>
      <c r="E278" s="210" t="s">
        <v>1</v>
      </c>
      <c r="F278" s="211" t="s">
        <v>6428</v>
      </c>
      <c r="G278" s="208"/>
      <c r="H278" s="212">
        <v>23.891999999999999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290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282</v>
      </c>
    </row>
    <row r="279" spans="1:65" s="14" customFormat="1" ht="11.25">
      <c r="B279" s="219"/>
      <c r="C279" s="220"/>
      <c r="D279" s="209" t="s">
        <v>290</v>
      </c>
      <c r="E279" s="221" t="s">
        <v>1</v>
      </c>
      <c r="F279" s="222" t="s">
        <v>292</v>
      </c>
      <c r="G279" s="220"/>
      <c r="H279" s="223">
        <v>23.891999999999999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290</v>
      </c>
      <c r="AU279" s="229" t="s">
        <v>85</v>
      </c>
      <c r="AV279" s="14" t="s">
        <v>288</v>
      </c>
      <c r="AW279" s="14" t="s">
        <v>32</v>
      </c>
      <c r="AX279" s="14" t="s">
        <v>83</v>
      </c>
      <c r="AY279" s="229" t="s">
        <v>282</v>
      </c>
    </row>
    <row r="280" spans="1:65" s="2" customFormat="1" ht="44.25" customHeight="1">
      <c r="A280" s="35"/>
      <c r="B280" s="36"/>
      <c r="C280" s="193" t="s">
        <v>593</v>
      </c>
      <c r="D280" s="193" t="s">
        <v>284</v>
      </c>
      <c r="E280" s="194" t="s">
        <v>6275</v>
      </c>
      <c r="F280" s="195" t="s">
        <v>6276</v>
      </c>
      <c r="G280" s="196" t="s">
        <v>441</v>
      </c>
      <c r="H280" s="197">
        <v>23.891999999999999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8.8999999999999995E-4</v>
      </c>
      <c r="R280" s="203">
        <f>Q280*H280</f>
        <v>2.1263879999999999E-2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284</v>
      </c>
      <c r="AU280" s="205" t="s">
        <v>85</v>
      </c>
      <c r="AY280" s="18" t="s">
        <v>282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6429</v>
      </c>
    </row>
    <row r="281" spans="1:65" s="13" customFormat="1" ht="11.25">
      <c r="B281" s="207"/>
      <c r="C281" s="208"/>
      <c r="D281" s="209" t="s">
        <v>290</v>
      </c>
      <c r="E281" s="210" t="s">
        <v>1</v>
      </c>
      <c r="F281" s="211" t="s">
        <v>6428</v>
      </c>
      <c r="G281" s="208"/>
      <c r="H281" s="212">
        <v>23.891999999999999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290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282</v>
      </c>
    </row>
    <row r="282" spans="1:65" s="14" customFormat="1" ht="11.25">
      <c r="B282" s="219"/>
      <c r="C282" s="220"/>
      <c r="D282" s="209" t="s">
        <v>290</v>
      </c>
      <c r="E282" s="221" t="s">
        <v>1</v>
      </c>
      <c r="F282" s="222" t="s">
        <v>292</v>
      </c>
      <c r="G282" s="220"/>
      <c r="H282" s="223">
        <v>23.891999999999999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290</v>
      </c>
      <c r="AU282" s="229" t="s">
        <v>85</v>
      </c>
      <c r="AV282" s="14" t="s">
        <v>288</v>
      </c>
      <c r="AW282" s="14" t="s">
        <v>32</v>
      </c>
      <c r="AX282" s="14" t="s">
        <v>83</v>
      </c>
      <c r="AY282" s="229" t="s">
        <v>282</v>
      </c>
    </row>
    <row r="283" spans="1:65" s="2" customFormat="1" ht="37.9" customHeight="1">
      <c r="A283" s="35"/>
      <c r="B283" s="36"/>
      <c r="C283" s="193" t="s">
        <v>597</v>
      </c>
      <c r="D283" s="193" t="s">
        <v>284</v>
      </c>
      <c r="E283" s="194" t="s">
        <v>6278</v>
      </c>
      <c r="F283" s="195" t="s">
        <v>6279</v>
      </c>
      <c r="G283" s="196" t="s">
        <v>441</v>
      </c>
      <c r="H283" s="197">
        <v>17.149999999999999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1.1100000000000001E-3</v>
      </c>
      <c r="R283" s="203">
        <f>Q283*H283</f>
        <v>1.9036500000000001E-2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284</v>
      </c>
      <c r="AU283" s="205" t="s">
        <v>85</v>
      </c>
      <c r="AY283" s="18" t="s">
        <v>282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6430</v>
      </c>
    </row>
    <row r="284" spans="1:65" s="2" customFormat="1" ht="37.9" customHeight="1">
      <c r="A284" s="35"/>
      <c r="B284" s="36"/>
      <c r="C284" s="193" t="s">
        <v>601</v>
      </c>
      <c r="D284" s="193" t="s">
        <v>284</v>
      </c>
      <c r="E284" s="194" t="s">
        <v>6281</v>
      </c>
      <c r="F284" s="195" t="s">
        <v>6282</v>
      </c>
      <c r="G284" s="196" t="s">
        <v>441</v>
      </c>
      <c r="H284" s="197">
        <v>17.149999999999999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1.1100000000000001E-3</v>
      </c>
      <c r="R284" s="203">
        <f>Q284*H284</f>
        <v>1.9036500000000001E-2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284</v>
      </c>
      <c r="AU284" s="205" t="s">
        <v>85</v>
      </c>
      <c r="AY284" s="18" t="s">
        <v>282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6431</v>
      </c>
    </row>
    <row r="285" spans="1:65" s="2" customFormat="1" ht="37.9" customHeight="1">
      <c r="A285" s="35"/>
      <c r="B285" s="36"/>
      <c r="C285" s="193" t="s">
        <v>605</v>
      </c>
      <c r="D285" s="193" t="s">
        <v>284</v>
      </c>
      <c r="E285" s="194" t="s">
        <v>2105</v>
      </c>
      <c r="F285" s="195" t="s">
        <v>6284</v>
      </c>
      <c r="G285" s="196" t="s">
        <v>583</v>
      </c>
      <c r="H285" s="197">
        <v>39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8.0000000000000007E-5</v>
      </c>
      <c r="R285" s="203">
        <f>Q285*H285</f>
        <v>3.1200000000000004E-3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284</v>
      </c>
      <c r="AU285" s="205" t="s">
        <v>85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6285</v>
      </c>
    </row>
    <row r="286" spans="1:65" s="2" customFormat="1" ht="37.9" customHeight="1">
      <c r="A286" s="35"/>
      <c r="B286" s="36"/>
      <c r="C286" s="193" t="s">
        <v>609</v>
      </c>
      <c r="D286" s="193" t="s">
        <v>284</v>
      </c>
      <c r="E286" s="194" t="s">
        <v>2109</v>
      </c>
      <c r="F286" s="195" t="s">
        <v>6286</v>
      </c>
      <c r="G286" s="196" t="s">
        <v>441</v>
      </c>
      <c r="H286" s="197">
        <v>16.649999999999999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1.72E-3</v>
      </c>
      <c r="R286" s="203">
        <f>Q286*H286</f>
        <v>2.8637999999999997E-2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284</v>
      </c>
      <c r="AU286" s="205" t="s">
        <v>85</v>
      </c>
      <c r="AY286" s="18" t="s">
        <v>282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6287</v>
      </c>
    </row>
    <row r="287" spans="1:65" s="16" customFormat="1" ht="11.25">
      <c r="B287" s="241"/>
      <c r="C287" s="242"/>
      <c r="D287" s="209" t="s">
        <v>290</v>
      </c>
      <c r="E287" s="243" t="s">
        <v>1</v>
      </c>
      <c r="F287" s="244" t="s">
        <v>6288</v>
      </c>
      <c r="G287" s="242"/>
      <c r="H287" s="243" t="s">
        <v>1</v>
      </c>
      <c r="I287" s="245"/>
      <c r="J287" s="242"/>
      <c r="K287" s="242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290</v>
      </c>
      <c r="AU287" s="250" t="s">
        <v>85</v>
      </c>
      <c r="AV287" s="16" t="s">
        <v>83</v>
      </c>
      <c r="AW287" s="16" t="s">
        <v>32</v>
      </c>
      <c r="AX287" s="16" t="s">
        <v>76</v>
      </c>
      <c r="AY287" s="250" t="s">
        <v>282</v>
      </c>
    </row>
    <row r="288" spans="1:65" s="13" customFormat="1" ht="11.25">
      <c r="B288" s="207"/>
      <c r="C288" s="208"/>
      <c r="D288" s="209" t="s">
        <v>290</v>
      </c>
      <c r="E288" s="210" t="s">
        <v>1</v>
      </c>
      <c r="F288" s="211" t="s">
        <v>6432</v>
      </c>
      <c r="G288" s="208"/>
      <c r="H288" s="212">
        <v>16.649999999999999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290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282</v>
      </c>
    </row>
    <row r="289" spans="1:65" s="14" customFormat="1" ht="11.25">
      <c r="B289" s="219"/>
      <c r="C289" s="220"/>
      <c r="D289" s="209" t="s">
        <v>290</v>
      </c>
      <c r="E289" s="221" t="s">
        <v>1</v>
      </c>
      <c r="F289" s="222" t="s">
        <v>292</v>
      </c>
      <c r="G289" s="220"/>
      <c r="H289" s="223">
        <v>16.649999999999999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290</v>
      </c>
      <c r="AU289" s="229" t="s">
        <v>85</v>
      </c>
      <c r="AV289" s="14" t="s">
        <v>288</v>
      </c>
      <c r="AW289" s="14" t="s">
        <v>32</v>
      </c>
      <c r="AX289" s="14" t="s">
        <v>83</v>
      </c>
      <c r="AY289" s="229" t="s">
        <v>282</v>
      </c>
    </row>
    <row r="290" spans="1:65" s="2" customFormat="1" ht="44.25" customHeight="1">
      <c r="A290" s="35"/>
      <c r="B290" s="36"/>
      <c r="C290" s="193" t="s">
        <v>613</v>
      </c>
      <c r="D290" s="193" t="s">
        <v>284</v>
      </c>
      <c r="E290" s="194" t="s">
        <v>6290</v>
      </c>
      <c r="F290" s="195" t="s">
        <v>6291</v>
      </c>
      <c r="G290" s="196" t="s">
        <v>441</v>
      </c>
      <c r="H290" s="197">
        <v>56.2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7.6999999999999996E-4</v>
      </c>
      <c r="R290" s="203">
        <f>Q290*H290</f>
        <v>4.3274E-2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284</v>
      </c>
      <c r="AU290" s="205" t="s">
        <v>85</v>
      </c>
      <c r="AY290" s="18" t="s">
        <v>282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6292</v>
      </c>
    </row>
    <row r="291" spans="1:65" s="13" customFormat="1" ht="11.25">
      <c r="B291" s="207"/>
      <c r="C291" s="208"/>
      <c r="D291" s="209" t="s">
        <v>290</v>
      </c>
      <c r="E291" s="210" t="s">
        <v>1</v>
      </c>
      <c r="F291" s="211" t="s">
        <v>6433</v>
      </c>
      <c r="G291" s="208"/>
      <c r="H291" s="212">
        <v>56.2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290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282</v>
      </c>
    </row>
    <row r="292" spans="1:65" s="14" customFormat="1" ht="11.25">
      <c r="B292" s="219"/>
      <c r="C292" s="220"/>
      <c r="D292" s="209" t="s">
        <v>290</v>
      </c>
      <c r="E292" s="221" t="s">
        <v>1</v>
      </c>
      <c r="F292" s="222" t="s">
        <v>292</v>
      </c>
      <c r="G292" s="220"/>
      <c r="H292" s="223">
        <v>56.2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290</v>
      </c>
      <c r="AU292" s="229" t="s">
        <v>85</v>
      </c>
      <c r="AV292" s="14" t="s">
        <v>288</v>
      </c>
      <c r="AW292" s="14" t="s">
        <v>32</v>
      </c>
      <c r="AX292" s="14" t="s">
        <v>83</v>
      </c>
      <c r="AY292" s="229" t="s">
        <v>282</v>
      </c>
    </row>
    <row r="293" spans="1:65" s="2" customFormat="1" ht="21.75" customHeight="1">
      <c r="A293" s="35"/>
      <c r="B293" s="36"/>
      <c r="C293" s="193" t="s">
        <v>617</v>
      </c>
      <c r="D293" s="193" t="s">
        <v>284</v>
      </c>
      <c r="E293" s="194" t="s">
        <v>6294</v>
      </c>
      <c r="F293" s="195" t="s">
        <v>6295</v>
      </c>
      <c r="G293" s="196" t="s">
        <v>583</v>
      </c>
      <c r="H293" s="197">
        <v>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1.9000000000000001E-4</v>
      </c>
      <c r="R293" s="203">
        <f>Q293*H293</f>
        <v>1.9000000000000001E-4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284</v>
      </c>
      <c r="AU293" s="205" t="s">
        <v>85</v>
      </c>
      <c r="AY293" s="18" t="s">
        <v>282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6296</v>
      </c>
    </row>
    <row r="294" spans="1:65" s="2" customFormat="1" ht="44.25" customHeight="1">
      <c r="A294" s="35"/>
      <c r="B294" s="36"/>
      <c r="C294" s="193" t="s">
        <v>621</v>
      </c>
      <c r="D294" s="193" t="s">
        <v>284</v>
      </c>
      <c r="E294" s="194" t="s">
        <v>6297</v>
      </c>
      <c r="F294" s="195" t="s">
        <v>6434</v>
      </c>
      <c r="G294" s="196" t="s">
        <v>441</v>
      </c>
      <c r="H294" s="197">
        <v>2.9020000000000001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1.08E-3</v>
      </c>
      <c r="R294" s="203">
        <f>Q294*H294</f>
        <v>3.13416E-3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199</v>
      </c>
      <c r="AT294" s="205" t="s">
        <v>284</v>
      </c>
      <c r="AU294" s="205" t="s">
        <v>85</v>
      </c>
      <c r="AY294" s="18" t="s">
        <v>282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199</v>
      </c>
      <c r="BM294" s="205" t="s">
        <v>6299</v>
      </c>
    </row>
    <row r="295" spans="1:65" s="13" customFormat="1" ht="11.25">
      <c r="B295" s="207"/>
      <c r="C295" s="208"/>
      <c r="D295" s="209" t="s">
        <v>290</v>
      </c>
      <c r="E295" s="210" t="s">
        <v>1</v>
      </c>
      <c r="F295" s="211" t="s">
        <v>6435</v>
      </c>
      <c r="G295" s="208"/>
      <c r="H295" s="212">
        <v>2.9020000000000001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290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282</v>
      </c>
    </row>
    <row r="296" spans="1:65" s="14" customFormat="1" ht="11.25">
      <c r="B296" s="219"/>
      <c r="C296" s="220"/>
      <c r="D296" s="209" t="s">
        <v>290</v>
      </c>
      <c r="E296" s="221" t="s">
        <v>1</v>
      </c>
      <c r="F296" s="222" t="s">
        <v>292</v>
      </c>
      <c r="G296" s="220"/>
      <c r="H296" s="223">
        <v>2.9020000000000001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290</v>
      </c>
      <c r="AU296" s="229" t="s">
        <v>85</v>
      </c>
      <c r="AV296" s="14" t="s">
        <v>288</v>
      </c>
      <c r="AW296" s="14" t="s">
        <v>32</v>
      </c>
      <c r="AX296" s="14" t="s">
        <v>83</v>
      </c>
      <c r="AY296" s="229" t="s">
        <v>282</v>
      </c>
    </row>
    <row r="297" spans="1:65" s="2" customFormat="1" ht="24.2" customHeight="1">
      <c r="A297" s="35"/>
      <c r="B297" s="36"/>
      <c r="C297" s="193" t="s">
        <v>625</v>
      </c>
      <c r="D297" s="193" t="s">
        <v>284</v>
      </c>
      <c r="E297" s="194" t="s">
        <v>6301</v>
      </c>
      <c r="F297" s="195" t="s">
        <v>6302</v>
      </c>
      <c r="G297" s="196" t="s">
        <v>418</v>
      </c>
      <c r="H297" s="197">
        <v>0.33100000000000002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284</v>
      </c>
      <c r="AU297" s="205" t="s">
        <v>85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6303</v>
      </c>
    </row>
    <row r="298" spans="1:65" s="12" customFormat="1" ht="22.9" customHeight="1">
      <c r="B298" s="177"/>
      <c r="C298" s="178"/>
      <c r="D298" s="179" t="s">
        <v>75</v>
      </c>
      <c r="E298" s="191" t="s">
        <v>2205</v>
      </c>
      <c r="F298" s="191" t="s">
        <v>2206</v>
      </c>
      <c r="G298" s="178"/>
      <c r="H298" s="178"/>
      <c r="I298" s="181"/>
      <c r="J298" s="192">
        <f>BK298</f>
        <v>0</v>
      </c>
      <c r="K298" s="178"/>
      <c r="L298" s="183"/>
      <c r="M298" s="184"/>
      <c r="N298" s="185"/>
      <c r="O298" s="185"/>
      <c r="P298" s="186">
        <f>SUM(P299:P317)</f>
        <v>0</v>
      </c>
      <c r="Q298" s="185"/>
      <c r="R298" s="186">
        <f>SUM(R299:R317)</f>
        <v>1.6528723999999999</v>
      </c>
      <c r="S298" s="185"/>
      <c r="T298" s="187">
        <f>SUM(T299:T317)</f>
        <v>0</v>
      </c>
      <c r="AR298" s="188" t="s">
        <v>85</v>
      </c>
      <c r="AT298" s="189" t="s">
        <v>75</v>
      </c>
      <c r="AU298" s="189" t="s">
        <v>83</v>
      </c>
      <c r="AY298" s="188" t="s">
        <v>282</v>
      </c>
      <c r="BK298" s="190">
        <f>SUM(BK299:BK317)</f>
        <v>0</v>
      </c>
    </row>
    <row r="299" spans="1:65" s="2" customFormat="1" ht="24.2" customHeight="1">
      <c r="A299" s="35"/>
      <c r="B299" s="36"/>
      <c r="C299" s="193" t="s">
        <v>629</v>
      </c>
      <c r="D299" s="193" t="s">
        <v>284</v>
      </c>
      <c r="E299" s="194" t="s">
        <v>6304</v>
      </c>
      <c r="F299" s="195" t="s">
        <v>6305</v>
      </c>
      <c r="G299" s="196" t="s">
        <v>287</v>
      </c>
      <c r="H299" s="197">
        <v>60.335000000000001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284</v>
      </c>
      <c r="AU299" s="205" t="s">
        <v>85</v>
      </c>
      <c r="AY299" s="18" t="s">
        <v>282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6306</v>
      </c>
    </row>
    <row r="300" spans="1:65" s="16" customFormat="1" ht="11.25">
      <c r="B300" s="241"/>
      <c r="C300" s="242"/>
      <c r="D300" s="209" t="s">
        <v>290</v>
      </c>
      <c r="E300" s="243" t="s">
        <v>1</v>
      </c>
      <c r="F300" s="244" t="s">
        <v>6307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290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282</v>
      </c>
    </row>
    <row r="301" spans="1:65" s="13" customFormat="1" ht="11.25">
      <c r="B301" s="207"/>
      <c r="C301" s="208"/>
      <c r="D301" s="209" t="s">
        <v>290</v>
      </c>
      <c r="E301" s="210" t="s">
        <v>1</v>
      </c>
      <c r="F301" s="211" t="s">
        <v>6308</v>
      </c>
      <c r="G301" s="208"/>
      <c r="H301" s="212">
        <v>71.144999999999996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290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282</v>
      </c>
    </row>
    <row r="302" spans="1:65" s="13" customFormat="1" ht="11.25">
      <c r="B302" s="207"/>
      <c r="C302" s="208"/>
      <c r="D302" s="209" t="s">
        <v>290</v>
      </c>
      <c r="E302" s="210" t="s">
        <v>1</v>
      </c>
      <c r="F302" s="211" t="s">
        <v>6309</v>
      </c>
      <c r="G302" s="208"/>
      <c r="H302" s="212">
        <v>-10.81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290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282</v>
      </c>
    </row>
    <row r="303" spans="1:65" s="15" customFormat="1" ht="11.25">
      <c r="B303" s="230"/>
      <c r="C303" s="231"/>
      <c r="D303" s="209" t="s">
        <v>290</v>
      </c>
      <c r="E303" s="232" t="s">
        <v>1</v>
      </c>
      <c r="F303" s="233" t="s">
        <v>306</v>
      </c>
      <c r="G303" s="231"/>
      <c r="H303" s="234">
        <v>60.334999999999994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290</v>
      </c>
      <c r="AU303" s="240" t="s">
        <v>85</v>
      </c>
      <c r="AV303" s="15" t="s">
        <v>105</v>
      </c>
      <c r="AW303" s="15" t="s">
        <v>32</v>
      </c>
      <c r="AX303" s="15" t="s">
        <v>76</v>
      </c>
      <c r="AY303" s="240" t="s">
        <v>282</v>
      </c>
    </row>
    <row r="304" spans="1:65" s="14" customFormat="1" ht="11.25">
      <c r="B304" s="219"/>
      <c r="C304" s="220"/>
      <c r="D304" s="209" t="s">
        <v>290</v>
      </c>
      <c r="E304" s="221" t="s">
        <v>1</v>
      </c>
      <c r="F304" s="222" t="s">
        <v>292</v>
      </c>
      <c r="G304" s="220"/>
      <c r="H304" s="223">
        <v>60.334999999999994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290</v>
      </c>
      <c r="AU304" s="229" t="s">
        <v>85</v>
      </c>
      <c r="AV304" s="14" t="s">
        <v>288</v>
      </c>
      <c r="AW304" s="14" t="s">
        <v>32</v>
      </c>
      <c r="AX304" s="14" t="s">
        <v>83</v>
      </c>
      <c r="AY304" s="229" t="s">
        <v>282</v>
      </c>
    </row>
    <row r="305" spans="1:65" s="2" customFormat="1" ht="66.75" customHeight="1">
      <c r="A305" s="35"/>
      <c r="B305" s="36"/>
      <c r="C305" s="251" t="s">
        <v>633</v>
      </c>
      <c r="D305" s="251" t="s">
        <v>990</v>
      </c>
      <c r="E305" s="252" t="s">
        <v>6310</v>
      </c>
      <c r="F305" s="253" t="s">
        <v>6311</v>
      </c>
      <c r="G305" s="254" t="s">
        <v>287</v>
      </c>
      <c r="H305" s="255">
        <v>63.351999999999997</v>
      </c>
      <c r="I305" s="256"/>
      <c r="J305" s="257">
        <f>ROUND(I305*H305,2)</f>
        <v>0</v>
      </c>
      <c r="K305" s="258"/>
      <c r="L305" s="259"/>
      <c r="M305" s="260" t="s">
        <v>1</v>
      </c>
      <c r="N305" s="261" t="s">
        <v>41</v>
      </c>
      <c r="O305" s="72"/>
      <c r="P305" s="203">
        <f>O305*H305</f>
        <v>0</v>
      </c>
      <c r="Q305" s="203">
        <v>1.095E-2</v>
      </c>
      <c r="R305" s="203">
        <f>Q305*H305</f>
        <v>0.69370439999999989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493</v>
      </c>
      <c r="AT305" s="205" t="s">
        <v>990</v>
      </c>
      <c r="AU305" s="205" t="s">
        <v>85</v>
      </c>
      <c r="AY305" s="18" t="s">
        <v>282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6312</v>
      </c>
    </row>
    <row r="306" spans="1:65" s="13" customFormat="1" ht="11.25">
      <c r="B306" s="207"/>
      <c r="C306" s="208"/>
      <c r="D306" s="209" t="s">
        <v>290</v>
      </c>
      <c r="E306" s="208"/>
      <c r="F306" s="211" t="s">
        <v>6313</v>
      </c>
      <c r="G306" s="208"/>
      <c r="H306" s="212">
        <v>63.351999999999997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290</v>
      </c>
      <c r="AU306" s="218" t="s">
        <v>85</v>
      </c>
      <c r="AV306" s="13" t="s">
        <v>85</v>
      </c>
      <c r="AW306" s="13" t="s">
        <v>4</v>
      </c>
      <c r="AX306" s="13" t="s">
        <v>83</v>
      </c>
      <c r="AY306" s="218" t="s">
        <v>282</v>
      </c>
    </row>
    <row r="307" spans="1:65" s="2" customFormat="1" ht="21.75" customHeight="1">
      <c r="A307" s="35"/>
      <c r="B307" s="36"/>
      <c r="C307" s="193" t="s">
        <v>637</v>
      </c>
      <c r="D307" s="193" t="s">
        <v>284</v>
      </c>
      <c r="E307" s="194" t="s">
        <v>6314</v>
      </c>
      <c r="F307" s="195" t="s">
        <v>6315</v>
      </c>
      <c r="G307" s="196" t="s">
        <v>441</v>
      </c>
      <c r="H307" s="197">
        <v>45.4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284</v>
      </c>
      <c r="AU307" s="205" t="s">
        <v>85</v>
      </c>
      <c r="AY307" s="18" t="s">
        <v>282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6436</v>
      </c>
    </row>
    <row r="308" spans="1:65" s="13" customFormat="1" ht="11.25">
      <c r="B308" s="207"/>
      <c r="C308" s="208"/>
      <c r="D308" s="209" t="s">
        <v>290</v>
      </c>
      <c r="E308" s="210" t="s">
        <v>1</v>
      </c>
      <c r="F308" s="211" t="s">
        <v>6317</v>
      </c>
      <c r="G308" s="208"/>
      <c r="H308" s="212">
        <v>19.600000000000001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290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282</v>
      </c>
    </row>
    <row r="309" spans="1:65" s="13" customFormat="1" ht="11.25">
      <c r="B309" s="207"/>
      <c r="C309" s="208"/>
      <c r="D309" s="209" t="s">
        <v>290</v>
      </c>
      <c r="E309" s="210" t="s">
        <v>1</v>
      </c>
      <c r="F309" s="211" t="s">
        <v>6437</v>
      </c>
      <c r="G309" s="208"/>
      <c r="H309" s="212">
        <v>19.8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290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282</v>
      </c>
    </row>
    <row r="310" spans="1:65" s="13" customFormat="1" ht="11.25">
      <c r="B310" s="207"/>
      <c r="C310" s="208"/>
      <c r="D310" s="209" t="s">
        <v>290</v>
      </c>
      <c r="E310" s="210" t="s">
        <v>1</v>
      </c>
      <c r="F310" s="211" t="s">
        <v>6319</v>
      </c>
      <c r="G310" s="208"/>
      <c r="H310" s="212">
        <v>6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290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282</v>
      </c>
    </row>
    <row r="311" spans="1:65" s="14" customFormat="1" ht="11.25">
      <c r="B311" s="219"/>
      <c r="C311" s="220"/>
      <c r="D311" s="209" t="s">
        <v>290</v>
      </c>
      <c r="E311" s="221" t="s">
        <v>1</v>
      </c>
      <c r="F311" s="222" t="s">
        <v>292</v>
      </c>
      <c r="G311" s="220"/>
      <c r="H311" s="223">
        <v>45.400000000000006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290</v>
      </c>
      <c r="AU311" s="229" t="s">
        <v>85</v>
      </c>
      <c r="AV311" s="14" t="s">
        <v>288</v>
      </c>
      <c r="AW311" s="14" t="s">
        <v>32</v>
      </c>
      <c r="AX311" s="14" t="s">
        <v>83</v>
      </c>
      <c r="AY311" s="229" t="s">
        <v>282</v>
      </c>
    </row>
    <row r="312" spans="1:65" s="2" customFormat="1" ht="16.5" customHeight="1">
      <c r="A312" s="35"/>
      <c r="B312" s="36"/>
      <c r="C312" s="251" t="s">
        <v>641</v>
      </c>
      <c r="D312" s="251" t="s">
        <v>990</v>
      </c>
      <c r="E312" s="252" t="s">
        <v>6320</v>
      </c>
      <c r="F312" s="253" t="s">
        <v>6321</v>
      </c>
      <c r="G312" s="254" t="s">
        <v>441</v>
      </c>
      <c r="H312" s="255">
        <v>49.94</v>
      </c>
      <c r="I312" s="256"/>
      <c r="J312" s="257">
        <f>ROUND(I312*H312,2)</f>
        <v>0</v>
      </c>
      <c r="K312" s="258"/>
      <c r="L312" s="259"/>
      <c r="M312" s="260" t="s">
        <v>1</v>
      </c>
      <c r="N312" s="261" t="s">
        <v>41</v>
      </c>
      <c r="O312" s="72"/>
      <c r="P312" s="203">
        <f>O312*H312</f>
        <v>0</v>
      </c>
      <c r="Q312" s="203">
        <v>1.8200000000000001E-2</v>
      </c>
      <c r="R312" s="203">
        <f>Q312*H312</f>
        <v>0.90890800000000005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493</v>
      </c>
      <c r="AT312" s="205" t="s">
        <v>990</v>
      </c>
      <c r="AU312" s="205" t="s">
        <v>85</v>
      </c>
      <c r="AY312" s="18" t="s">
        <v>282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6438</v>
      </c>
    </row>
    <row r="313" spans="1:65" s="13" customFormat="1" ht="11.25">
      <c r="B313" s="207"/>
      <c r="C313" s="208"/>
      <c r="D313" s="209" t="s">
        <v>290</v>
      </c>
      <c r="E313" s="208"/>
      <c r="F313" s="211" t="s">
        <v>6439</v>
      </c>
      <c r="G313" s="208"/>
      <c r="H313" s="212">
        <v>49.94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290</v>
      </c>
      <c r="AU313" s="218" t="s">
        <v>85</v>
      </c>
      <c r="AV313" s="13" t="s">
        <v>85</v>
      </c>
      <c r="AW313" s="13" t="s">
        <v>4</v>
      </c>
      <c r="AX313" s="13" t="s">
        <v>83</v>
      </c>
      <c r="AY313" s="218" t="s">
        <v>282</v>
      </c>
    </row>
    <row r="314" spans="1:65" s="2" customFormat="1" ht="55.5" customHeight="1">
      <c r="A314" s="35"/>
      <c r="B314" s="36"/>
      <c r="C314" s="193" t="s">
        <v>645</v>
      </c>
      <c r="D314" s="193" t="s">
        <v>284</v>
      </c>
      <c r="E314" s="194" t="s">
        <v>6324</v>
      </c>
      <c r="F314" s="195" t="s">
        <v>6325</v>
      </c>
      <c r="G314" s="196" t="s">
        <v>583</v>
      </c>
      <c r="H314" s="197">
        <v>2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8.9999999999999998E-4</v>
      </c>
      <c r="R314" s="203">
        <f>Q314*H314</f>
        <v>1.8E-3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284</v>
      </c>
      <c r="AU314" s="205" t="s">
        <v>85</v>
      </c>
      <c r="AY314" s="18" t="s">
        <v>282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6326</v>
      </c>
    </row>
    <row r="315" spans="1:65" s="2" customFormat="1" ht="76.349999999999994" customHeight="1">
      <c r="A315" s="35"/>
      <c r="B315" s="36"/>
      <c r="C315" s="251" t="s">
        <v>649</v>
      </c>
      <c r="D315" s="251" t="s">
        <v>990</v>
      </c>
      <c r="E315" s="252" t="s">
        <v>6327</v>
      </c>
      <c r="F315" s="253" t="s">
        <v>6440</v>
      </c>
      <c r="G315" s="254" t="s">
        <v>2216</v>
      </c>
      <c r="H315" s="255">
        <v>1</v>
      </c>
      <c r="I315" s="256"/>
      <c r="J315" s="257">
        <f>ROUND(I315*H315,2)</f>
        <v>0</v>
      </c>
      <c r="K315" s="258"/>
      <c r="L315" s="259"/>
      <c r="M315" s="260" t="s">
        <v>1</v>
      </c>
      <c r="N315" s="261" t="s">
        <v>41</v>
      </c>
      <c r="O315" s="72"/>
      <c r="P315" s="203">
        <f>O315*H315</f>
        <v>0</v>
      </c>
      <c r="Q315" s="203">
        <v>2.4230000000000002E-2</v>
      </c>
      <c r="R315" s="203">
        <f>Q315*H315</f>
        <v>2.4230000000000002E-2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493</v>
      </c>
      <c r="AT315" s="205" t="s">
        <v>990</v>
      </c>
      <c r="AU315" s="205" t="s">
        <v>85</v>
      </c>
      <c r="AY315" s="18" t="s">
        <v>282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199</v>
      </c>
      <c r="BM315" s="205" t="s">
        <v>6329</v>
      </c>
    </row>
    <row r="316" spans="1:65" s="2" customFormat="1" ht="66.75" customHeight="1">
      <c r="A316" s="35"/>
      <c r="B316" s="36"/>
      <c r="C316" s="251" t="s">
        <v>653</v>
      </c>
      <c r="D316" s="251" t="s">
        <v>990</v>
      </c>
      <c r="E316" s="252" t="s">
        <v>6330</v>
      </c>
      <c r="F316" s="253" t="s">
        <v>6441</v>
      </c>
      <c r="G316" s="254" t="s">
        <v>2216</v>
      </c>
      <c r="H316" s="255">
        <v>1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2.4230000000000002E-2</v>
      </c>
      <c r="R316" s="203">
        <f>Q316*H316</f>
        <v>2.4230000000000002E-2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493</v>
      </c>
      <c r="AT316" s="205" t="s">
        <v>990</v>
      </c>
      <c r="AU316" s="205" t="s">
        <v>85</v>
      </c>
      <c r="AY316" s="18" t="s">
        <v>282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6442</v>
      </c>
    </row>
    <row r="317" spans="1:65" s="2" customFormat="1" ht="24.2" customHeight="1">
      <c r="A317" s="35"/>
      <c r="B317" s="36"/>
      <c r="C317" s="193" t="s">
        <v>659</v>
      </c>
      <c r="D317" s="193" t="s">
        <v>284</v>
      </c>
      <c r="E317" s="194" t="s">
        <v>6333</v>
      </c>
      <c r="F317" s="195" t="s">
        <v>6334</v>
      </c>
      <c r="G317" s="196" t="s">
        <v>418</v>
      </c>
      <c r="H317" s="197">
        <v>1.653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284</v>
      </c>
      <c r="AU317" s="205" t="s">
        <v>85</v>
      </c>
      <c r="AY317" s="18" t="s">
        <v>282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6335</v>
      </c>
    </row>
    <row r="318" spans="1:65" s="12" customFormat="1" ht="22.9" customHeight="1">
      <c r="B318" s="177"/>
      <c r="C318" s="178"/>
      <c r="D318" s="179" t="s">
        <v>75</v>
      </c>
      <c r="E318" s="191" t="s">
        <v>2553</v>
      </c>
      <c r="F318" s="191" t="s">
        <v>2554</v>
      </c>
      <c r="G318" s="178"/>
      <c r="H318" s="178"/>
      <c r="I318" s="181"/>
      <c r="J318" s="192">
        <f>BK318</f>
        <v>0</v>
      </c>
      <c r="K318" s="178"/>
      <c r="L318" s="183"/>
      <c r="M318" s="184"/>
      <c r="N318" s="185"/>
      <c r="O318" s="185"/>
      <c r="P318" s="186">
        <f>SUM(P319:P331)</f>
        <v>0</v>
      </c>
      <c r="Q318" s="185"/>
      <c r="R318" s="186">
        <f>SUM(R319:R331)</f>
        <v>0.55463353999999998</v>
      </c>
      <c r="S318" s="185"/>
      <c r="T318" s="187">
        <f>SUM(T319:T331)</f>
        <v>0</v>
      </c>
      <c r="AR318" s="188" t="s">
        <v>85</v>
      </c>
      <c r="AT318" s="189" t="s">
        <v>75</v>
      </c>
      <c r="AU318" s="189" t="s">
        <v>83</v>
      </c>
      <c r="AY318" s="188" t="s">
        <v>282</v>
      </c>
      <c r="BK318" s="190">
        <f>SUM(BK319:BK331)</f>
        <v>0</v>
      </c>
    </row>
    <row r="319" spans="1:65" s="2" customFormat="1" ht="24.2" customHeight="1">
      <c r="A319" s="35"/>
      <c r="B319" s="36"/>
      <c r="C319" s="193" t="s">
        <v>664</v>
      </c>
      <c r="D319" s="193" t="s">
        <v>284</v>
      </c>
      <c r="E319" s="194" t="s">
        <v>6336</v>
      </c>
      <c r="F319" s="195" t="s">
        <v>6337</v>
      </c>
      <c r="G319" s="196" t="s">
        <v>287</v>
      </c>
      <c r="H319" s="197">
        <v>23.905999999999999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2.8E-3</v>
      </c>
      <c r="R319" s="203">
        <f>Q319*H319</f>
        <v>6.6936799999999991E-2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284</v>
      </c>
      <c r="AU319" s="205" t="s">
        <v>85</v>
      </c>
      <c r="AY319" s="18" t="s">
        <v>282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6338</v>
      </c>
    </row>
    <row r="320" spans="1:65" s="13" customFormat="1" ht="11.25">
      <c r="B320" s="207"/>
      <c r="C320" s="208"/>
      <c r="D320" s="209" t="s">
        <v>290</v>
      </c>
      <c r="E320" s="210" t="s">
        <v>1</v>
      </c>
      <c r="F320" s="211" t="s">
        <v>6443</v>
      </c>
      <c r="G320" s="208"/>
      <c r="H320" s="212">
        <v>5.7640000000000002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290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282</v>
      </c>
    </row>
    <row r="321" spans="1:65" s="13" customFormat="1" ht="11.25">
      <c r="B321" s="207"/>
      <c r="C321" s="208"/>
      <c r="D321" s="209" t="s">
        <v>290</v>
      </c>
      <c r="E321" s="210" t="s">
        <v>1</v>
      </c>
      <c r="F321" s="211" t="s">
        <v>6444</v>
      </c>
      <c r="G321" s="208"/>
      <c r="H321" s="212">
        <v>2.4580000000000002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290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282</v>
      </c>
    </row>
    <row r="322" spans="1:65" s="13" customFormat="1" ht="11.25">
      <c r="B322" s="207"/>
      <c r="C322" s="208"/>
      <c r="D322" s="209" t="s">
        <v>290</v>
      </c>
      <c r="E322" s="210" t="s">
        <v>1</v>
      </c>
      <c r="F322" s="211" t="s">
        <v>6445</v>
      </c>
      <c r="G322" s="208"/>
      <c r="H322" s="212">
        <v>9.92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290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282</v>
      </c>
    </row>
    <row r="323" spans="1:65" s="13" customFormat="1" ht="11.25">
      <c r="B323" s="207"/>
      <c r="C323" s="208"/>
      <c r="D323" s="209" t="s">
        <v>290</v>
      </c>
      <c r="E323" s="210" t="s">
        <v>1</v>
      </c>
      <c r="F323" s="211" t="s">
        <v>6443</v>
      </c>
      <c r="G323" s="208"/>
      <c r="H323" s="212">
        <v>5.7640000000000002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290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282</v>
      </c>
    </row>
    <row r="324" spans="1:65" s="14" customFormat="1" ht="11.25">
      <c r="B324" s="219"/>
      <c r="C324" s="220"/>
      <c r="D324" s="209" t="s">
        <v>290</v>
      </c>
      <c r="E324" s="221" t="s">
        <v>1</v>
      </c>
      <c r="F324" s="222" t="s">
        <v>292</v>
      </c>
      <c r="G324" s="220"/>
      <c r="H324" s="223">
        <v>23.906000000000002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290</v>
      </c>
      <c r="AU324" s="229" t="s">
        <v>85</v>
      </c>
      <c r="AV324" s="14" t="s">
        <v>288</v>
      </c>
      <c r="AW324" s="14" t="s">
        <v>32</v>
      </c>
      <c r="AX324" s="14" t="s">
        <v>83</v>
      </c>
      <c r="AY324" s="229" t="s">
        <v>282</v>
      </c>
    </row>
    <row r="325" spans="1:65" s="2" customFormat="1" ht="55.5" customHeight="1">
      <c r="A325" s="35"/>
      <c r="B325" s="36"/>
      <c r="C325" s="251" t="s">
        <v>669</v>
      </c>
      <c r="D325" s="251" t="s">
        <v>990</v>
      </c>
      <c r="E325" s="252" t="s">
        <v>6340</v>
      </c>
      <c r="F325" s="253" t="s">
        <v>6446</v>
      </c>
      <c r="G325" s="254" t="s">
        <v>287</v>
      </c>
      <c r="H325" s="255">
        <v>23.905999999999999</v>
      </c>
      <c r="I325" s="256"/>
      <c r="J325" s="257">
        <f>ROUND(I325*H325,2)</f>
        <v>0</v>
      </c>
      <c r="K325" s="258"/>
      <c r="L325" s="259"/>
      <c r="M325" s="260" t="s">
        <v>1</v>
      </c>
      <c r="N325" s="261" t="s">
        <v>41</v>
      </c>
      <c r="O325" s="72"/>
      <c r="P325" s="203">
        <f>O325*H325</f>
        <v>0</v>
      </c>
      <c r="Q325" s="203">
        <v>2.4000000000000001E-4</v>
      </c>
      <c r="R325" s="203">
        <f>Q325*H325</f>
        <v>5.7374399999999999E-3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493</v>
      </c>
      <c r="AT325" s="205" t="s">
        <v>990</v>
      </c>
      <c r="AU325" s="205" t="s">
        <v>85</v>
      </c>
      <c r="AY325" s="18" t="s">
        <v>282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199</v>
      </c>
      <c r="BM325" s="205" t="s">
        <v>6342</v>
      </c>
    </row>
    <row r="326" spans="1:65" s="2" customFormat="1" ht="24.2" customHeight="1">
      <c r="A326" s="35"/>
      <c r="B326" s="36"/>
      <c r="C326" s="193" t="s">
        <v>673</v>
      </c>
      <c r="D326" s="193" t="s">
        <v>284</v>
      </c>
      <c r="E326" s="194" t="s">
        <v>6343</v>
      </c>
      <c r="F326" s="195" t="s">
        <v>6344</v>
      </c>
      <c r="G326" s="196" t="s">
        <v>2957</v>
      </c>
      <c r="H326" s="197">
        <v>459.18599999999998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5.0000000000000002E-5</v>
      </c>
      <c r="R326" s="203">
        <f>Q326*H326</f>
        <v>2.2959299999999998E-2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284</v>
      </c>
      <c r="AU326" s="205" t="s">
        <v>85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6447</v>
      </c>
    </row>
    <row r="327" spans="1:65" s="13" customFormat="1" ht="11.25">
      <c r="B327" s="207"/>
      <c r="C327" s="208"/>
      <c r="D327" s="209" t="s">
        <v>290</v>
      </c>
      <c r="E327" s="210" t="s">
        <v>1</v>
      </c>
      <c r="F327" s="211" t="s">
        <v>6448</v>
      </c>
      <c r="G327" s="208"/>
      <c r="H327" s="212">
        <v>459.18599999999998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290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282</v>
      </c>
    </row>
    <row r="328" spans="1:65" s="14" customFormat="1" ht="11.25">
      <c r="B328" s="219"/>
      <c r="C328" s="220"/>
      <c r="D328" s="209" t="s">
        <v>290</v>
      </c>
      <c r="E328" s="221" t="s">
        <v>1</v>
      </c>
      <c r="F328" s="222" t="s">
        <v>292</v>
      </c>
      <c r="G328" s="220"/>
      <c r="H328" s="223">
        <v>459.18599999999998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290</v>
      </c>
      <c r="AU328" s="229" t="s">
        <v>85</v>
      </c>
      <c r="AV328" s="14" t="s">
        <v>288</v>
      </c>
      <c r="AW328" s="14" t="s">
        <v>32</v>
      </c>
      <c r="AX328" s="14" t="s">
        <v>83</v>
      </c>
      <c r="AY328" s="229" t="s">
        <v>282</v>
      </c>
    </row>
    <row r="329" spans="1:65" s="2" customFormat="1" ht="33" customHeight="1">
      <c r="A329" s="35"/>
      <c r="B329" s="36"/>
      <c r="C329" s="251" t="s">
        <v>679</v>
      </c>
      <c r="D329" s="251" t="s">
        <v>990</v>
      </c>
      <c r="E329" s="252" t="s">
        <v>6347</v>
      </c>
      <c r="F329" s="253" t="s">
        <v>6348</v>
      </c>
      <c r="G329" s="254" t="s">
        <v>418</v>
      </c>
      <c r="H329" s="255">
        <v>0.45900000000000002</v>
      </c>
      <c r="I329" s="256"/>
      <c r="J329" s="257">
        <f>ROUND(I329*H329,2)</f>
        <v>0</v>
      </c>
      <c r="K329" s="258"/>
      <c r="L329" s="259"/>
      <c r="M329" s="260" t="s">
        <v>1</v>
      </c>
      <c r="N329" s="261" t="s">
        <v>41</v>
      </c>
      <c r="O329" s="72"/>
      <c r="P329" s="203">
        <f>O329*H329</f>
        <v>0</v>
      </c>
      <c r="Q329" s="203">
        <v>1</v>
      </c>
      <c r="R329" s="203">
        <f>Q329*H329</f>
        <v>0.45900000000000002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493</v>
      </c>
      <c r="AT329" s="205" t="s">
        <v>990</v>
      </c>
      <c r="AU329" s="205" t="s">
        <v>85</v>
      </c>
      <c r="AY329" s="18" t="s">
        <v>282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6449</v>
      </c>
    </row>
    <row r="330" spans="1:65" s="13" customFormat="1" ht="11.25">
      <c r="B330" s="207"/>
      <c r="C330" s="208"/>
      <c r="D330" s="209" t="s">
        <v>290</v>
      </c>
      <c r="E330" s="208"/>
      <c r="F330" s="211" t="s">
        <v>6450</v>
      </c>
      <c r="G330" s="208"/>
      <c r="H330" s="212">
        <v>0.45900000000000002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290</v>
      </c>
      <c r="AU330" s="218" t="s">
        <v>85</v>
      </c>
      <c r="AV330" s="13" t="s">
        <v>85</v>
      </c>
      <c r="AW330" s="13" t="s">
        <v>4</v>
      </c>
      <c r="AX330" s="13" t="s">
        <v>83</v>
      </c>
      <c r="AY330" s="218" t="s">
        <v>282</v>
      </c>
    </row>
    <row r="331" spans="1:65" s="2" customFormat="1" ht="24.2" customHeight="1">
      <c r="A331" s="35"/>
      <c r="B331" s="36"/>
      <c r="C331" s="193" t="s">
        <v>697</v>
      </c>
      <c r="D331" s="193" t="s">
        <v>284</v>
      </c>
      <c r="E331" s="194" t="s">
        <v>6351</v>
      </c>
      <c r="F331" s="195" t="s">
        <v>6352</v>
      </c>
      <c r="G331" s="196" t="s">
        <v>418</v>
      </c>
      <c r="H331" s="197">
        <v>0.55500000000000005</v>
      </c>
      <c r="I331" s="198"/>
      <c r="J331" s="199">
        <f>ROUND(I331*H331,2)</f>
        <v>0</v>
      </c>
      <c r="K331" s="200"/>
      <c r="L331" s="40"/>
      <c r="M331" s="201" t="s">
        <v>1</v>
      </c>
      <c r="N331" s="202" t="s">
        <v>41</v>
      </c>
      <c r="O331" s="72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199</v>
      </c>
      <c r="AT331" s="205" t="s">
        <v>284</v>
      </c>
      <c r="AU331" s="205" t="s">
        <v>85</v>
      </c>
      <c r="AY331" s="18" t="s">
        <v>282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6353</v>
      </c>
    </row>
    <row r="332" spans="1:65" s="12" customFormat="1" ht="22.9" customHeight="1">
      <c r="B332" s="177"/>
      <c r="C332" s="178"/>
      <c r="D332" s="179" t="s">
        <v>75</v>
      </c>
      <c r="E332" s="191" t="s">
        <v>3201</v>
      </c>
      <c r="F332" s="191" t="s">
        <v>3202</v>
      </c>
      <c r="G332" s="178"/>
      <c r="H332" s="178"/>
      <c r="I332" s="181"/>
      <c r="J332" s="192">
        <f>BK332</f>
        <v>0</v>
      </c>
      <c r="K332" s="178"/>
      <c r="L332" s="183"/>
      <c r="M332" s="184"/>
      <c r="N332" s="185"/>
      <c r="O332" s="185"/>
      <c r="P332" s="186">
        <f>SUM(P333:P352)</f>
        <v>0</v>
      </c>
      <c r="Q332" s="185"/>
      <c r="R332" s="186">
        <f>SUM(R333:R352)</f>
        <v>5.5944300000000002E-2</v>
      </c>
      <c r="S332" s="185"/>
      <c r="T332" s="187">
        <f>SUM(T333:T352)</f>
        <v>0</v>
      </c>
      <c r="AR332" s="188" t="s">
        <v>85</v>
      </c>
      <c r="AT332" s="189" t="s">
        <v>75</v>
      </c>
      <c r="AU332" s="189" t="s">
        <v>83</v>
      </c>
      <c r="AY332" s="188" t="s">
        <v>282</v>
      </c>
      <c r="BK332" s="190">
        <f>SUM(BK333:BK352)</f>
        <v>0</v>
      </c>
    </row>
    <row r="333" spans="1:65" s="2" customFormat="1" ht="24.2" customHeight="1">
      <c r="A333" s="35"/>
      <c r="B333" s="36"/>
      <c r="C333" s="193" t="s">
        <v>706</v>
      </c>
      <c r="D333" s="193" t="s">
        <v>284</v>
      </c>
      <c r="E333" s="194" t="s">
        <v>3204</v>
      </c>
      <c r="F333" s="195" t="s">
        <v>3205</v>
      </c>
      <c r="G333" s="196" t="s">
        <v>287</v>
      </c>
      <c r="H333" s="197">
        <v>254.535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1.3999999999999999E-4</v>
      </c>
      <c r="R333" s="203">
        <f>Q333*H333</f>
        <v>3.5634899999999997E-2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284</v>
      </c>
      <c r="AU333" s="205" t="s">
        <v>85</v>
      </c>
      <c r="AY333" s="18" t="s">
        <v>282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6354</v>
      </c>
    </row>
    <row r="334" spans="1:65" s="16" customFormat="1" ht="11.25">
      <c r="B334" s="241"/>
      <c r="C334" s="242"/>
      <c r="D334" s="209" t="s">
        <v>290</v>
      </c>
      <c r="E334" s="243" t="s">
        <v>1</v>
      </c>
      <c r="F334" s="244" t="s">
        <v>6253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290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282</v>
      </c>
    </row>
    <row r="335" spans="1:65" s="13" customFormat="1" ht="11.25">
      <c r="B335" s="207"/>
      <c r="C335" s="208"/>
      <c r="D335" s="209" t="s">
        <v>290</v>
      </c>
      <c r="E335" s="210" t="s">
        <v>1</v>
      </c>
      <c r="F335" s="211" t="s">
        <v>6451</v>
      </c>
      <c r="G335" s="208"/>
      <c r="H335" s="212">
        <v>44.689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290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282</v>
      </c>
    </row>
    <row r="336" spans="1:65" s="15" customFormat="1" ht="11.25">
      <c r="B336" s="230"/>
      <c r="C336" s="231"/>
      <c r="D336" s="209" t="s">
        <v>290</v>
      </c>
      <c r="E336" s="232" t="s">
        <v>1</v>
      </c>
      <c r="F336" s="233" t="s">
        <v>306</v>
      </c>
      <c r="G336" s="231"/>
      <c r="H336" s="234">
        <v>44.689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290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282</v>
      </c>
    </row>
    <row r="337" spans="1:65" s="13" customFormat="1" ht="11.25">
      <c r="B337" s="207"/>
      <c r="C337" s="208"/>
      <c r="D337" s="209" t="s">
        <v>290</v>
      </c>
      <c r="E337" s="210" t="s">
        <v>1</v>
      </c>
      <c r="F337" s="211" t="s">
        <v>6452</v>
      </c>
      <c r="G337" s="208"/>
      <c r="H337" s="212">
        <v>137.886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290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282</v>
      </c>
    </row>
    <row r="338" spans="1:65" s="15" customFormat="1" ht="11.25">
      <c r="B338" s="230"/>
      <c r="C338" s="231"/>
      <c r="D338" s="209" t="s">
        <v>290</v>
      </c>
      <c r="E338" s="232" t="s">
        <v>1</v>
      </c>
      <c r="F338" s="233" t="s">
        <v>306</v>
      </c>
      <c r="G338" s="231"/>
      <c r="H338" s="234">
        <v>137.886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290</v>
      </c>
      <c r="AU338" s="240" t="s">
        <v>85</v>
      </c>
      <c r="AV338" s="15" t="s">
        <v>105</v>
      </c>
      <c r="AW338" s="15" t="s">
        <v>32</v>
      </c>
      <c r="AX338" s="15" t="s">
        <v>76</v>
      </c>
      <c r="AY338" s="240" t="s">
        <v>282</v>
      </c>
    </row>
    <row r="339" spans="1:65" s="16" customFormat="1" ht="11.25">
      <c r="B339" s="241"/>
      <c r="C339" s="242"/>
      <c r="D339" s="209" t="s">
        <v>290</v>
      </c>
      <c r="E339" s="243" t="s">
        <v>1</v>
      </c>
      <c r="F339" s="244" t="s">
        <v>6241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290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282</v>
      </c>
    </row>
    <row r="340" spans="1:65" s="13" customFormat="1" ht="11.25">
      <c r="B340" s="207"/>
      <c r="C340" s="208"/>
      <c r="D340" s="209" t="s">
        <v>290</v>
      </c>
      <c r="E340" s="210" t="s">
        <v>1</v>
      </c>
      <c r="F340" s="211" t="s">
        <v>6453</v>
      </c>
      <c r="G340" s="208"/>
      <c r="H340" s="212">
        <v>71.959999999999994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290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282</v>
      </c>
    </row>
    <row r="341" spans="1:65" s="15" customFormat="1" ht="11.25">
      <c r="B341" s="230"/>
      <c r="C341" s="231"/>
      <c r="D341" s="209" t="s">
        <v>290</v>
      </c>
      <c r="E341" s="232" t="s">
        <v>1</v>
      </c>
      <c r="F341" s="233" t="s">
        <v>306</v>
      </c>
      <c r="G341" s="231"/>
      <c r="H341" s="234">
        <v>71.959999999999994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290</v>
      </c>
      <c r="AU341" s="240" t="s">
        <v>85</v>
      </c>
      <c r="AV341" s="15" t="s">
        <v>105</v>
      </c>
      <c r="AW341" s="15" t="s">
        <v>32</v>
      </c>
      <c r="AX341" s="15" t="s">
        <v>76</v>
      </c>
      <c r="AY341" s="240" t="s">
        <v>282</v>
      </c>
    </row>
    <row r="342" spans="1:65" s="14" customFormat="1" ht="11.25">
      <c r="B342" s="219"/>
      <c r="C342" s="220"/>
      <c r="D342" s="209" t="s">
        <v>290</v>
      </c>
      <c r="E342" s="221" t="s">
        <v>1</v>
      </c>
      <c r="F342" s="222" t="s">
        <v>292</v>
      </c>
      <c r="G342" s="220"/>
      <c r="H342" s="223">
        <v>254.53499999999997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290</v>
      </c>
      <c r="AU342" s="229" t="s">
        <v>85</v>
      </c>
      <c r="AV342" s="14" t="s">
        <v>288</v>
      </c>
      <c r="AW342" s="14" t="s">
        <v>32</v>
      </c>
      <c r="AX342" s="14" t="s">
        <v>83</v>
      </c>
      <c r="AY342" s="229" t="s">
        <v>282</v>
      </c>
    </row>
    <row r="343" spans="1:65" s="2" customFormat="1" ht="21.75" customHeight="1">
      <c r="A343" s="35"/>
      <c r="B343" s="36"/>
      <c r="C343" s="193" t="s">
        <v>712</v>
      </c>
      <c r="D343" s="193" t="s">
        <v>284</v>
      </c>
      <c r="E343" s="194" t="s">
        <v>6358</v>
      </c>
      <c r="F343" s="195" t="s">
        <v>6359</v>
      </c>
      <c r="G343" s="196" t="s">
        <v>287</v>
      </c>
      <c r="H343" s="197">
        <v>169.245</v>
      </c>
      <c r="I343" s="198"/>
      <c r="J343" s="199">
        <f>ROUND(I343*H343,2)</f>
        <v>0</v>
      </c>
      <c r="K343" s="200"/>
      <c r="L343" s="40"/>
      <c r="M343" s="201" t="s">
        <v>1</v>
      </c>
      <c r="N343" s="202" t="s">
        <v>41</v>
      </c>
      <c r="O343" s="72"/>
      <c r="P343" s="203">
        <f>O343*H343</f>
        <v>0</v>
      </c>
      <c r="Q343" s="203">
        <v>1.2E-4</v>
      </c>
      <c r="R343" s="203">
        <f>Q343*H343</f>
        <v>2.0309400000000002E-2</v>
      </c>
      <c r="S343" s="203">
        <v>0</v>
      </c>
      <c r="T343" s="20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199</v>
      </c>
      <c r="AT343" s="205" t="s">
        <v>284</v>
      </c>
      <c r="AU343" s="205" t="s">
        <v>85</v>
      </c>
      <c r="AY343" s="18" t="s">
        <v>282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8" t="s">
        <v>83</v>
      </c>
      <c r="BK343" s="206">
        <f>ROUND(I343*H343,2)</f>
        <v>0</v>
      </c>
      <c r="BL343" s="18" t="s">
        <v>199</v>
      </c>
      <c r="BM343" s="205" t="s">
        <v>6360</v>
      </c>
    </row>
    <row r="344" spans="1:65" s="16" customFormat="1" ht="11.25">
      <c r="B344" s="241"/>
      <c r="C344" s="242"/>
      <c r="D344" s="209" t="s">
        <v>290</v>
      </c>
      <c r="E344" s="243" t="s">
        <v>1</v>
      </c>
      <c r="F344" s="244" t="s">
        <v>6253</v>
      </c>
      <c r="G344" s="242"/>
      <c r="H344" s="243" t="s">
        <v>1</v>
      </c>
      <c r="I344" s="245"/>
      <c r="J344" s="242"/>
      <c r="K344" s="242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290</v>
      </c>
      <c r="AU344" s="250" t="s">
        <v>85</v>
      </c>
      <c r="AV344" s="16" t="s">
        <v>83</v>
      </c>
      <c r="AW344" s="16" t="s">
        <v>32</v>
      </c>
      <c r="AX344" s="16" t="s">
        <v>76</v>
      </c>
      <c r="AY344" s="250" t="s">
        <v>282</v>
      </c>
    </row>
    <row r="345" spans="1:65" s="13" customFormat="1" ht="11.25">
      <c r="B345" s="207"/>
      <c r="C345" s="208"/>
      <c r="D345" s="209" t="s">
        <v>290</v>
      </c>
      <c r="E345" s="210" t="s">
        <v>1</v>
      </c>
      <c r="F345" s="211" t="s">
        <v>6454</v>
      </c>
      <c r="G345" s="208"/>
      <c r="H345" s="212">
        <v>39.832000000000001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290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282</v>
      </c>
    </row>
    <row r="346" spans="1:65" s="15" customFormat="1" ht="11.25">
      <c r="B346" s="230"/>
      <c r="C346" s="231"/>
      <c r="D346" s="209" t="s">
        <v>290</v>
      </c>
      <c r="E346" s="232" t="s">
        <v>1</v>
      </c>
      <c r="F346" s="233" t="s">
        <v>306</v>
      </c>
      <c r="G346" s="231"/>
      <c r="H346" s="234">
        <v>39.832000000000001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290</v>
      </c>
      <c r="AU346" s="240" t="s">
        <v>85</v>
      </c>
      <c r="AV346" s="15" t="s">
        <v>105</v>
      </c>
      <c r="AW346" s="15" t="s">
        <v>32</v>
      </c>
      <c r="AX346" s="15" t="s">
        <v>76</v>
      </c>
      <c r="AY346" s="240" t="s">
        <v>282</v>
      </c>
    </row>
    <row r="347" spans="1:65" s="13" customFormat="1" ht="11.25">
      <c r="B347" s="207"/>
      <c r="C347" s="208"/>
      <c r="D347" s="209" t="s">
        <v>290</v>
      </c>
      <c r="E347" s="210" t="s">
        <v>1</v>
      </c>
      <c r="F347" s="211" t="s">
        <v>6416</v>
      </c>
      <c r="G347" s="208"/>
      <c r="H347" s="212">
        <v>57.453000000000003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290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282</v>
      </c>
    </row>
    <row r="348" spans="1:65" s="15" customFormat="1" ht="11.25">
      <c r="B348" s="230"/>
      <c r="C348" s="231"/>
      <c r="D348" s="209" t="s">
        <v>290</v>
      </c>
      <c r="E348" s="232" t="s">
        <v>1</v>
      </c>
      <c r="F348" s="233" t="s">
        <v>306</v>
      </c>
      <c r="G348" s="231"/>
      <c r="H348" s="234">
        <v>57.453000000000003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290</v>
      </c>
      <c r="AU348" s="240" t="s">
        <v>85</v>
      </c>
      <c r="AV348" s="15" t="s">
        <v>105</v>
      </c>
      <c r="AW348" s="15" t="s">
        <v>32</v>
      </c>
      <c r="AX348" s="15" t="s">
        <v>76</v>
      </c>
      <c r="AY348" s="240" t="s">
        <v>282</v>
      </c>
    </row>
    <row r="349" spans="1:65" s="16" customFormat="1" ht="11.25">
      <c r="B349" s="241"/>
      <c r="C349" s="242"/>
      <c r="D349" s="209" t="s">
        <v>290</v>
      </c>
      <c r="E349" s="243" t="s">
        <v>1</v>
      </c>
      <c r="F349" s="244" t="s">
        <v>6241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290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282</v>
      </c>
    </row>
    <row r="350" spans="1:65" s="13" customFormat="1" ht="11.25">
      <c r="B350" s="207"/>
      <c r="C350" s="208"/>
      <c r="D350" s="209" t="s">
        <v>290</v>
      </c>
      <c r="E350" s="210" t="s">
        <v>1</v>
      </c>
      <c r="F350" s="211" t="s">
        <v>6453</v>
      </c>
      <c r="G350" s="208"/>
      <c r="H350" s="212">
        <v>71.959999999999994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290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282</v>
      </c>
    </row>
    <row r="351" spans="1:65" s="15" customFormat="1" ht="11.25">
      <c r="B351" s="230"/>
      <c r="C351" s="231"/>
      <c r="D351" s="209" t="s">
        <v>290</v>
      </c>
      <c r="E351" s="232" t="s">
        <v>1</v>
      </c>
      <c r="F351" s="233" t="s">
        <v>306</v>
      </c>
      <c r="G351" s="231"/>
      <c r="H351" s="234">
        <v>71.959999999999994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290</v>
      </c>
      <c r="AU351" s="240" t="s">
        <v>85</v>
      </c>
      <c r="AV351" s="15" t="s">
        <v>105</v>
      </c>
      <c r="AW351" s="15" t="s">
        <v>32</v>
      </c>
      <c r="AX351" s="15" t="s">
        <v>76</v>
      </c>
      <c r="AY351" s="240" t="s">
        <v>282</v>
      </c>
    </row>
    <row r="352" spans="1:65" s="14" customFormat="1" ht="11.25">
      <c r="B352" s="219"/>
      <c r="C352" s="220"/>
      <c r="D352" s="209" t="s">
        <v>290</v>
      </c>
      <c r="E352" s="221" t="s">
        <v>1</v>
      </c>
      <c r="F352" s="222" t="s">
        <v>292</v>
      </c>
      <c r="G352" s="220"/>
      <c r="H352" s="223">
        <v>169.245</v>
      </c>
      <c r="I352" s="224"/>
      <c r="J352" s="220"/>
      <c r="K352" s="220"/>
      <c r="L352" s="225"/>
      <c r="M352" s="262"/>
      <c r="N352" s="263"/>
      <c r="O352" s="263"/>
      <c r="P352" s="263"/>
      <c r="Q352" s="263"/>
      <c r="R352" s="263"/>
      <c r="S352" s="263"/>
      <c r="T352" s="264"/>
      <c r="AT352" s="229" t="s">
        <v>290</v>
      </c>
      <c r="AU352" s="229" t="s">
        <v>85</v>
      </c>
      <c r="AV352" s="14" t="s">
        <v>288</v>
      </c>
      <c r="AW352" s="14" t="s">
        <v>32</v>
      </c>
      <c r="AX352" s="14" t="s">
        <v>83</v>
      </c>
      <c r="AY352" s="229" t="s">
        <v>282</v>
      </c>
    </row>
    <row r="353" spans="1:31" s="2" customFormat="1" ht="6.95" customHeight="1">
      <c r="A353" s="35"/>
      <c r="B353" s="55"/>
      <c r="C353" s="56"/>
      <c r="D353" s="56"/>
      <c r="E353" s="56"/>
      <c r="F353" s="56"/>
      <c r="G353" s="56"/>
      <c r="H353" s="56"/>
      <c r="I353" s="56"/>
      <c r="J353" s="56"/>
      <c r="K353" s="56"/>
      <c r="L353" s="40"/>
      <c r="M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</sheetData>
  <sheetProtection algorithmName="SHA-512" hashValue="0Zo4KVhfUGEAJsJteM1+cNCfZmVaE0RzNd8QjdTSFlyMttsRBkhj2Gsz902+X+0oYbZ4Pa9KF7CVNguc9224rA==" saltValue="oc/9R4hq3QWAfg3QDZWvBYNq6V6QLTsz1I1Jg7hJ3u/jzSwgU0t3wn1ZWay4L3z/40/b63dtaNKpOVRGKzUh9w==" spinCount="100000" sheet="1" objects="1" scenarios="1" formatColumns="0" formatRows="0" autoFilter="0"/>
  <autoFilter ref="C133:K352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6455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ROUND((SUM(BE127:BE204)),  2)</f>
        <v>0</v>
      </c>
      <c r="G35" s="35"/>
      <c r="H35" s="35"/>
      <c r="I35" s="131">
        <v>0.21</v>
      </c>
      <c r="J35" s="130">
        <f>ROUND(((SUM(BE127:BE204))*I35),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ROUND((SUM(BF127:BF204)),  2)</f>
        <v>0</v>
      </c>
      <c r="G36" s="35"/>
      <c r="H36" s="35"/>
      <c r="I36" s="131">
        <v>0.15</v>
      </c>
      <c r="J36" s="130">
        <f>ROUND(((SUM(BF127:BF204))*I36),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ROUND((SUM(BG127:BG204)),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ROUND((SUM(BH127:BH204)),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ROUND((SUM(BI127:BI204)),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02c - Oplocení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J197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J199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J200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5" t="str">
        <f>E7</f>
        <v>MŠ Vokovická</v>
      </c>
      <c r="F115" s="336"/>
      <c r="G115" s="336"/>
      <c r="H115" s="33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5" t="s">
        <v>6156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8" t="str">
        <f>E11</f>
        <v>02c - Oplocení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268</v>
      </c>
      <c r="D126" s="168" t="s">
        <v>61</v>
      </c>
      <c r="E126" s="168" t="s">
        <v>57</v>
      </c>
      <c r="F126" s="168" t="s">
        <v>58</v>
      </c>
      <c r="G126" s="168" t="s">
        <v>269</v>
      </c>
      <c r="H126" s="168" t="s">
        <v>270</v>
      </c>
      <c r="I126" s="168" t="s">
        <v>271</v>
      </c>
      <c r="J126" s="169" t="s">
        <v>232</v>
      </c>
      <c r="K126" s="170" t="s">
        <v>272</v>
      </c>
      <c r="L126" s="171"/>
      <c r="M126" s="76" t="s">
        <v>1</v>
      </c>
      <c r="N126" s="77" t="s">
        <v>40</v>
      </c>
      <c r="O126" s="77" t="s">
        <v>273</v>
      </c>
      <c r="P126" s="77" t="s">
        <v>274</v>
      </c>
      <c r="Q126" s="77" t="s">
        <v>275</v>
      </c>
      <c r="R126" s="77" t="s">
        <v>276</v>
      </c>
      <c r="S126" s="77" t="s">
        <v>277</v>
      </c>
      <c r="T126" s="78" t="s">
        <v>278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279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P128+P199</f>
        <v>0</v>
      </c>
      <c r="Q127" s="80"/>
      <c r="R127" s="174">
        <f>R128+R199</f>
        <v>22.476763449999996</v>
      </c>
      <c r="S127" s="80"/>
      <c r="T127" s="175">
        <f>T128+T199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BK128+BK199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280</v>
      </c>
      <c r="F128" s="180" t="s">
        <v>281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P129+P150+P160+P197</f>
        <v>0</v>
      </c>
      <c r="Q128" s="185"/>
      <c r="R128" s="186">
        <f>R129+R150+R160+R197</f>
        <v>22.383563449999997</v>
      </c>
      <c r="S128" s="185"/>
      <c r="T128" s="187">
        <f>T129+T150+T160+T197</f>
        <v>0</v>
      </c>
      <c r="AR128" s="188" t="s">
        <v>83</v>
      </c>
      <c r="AT128" s="189" t="s">
        <v>75</v>
      </c>
      <c r="AU128" s="189" t="s">
        <v>76</v>
      </c>
      <c r="AY128" s="188" t="s">
        <v>282</v>
      </c>
      <c r="BK128" s="190">
        <f>BK129+BK150+BK160+BK197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283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SUM(P130:P149)</f>
        <v>0</v>
      </c>
      <c r="Q129" s="185"/>
      <c r="R129" s="186">
        <f>SUM(R130:R149)</f>
        <v>0</v>
      </c>
      <c r="S129" s="185"/>
      <c r="T129" s="187">
        <f>SUM(T130:T149)</f>
        <v>0</v>
      </c>
      <c r="AR129" s="188" t="s">
        <v>83</v>
      </c>
      <c r="AT129" s="189" t="s">
        <v>75</v>
      </c>
      <c r="AU129" s="189" t="s">
        <v>83</v>
      </c>
      <c r="AY129" s="188" t="s">
        <v>282</v>
      </c>
      <c r="BK129" s="190">
        <f>SUM(BK130:BK149)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284</v>
      </c>
      <c r="E130" s="194" t="s">
        <v>6456</v>
      </c>
      <c r="F130" s="195" t="s">
        <v>6457</v>
      </c>
      <c r="G130" s="196" t="s">
        <v>441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288</v>
      </c>
      <c r="BM130" s="205" t="s">
        <v>6458</v>
      </c>
    </row>
    <row r="131" spans="1:65" s="13" customFormat="1" ht="11.25">
      <c r="B131" s="207"/>
      <c r="C131" s="208"/>
      <c r="D131" s="209" t="s">
        <v>290</v>
      </c>
      <c r="E131" s="210" t="s">
        <v>1</v>
      </c>
      <c r="F131" s="211" t="s">
        <v>6459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290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282</v>
      </c>
    </row>
    <row r="132" spans="1:65" s="13" customFormat="1" ht="11.25">
      <c r="B132" s="207"/>
      <c r="C132" s="208"/>
      <c r="D132" s="209" t="s">
        <v>290</v>
      </c>
      <c r="E132" s="210" t="s">
        <v>1</v>
      </c>
      <c r="F132" s="211" t="s">
        <v>6460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290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282</v>
      </c>
    </row>
    <row r="133" spans="1:65" s="14" customFormat="1" ht="11.25">
      <c r="B133" s="219"/>
      <c r="C133" s="220"/>
      <c r="D133" s="209" t="s">
        <v>290</v>
      </c>
      <c r="E133" s="221" t="s">
        <v>1</v>
      </c>
      <c r="F133" s="222" t="s">
        <v>292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290</v>
      </c>
      <c r="AU133" s="229" t="s">
        <v>85</v>
      </c>
      <c r="AV133" s="14" t="s">
        <v>288</v>
      </c>
      <c r="AW133" s="14" t="s">
        <v>32</v>
      </c>
      <c r="AX133" s="14" t="s">
        <v>83</v>
      </c>
      <c r="AY133" s="229" t="s">
        <v>282</v>
      </c>
    </row>
    <row r="134" spans="1:65" s="2" customFormat="1" ht="33" customHeight="1">
      <c r="A134" s="35"/>
      <c r="B134" s="36"/>
      <c r="C134" s="193" t="s">
        <v>85</v>
      </c>
      <c r="D134" s="193" t="s">
        <v>284</v>
      </c>
      <c r="E134" s="194" t="s">
        <v>6162</v>
      </c>
      <c r="F134" s="195" t="s">
        <v>6163</v>
      </c>
      <c r="G134" s="196" t="s">
        <v>295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288</v>
      </c>
      <c r="BM134" s="205" t="s">
        <v>6461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6462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5" customFormat="1" ht="11.25">
      <c r="B136" s="230"/>
      <c r="C136" s="231"/>
      <c r="D136" s="209" t="s">
        <v>290</v>
      </c>
      <c r="E136" s="232" t="s">
        <v>1</v>
      </c>
      <c r="F136" s="233" t="s">
        <v>306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290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282</v>
      </c>
    </row>
    <row r="137" spans="1:65" s="14" customFormat="1" ht="11.25">
      <c r="B137" s="219"/>
      <c r="C137" s="220"/>
      <c r="D137" s="209" t="s">
        <v>290</v>
      </c>
      <c r="E137" s="221" t="s">
        <v>1</v>
      </c>
      <c r="F137" s="222" t="s">
        <v>292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290</v>
      </c>
      <c r="AU137" s="229" t="s">
        <v>85</v>
      </c>
      <c r="AV137" s="14" t="s">
        <v>288</v>
      </c>
      <c r="AW137" s="14" t="s">
        <v>32</v>
      </c>
      <c r="AX137" s="14" t="s">
        <v>83</v>
      </c>
      <c r="AY137" s="229" t="s">
        <v>282</v>
      </c>
    </row>
    <row r="138" spans="1:65" s="2" customFormat="1" ht="37.9" customHeight="1">
      <c r="A138" s="35"/>
      <c r="B138" s="36"/>
      <c r="C138" s="193" t="s">
        <v>105</v>
      </c>
      <c r="D138" s="193" t="s">
        <v>284</v>
      </c>
      <c r="E138" s="194" t="s">
        <v>6167</v>
      </c>
      <c r="F138" s="195" t="s">
        <v>6168</v>
      </c>
      <c r="G138" s="196" t="s">
        <v>295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6463</v>
      </c>
    </row>
    <row r="139" spans="1:65" s="13" customFormat="1" ht="11.25">
      <c r="B139" s="207"/>
      <c r="C139" s="208"/>
      <c r="D139" s="209" t="s">
        <v>290</v>
      </c>
      <c r="E139" s="210" t="s">
        <v>1</v>
      </c>
      <c r="F139" s="211" t="s">
        <v>6464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290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282</v>
      </c>
    </row>
    <row r="140" spans="1:65" s="13" customFormat="1" ht="11.25">
      <c r="B140" s="207"/>
      <c r="C140" s="208"/>
      <c r="D140" s="209" t="s">
        <v>290</v>
      </c>
      <c r="E140" s="210" t="s">
        <v>1</v>
      </c>
      <c r="F140" s="211" t="s">
        <v>6465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290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282</v>
      </c>
    </row>
    <row r="141" spans="1:65" s="14" customFormat="1" ht="11.25">
      <c r="B141" s="219"/>
      <c r="C141" s="220"/>
      <c r="D141" s="209" t="s">
        <v>290</v>
      </c>
      <c r="E141" s="221" t="s">
        <v>1</v>
      </c>
      <c r="F141" s="222" t="s">
        <v>292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290</v>
      </c>
      <c r="AU141" s="229" t="s">
        <v>85</v>
      </c>
      <c r="AV141" s="14" t="s">
        <v>288</v>
      </c>
      <c r="AW141" s="14" t="s">
        <v>32</v>
      </c>
      <c r="AX141" s="14" t="s">
        <v>83</v>
      </c>
      <c r="AY141" s="229" t="s">
        <v>282</v>
      </c>
    </row>
    <row r="142" spans="1:65" s="2" customFormat="1" ht="24.2" customHeight="1">
      <c r="A142" s="35"/>
      <c r="B142" s="36"/>
      <c r="C142" s="193" t="s">
        <v>288</v>
      </c>
      <c r="D142" s="193" t="s">
        <v>284</v>
      </c>
      <c r="E142" s="194" t="s">
        <v>6466</v>
      </c>
      <c r="F142" s="195" t="s">
        <v>6467</v>
      </c>
      <c r="G142" s="196" t="s">
        <v>295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6468</v>
      </c>
    </row>
    <row r="143" spans="1:65" s="13" customFormat="1" ht="11.25">
      <c r="B143" s="207"/>
      <c r="C143" s="208"/>
      <c r="D143" s="209" t="s">
        <v>290</v>
      </c>
      <c r="E143" s="210" t="s">
        <v>1</v>
      </c>
      <c r="F143" s="211" t="s">
        <v>6469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290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282</v>
      </c>
    </row>
    <row r="144" spans="1:65" s="15" customFormat="1" ht="11.25">
      <c r="B144" s="230"/>
      <c r="C144" s="231"/>
      <c r="D144" s="209" t="s">
        <v>290</v>
      </c>
      <c r="E144" s="232" t="s">
        <v>1</v>
      </c>
      <c r="F144" s="233" t="s">
        <v>306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290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282</v>
      </c>
    </row>
    <row r="145" spans="1:65" s="14" customFormat="1" ht="11.25">
      <c r="B145" s="219"/>
      <c r="C145" s="220"/>
      <c r="D145" s="209" t="s">
        <v>290</v>
      </c>
      <c r="E145" s="221" t="s">
        <v>1</v>
      </c>
      <c r="F145" s="222" t="s">
        <v>292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290</v>
      </c>
      <c r="AU145" s="229" t="s">
        <v>85</v>
      </c>
      <c r="AV145" s="14" t="s">
        <v>288</v>
      </c>
      <c r="AW145" s="14" t="s">
        <v>32</v>
      </c>
      <c r="AX145" s="14" t="s">
        <v>83</v>
      </c>
      <c r="AY145" s="229" t="s">
        <v>282</v>
      </c>
    </row>
    <row r="146" spans="1:65" s="2" customFormat="1" ht="16.5" customHeight="1">
      <c r="A146" s="35"/>
      <c r="B146" s="36"/>
      <c r="C146" s="193" t="s">
        <v>330</v>
      </c>
      <c r="D146" s="193" t="s">
        <v>284</v>
      </c>
      <c r="E146" s="194" t="s">
        <v>358</v>
      </c>
      <c r="F146" s="195" t="s">
        <v>359</v>
      </c>
      <c r="G146" s="196" t="s">
        <v>295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6470</v>
      </c>
    </row>
    <row r="147" spans="1:65" s="2" customFormat="1" ht="24.2" customHeight="1">
      <c r="A147" s="35"/>
      <c r="B147" s="36"/>
      <c r="C147" s="193" t="s">
        <v>336</v>
      </c>
      <c r="D147" s="193" t="s">
        <v>284</v>
      </c>
      <c r="E147" s="194" t="s">
        <v>6471</v>
      </c>
      <c r="F147" s="195" t="s">
        <v>6472</v>
      </c>
      <c r="G147" s="196" t="s">
        <v>295</v>
      </c>
      <c r="H147" s="197">
        <v>1.706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6473</v>
      </c>
    </row>
    <row r="148" spans="1:65" s="13" customFormat="1" ht="11.25">
      <c r="B148" s="207"/>
      <c r="C148" s="208"/>
      <c r="D148" s="209" t="s">
        <v>290</v>
      </c>
      <c r="E148" s="210" t="s">
        <v>1</v>
      </c>
      <c r="F148" s="211" t="s">
        <v>6474</v>
      </c>
      <c r="G148" s="208"/>
      <c r="H148" s="212">
        <v>1.706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290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282</v>
      </c>
    </row>
    <row r="149" spans="1:65" s="14" customFormat="1" ht="11.25">
      <c r="B149" s="219"/>
      <c r="C149" s="220"/>
      <c r="D149" s="209" t="s">
        <v>290</v>
      </c>
      <c r="E149" s="221" t="s">
        <v>1</v>
      </c>
      <c r="F149" s="222" t="s">
        <v>292</v>
      </c>
      <c r="G149" s="220"/>
      <c r="H149" s="223">
        <v>1.706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290</v>
      </c>
      <c r="AU149" s="229" t="s">
        <v>85</v>
      </c>
      <c r="AV149" s="14" t="s">
        <v>288</v>
      </c>
      <c r="AW149" s="14" t="s">
        <v>32</v>
      </c>
      <c r="AX149" s="14" t="s">
        <v>83</v>
      </c>
      <c r="AY149" s="229" t="s">
        <v>282</v>
      </c>
    </row>
    <row r="150" spans="1:65" s="12" customFormat="1" ht="22.9" customHeight="1">
      <c r="B150" s="177"/>
      <c r="C150" s="178"/>
      <c r="D150" s="179" t="s">
        <v>75</v>
      </c>
      <c r="E150" s="191" t="s">
        <v>85</v>
      </c>
      <c r="F150" s="191" t="s">
        <v>378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SUM(P151:P159)</f>
        <v>0</v>
      </c>
      <c r="Q150" s="185"/>
      <c r="R150" s="186">
        <f>SUM(R151:R159)</f>
        <v>2.0764194499999999</v>
      </c>
      <c r="S150" s="185"/>
      <c r="T150" s="187">
        <f>SUM(T151:T159)</f>
        <v>0</v>
      </c>
      <c r="AR150" s="188" t="s">
        <v>83</v>
      </c>
      <c r="AT150" s="189" t="s">
        <v>75</v>
      </c>
      <c r="AU150" s="189" t="s">
        <v>83</v>
      </c>
      <c r="AY150" s="188" t="s">
        <v>282</v>
      </c>
      <c r="BK150" s="190">
        <f>SUM(BK151:BK159)</f>
        <v>0</v>
      </c>
    </row>
    <row r="151" spans="1:65" s="2" customFormat="1" ht="16.5" customHeight="1">
      <c r="A151" s="35"/>
      <c r="B151" s="36"/>
      <c r="C151" s="193" t="s">
        <v>342</v>
      </c>
      <c r="D151" s="193" t="s">
        <v>284</v>
      </c>
      <c r="E151" s="194" t="s">
        <v>6475</v>
      </c>
      <c r="F151" s="195" t="s">
        <v>6476</v>
      </c>
      <c r="G151" s="196" t="s">
        <v>295</v>
      </c>
      <c r="H151" s="197">
        <v>0.84499999999999997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2.45329</v>
      </c>
      <c r="R151" s="203">
        <f>Q151*H151</f>
        <v>2.0730300499999998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6477</v>
      </c>
    </row>
    <row r="152" spans="1:65" s="13" customFormat="1" ht="11.25">
      <c r="B152" s="207"/>
      <c r="C152" s="208"/>
      <c r="D152" s="209" t="s">
        <v>290</v>
      </c>
      <c r="E152" s="210" t="s">
        <v>1</v>
      </c>
      <c r="F152" s="211" t="s">
        <v>6478</v>
      </c>
      <c r="G152" s="208"/>
      <c r="H152" s="212">
        <v>0.84499999999999997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290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282</v>
      </c>
    </row>
    <row r="153" spans="1:65" s="15" customFormat="1" ht="11.25">
      <c r="B153" s="230"/>
      <c r="C153" s="231"/>
      <c r="D153" s="209" t="s">
        <v>290</v>
      </c>
      <c r="E153" s="232" t="s">
        <v>1</v>
      </c>
      <c r="F153" s="233" t="s">
        <v>306</v>
      </c>
      <c r="G153" s="231"/>
      <c r="H153" s="234">
        <v>0.84499999999999997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290</v>
      </c>
      <c r="AU153" s="240" t="s">
        <v>85</v>
      </c>
      <c r="AV153" s="15" t="s">
        <v>105</v>
      </c>
      <c r="AW153" s="15" t="s">
        <v>32</v>
      </c>
      <c r="AX153" s="15" t="s">
        <v>76</v>
      </c>
      <c r="AY153" s="240" t="s">
        <v>282</v>
      </c>
    </row>
    <row r="154" spans="1:65" s="14" customFormat="1" ht="11.25">
      <c r="B154" s="219"/>
      <c r="C154" s="220"/>
      <c r="D154" s="209" t="s">
        <v>290</v>
      </c>
      <c r="E154" s="221" t="s">
        <v>1</v>
      </c>
      <c r="F154" s="222" t="s">
        <v>292</v>
      </c>
      <c r="G154" s="220"/>
      <c r="H154" s="223">
        <v>0.84499999999999997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290</v>
      </c>
      <c r="AU154" s="229" t="s">
        <v>85</v>
      </c>
      <c r="AV154" s="14" t="s">
        <v>288</v>
      </c>
      <c r="AW154" s="14" t="s">
        <v>32</v>
      </c>
      <c r="AX154" s="14" t="s">
        <v>83</v>
      </c>
      <c r="AY154" s="229" t="s">
        <v>282</v>
      </c>
    </row>
    <row r="155" spans="1:65" s="2" customFormat="1" ht="16.5" customHeight="1">
      <c r="A155" s="35"/>
      <c r="B155" s="36"/>
      <c r="C155" s="193" t="s">
        <v>347</v>
      </c>
      <c r="D155" s="193" t="s">
        <v>284</v>
      </c>
      <c r="E155" s="194" t="s">
        <v>402</v>
      </c>
      <c r="F155" s="195" t="s">
        <v>403</v>
      </c>
      <c r="G155" s="196" t="s">
        <v>287</v>
      </c>
      <c r="H155" s="197">
        <v>1.26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2.6900000000000001E-3</v>
      </c>
      <c r="R155" s="203">
        <f>Q155*H155</f>
        <v>3.3894000000000003E-3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288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288</v>
      </c>
      <c r="BM155" s="205" t="s">
        <v>6479</v>
      </c>
    </row>
    <row r="156" spans="1:65" s="13" customFormat="1" ht="11.25">
      <c r="B156" s="207"/>
      <c r="C156" s="208"/>
      <c r="D156" s="209" t="s">
        <v>290</v>
      </c>
      <c r="E156" s="210" t="s">
        <v>1</v>
      </c>
      <c r="F156" s="211" t="s">
        <v>6480</v>
      </c>
      <c r="G156" s="208"/>
      <c r="H156" s="212">
        <v>1.26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290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282</v>
      </c>
    </row>
    <row r="157" spans="1:65" s="15" customFormat="1" ht="11.25">
      <c r="B157" s="230"/>
      <c r="C157" s="231"/>
      <c r="D157" s="209" t="s">
        <v>290</v>
      </c>
      <c r="E157" s="232" t="s">
        <v>1</v>
      </c>
      <c r="F157" s="233" t="s">
        <v>306</v>
      </c>
      <c r="G157" s="231"/>
      <c r="H157" s="234">
        <v>1.26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290</v>
      </c>
      <c r="AU157" s="240" t="s">
        <v>85</v>
      </c>
      <c r="AV157" s="15" t="s">
        <v>105</v>
      </c>
      <c r="AW157" s="15" t="s">
        <v>32</v>
      </c>
      <c r="AX157" s="15" t="s">
        <v>76</v>
      </c>
      <c r="AY157" s="240" t="s">
        <v>282</v>
      </c>
    </row>
    <row r="158" spans="1:65" s="14" customFormat="1" ht="11.25">
      <c r="B158" s="219"/>
      <c r="C158" s="220"/>
      <c r="D158" s="209" t="s">
        <v>290</v>
      </c>
      <c r="E158" s="221" t="s">
        <v>1</v>
      </c>
      <c r="F158" s="222" t="s">
        <v>292</v>
      </c>
      <c r="G158" s="220"/>
      <c r="H158" s="223">
        <v>1.26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290</v>
      </c>
      <c r="AU158" s="229" t="s">
        <v>85</v>
      </c>
      <c r="AV158" s="14" t="s">
        <v>288</v>
      </c>
      <c r="AW158" s="14" t="s">
        <v>32</v>
      </c>
      <c r="AX158" s="14" t="s">
        <v>83</v>
      </c>
      <c r="AY158" s="229" t="s">
        <v>282</v>
      </c>
    </row>
    <row r="159" spans="1:65" s="2" customFormat="1" ht="16.5" customHeight="1">
      <c r="A159" s="35"/>
      <c r="B159" s="36"/>
      <c r="C159" s="193" t="s">
        <v>352</v>
      </c>
      <c r="D159" s="193" t="s">
        <v>284</v>
      </c>
      <c r="E159" s="194" t="s">
        <v>413</v>
      </c>
      <c r="F159" s="195" t="s">
        <v>414</v>
      </c>
      <c r="G159" s="196" t="s">
        <v>287</v>
      </c>
      <c r="H159" s="197">
        <v>1.26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288</v>
      </c>
      <c r="AT159" s="205" t="s">
        <v>284</v>
      </c>
      <c r="AU159" s="205" t="s">
        <v>85</v>
      </c>
      <c r="AY159" s="18" t="s">
        <v>282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288</v>
      </c>
      <c r="BM159" s="205" t="s">
        <v>6481</v>
      </c>
    </row>
    <row r="160" spans="1:65" s="12" customFormat="1" ht="22.9" customHeight="1">
      <c r="B160" s="177"/>
      <c r="C160" s="178"/>
      <c r="D160" s="179" t="s">
        <v>75</v>
      </c>
      <c r="E160" s="191" t="s">
        <v>105</v>
      </c>
      <c r="F160" s="191" t="s">
        <v>535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SUM(P161:P196)</f>
        <v>0</v>
      </c>
      <c r="Q160" s="185"/>
      <c r="R160" s="186">
        <f>SUM(R161:R196)</f>
        <v>20.307143999999997</v>
      </c>
      <c r="S160" s="185"/>
      <c r="T160" s="187">
        <f>SUM(T161:T196)</f>
        <v>0</v>
      </c>
      <c r="AR160" s="188" t="s">
        <v>83</v>
      </c>
      <c r="AT160" s="189" t="s">
        <v>75</v>
      </c>
      <c r="AU160" s="189" t="s">
        <v>83</v>
      </c>
      <c r="AY160" s="188" t="s">
        <v>282</v>
      </c>
      <c r="BK160" s="190">
        <f>SUM(BK161:BK196)</f>
        <v>0</v>
      </c>
    </row>
    <row r="161" spans="1:65" s="2" customFormat="1" ht="33" customHeight="1">
      <c r="A161" s="35"/>
      <c r="B161" s="36"/>
      <c r="C161" s="193" t="s">
        <v>357</v>
      </c>
      <c r="D161" s="193" t="s">
        <v>284</v>
      </c>
      <c r="E161" s="194" t="s">
        <v>6482</v>
      </c>
      <c r="F161" s="195" t="s">
        <v>6483</v>
      </c>
      <c r="G161" s="196" t="s">
        <v>583</v>
      </c>
      <c r="H161" s="197">
        <v>66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0.17488999999999999</v>
      </c>
      <c r="R161" s="203">
        <f>Q161*H161</f>
        <v>11.542739999999998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288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288</v>
      </c>
      <c r="BM161" s="205" t="s">
        <v>6484</v>
      </c>
    </row>
    <row r="162" spans="1:65" s="13" customFormat="1" ht="11.25">
      <c r="B162" s="207"/>
      <c r="C162" s="208"/>
      <c r="D162" s="209" t="s">
        <v>290</v>
      </c>
      <c r="E162" s="210" t="s">
        <v>1</v>
      </c>
      <c r="F162" s="211" t="s">
        <v>6485</v>
      </c>
      <c r="G162" s="208"/>
      <c r="H162" s="212">
        <v>66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282</v>
      </c>
    </row>
    <row r="163" spans="1:65" s="14" customFormat="1" ht="11.25">
      <c r="B163" s="219"/>
      <c r="C163" s="220"/>
      <c r="D163" s="209" t="s">
        <v>290</v>
      </c>
      <c r="E163" s="221" t="s">
        <v>1</v>
      </c>
      <c r="F163" s="222" t="s">
        <v>292</v>
      </c>
      <c r="G163" s="220"/>
      <c r="H163" s="223">
        <v>66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290</v>
      </c>
      <c r="AU163" s="229" t="s">
        <v>85</v>
      </c>
      <c r="AV163" s="14" t="s">
        <v>288</v>
      </c>
      <c r="AW163" s="14" t="s">
        <v>32</v>
      </c>
      <c r="AX163" s="14" t="s">
        <v>83</v>
      </c>
      <c r="AY163" s="229" t="s">
        <v>282</v>
      </c>
    </row>
    <row r="164" spans="1:65" s="2" customFormat="1" ht="37.9" customHeight="1">
      <c r="A164" s="35"/>
      <c r="B164" s="36"/>
      <c r="C164" s="251" t="s">
        <v>185</v>
      </c>
      <c r="D164" s="251" t="s">
        <v>990</v>
      </c>
      <c r="E164" s="252" t="s">
        <v>6486</v>
      </c>
      <c r="F164" s="253" t="s">
        <v>6487</v>
      </c>
      <c r="G164" s="254" t="s">
        <v>583</v>
      </c>
      <c r="H164" s="255">
        <v>66</v>
      </c>
      <c r="I164" s="256"/>
      <c r="J164" s="257">
        <f t="shared" ref="J164:J172" si="0"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ref="P164:P172" si="1">O164*H164</f>
        <v>0</v>
      </c>
      <c r="Q164" s="203">
        <v>0</v>
      </c>
      <c r="R164" s="203">
        <f t="shared" ref="R164:R172" si="2">Q164*H164</f>
        <v>0</v>
      </c>
      <c r="S164" s="203">
        <v>0</v>
      </c>
      <c r="T164" s="204">
        <f t="shared" ref="T164:T172" si="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347</v>
      </c>
      <c r="AT164" s="205" t="s">
        <v>990</v>
      </c>
      <c r="AU164" s="205" t="s">
        <v>85</v>
      </c>
      <c r="AY164" s="18" t="s">
        <v>282</v>
      </c>
      <c r="BE164" s="206">
        <f t="shared" ref="BE164:BE172" si="4">IF(N164="základní",J164,0)</f>
        <v>0</v>
      </c>
      <c r="BF164" s="206">
        <f t="shared" ref="BF164:BF172" si="5">IF(N164="snížená",J164,0)</f>
        <v>0</v>
      </c>
      <c r="BG164" s="206">
        <f t="shared" ref="BG164:BG172" si="6">IF(N164="zákl. přenesená",J164,0)</f>
        <v>0</v>
      </c>
      <c r="BH164" s="206">
        <f t="shared" ref="BH164:BH172" si="7">IF(N164="sníž. přenesená",J164,0)</f>
        <v>0</v>
      </c>
      <c r="BI164" s="206">
        <f t="shared" ref="BI164:BI172" si="8">IF(N164="nulová",J164,0)</f>
        <v>0</v>
      </c>
      <c r="BJ164" s="18" t="s">
        <v>83</v>
      </c>
      <c r="BK164" s="206">
        <f t="shared" ref="BK164:BK172" si="9">ROUND(I164*H164,2)</f>
        <v>0</v>
      </c>
      <c r="BL164" s="18" t="s">
        <v>288</v>
      </c>
      <c r="BM164" s="205" t="s">
        <v>6488</v>
      </c>
    </row>
    <row r="165" spans="1:65" s="2" customFormat="1" ht="37.9" customHeight="1">
      <c r="A165" s="35"/>
      <c r="B165" s="36"/>
      <c r="C165" s="251" t="s">
        <v>188</v>
      </c>
      <c r="D165" s="251" t="s">
        <v>990</v>
      </c>
      <c r="E165" s="252" t="s">
        <v>6489</v>
      </c>
      <c r="F165" s="253" t="s">
        <v>6490</v>
      </c>
      <c r="G165" s="254" t="s">
        <v>583</v>
      </c>
      <c r="H165" s="255">
        <v>3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347</v>
      </c>
      <c r="AT165" s="205" t="s">
        <v>990</v>
      </c>
      <c r="AU165" s="205" t="s">
        <v>85</v>
      </c>
      <c r="AY165" s="18" t="s">
        <v>282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288</v>
      </c>
      <c r="BM165" s="205" t="s">
        <v>6491</v>
      </c>
    </row>
    <row r="166" spans="1:65" s="2" customFormat="1" ht="24.2" customHeight="1">
      <c r="A166" s="35"/>
      <c r="B166" s="36"/>
      <c r="C166" s="193" t="s">
        <v>191</v>
      </c>
      <c r="D166" s="193" t="s">
        <v>284</v>
      </c>
      <c r="E166" s="194" t="s">
        <v>6492</v>
      </c>
      <c r="F166" s="195" t="s">
        <v>6493</v>
      </c>
      <c r="G166" s="196" t="s">
        <v>583</v>
      </c>
      <c r="H166" s="197">
        <v>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288</v>
      </c>
      <c r="AT166" s="205" t="s">
        <v>284</v>
      </c>
      <c r="AU166" s="205" t="s">
        <v>85</v>
      </c>
      <c r="AY166" s="18" t="s">
        <v>282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288</v>
      </c>
      <c r="BM166" s="205" t="s">
        <v>6494</v>
      </c>
    </row>
    <row r="167" spans="1:65" s="2" customFormat="1" ht="66.75" customHeight="1">
      <c r="A167" s="35"/>
      <c r="B167" s="36"/>
      <c r="C167" s="251" t="s">
        <v>194</v>
      </c>
      <c r="D167" s="251" t="s">
        <v>990</v>
      </c>
      <c r="E167" s="252" t="s">
        <v>6495</v>
      </c>
      <c r="F167" s="253" t="s">
        <v>6496</v>
      </c>
      <c r="G167" s="254" t="s">
        <v>583</v>
      </c>
      <c r="H167" s="255">
        <v>1</v>
      </c>
      <c r="I167" s="256"/>
      <c r="J167" s="257">
        <f t="shared" si="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"/>
        <v>0</v>
      </c>
      <c r="Q167" s="203">
        <v>7.8799999999999995E-2</v>
      </c>
      <c r="R167" s="203">
        <f t="shared" si="2"/>
        <v>7.8799999999999995E-2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347</v>
      </c>
      <c r="AT167" s="205" t="s">
        <v>990</v>
      </c>
      <c r="AU167" s="205" t="s">
        <v>85</v>
      </c>
      <c r="AY167" s="18" t="s">
        <v>282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288</v>
      </c>
      <c r="BM167" s="205" t="s">
        <v>6497</v>
      </c>
    </row>
    <row r="168" spans="1:65" s="2" customFormat="1" ht="24.2" customHeight="1">
      <c r="A168" s="35"/>
      <c r="B168" s="36"/>
      <c r="C168" s="193" t="s">
        <v>8</v>
      </c>
      <c r="D168" s="193" t="s">
        <v>284</v>
      </c>
      <c r="E168" s="194" t="s">
        <v>6498</v>
      </c>
      <c r="F168" s="195" t="s">
        <v>6499</v>
      </c>
      <c r="G168" s="196" t="s">
        <v>583</v>
      </c>
      <c r="H168" s="197">
        <v>2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288</v>
      </c>
      <c r="AT168" s="205" t="s">
        <v>284</v>
      </c>
      <c r="AU168" s="205" t="s">
        <v>85</v>
      </c>
      <c r="AY168" s="18" t="s">
        <v>282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288</v>
      </c>
      <c r="BM168" s="205" t="s">
        <v>6500</v>
      </c>
    </row>
    <row r="169" spans="1:65" s="2" customFormat="1" ht="66.75" customHeight="1">
      <c r="A169" s="35"/>
      <c r="B169" s="36"/>
      <c r="C169" s="251" t="s">
        <v>199</v>
      </c>
      <c r="D169" s="251" t="s">
        <v>990</v>
      </c>
      <c r="E169" s="252" t="s">
        <v>6501</v>
      </c>
      <c r="F169" s="253" t="s">
        <v>6502</v>
      </c>
      <c r="G169" s="254" t="s">
        <v>583</v>
      </c>
      <c r="H169" s="255">
        <v>1</v>
      </c>
      <c r="I169" s="256"/>
      <c r="J169" s="257">
        <f t="shared" si="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347</v>
      </c>
      <c r="AT169" s="205" t="s">
        <v>990</v>
      </c>
      <c r="AU169" s="205" t="s">
        <v>85</v>
      </c>
      <c r="AY169" s="18" t="s">
        <v>282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288</v>
      </c>
      <c r="BM169" s="205" t="s">
        <v>6503</v>
      </c>
    </row>
    <row r="170" spans="1:65" s="2" customFormat="1" ht="16.5" customHeight="1">
      <c r="A170" s="35"/>
      <c r="B170" s="36"/>
      <c r="C170" s="193" t="s">
        <v>202</v>
      </c>
      <c r="D170" s="193" t="s">
        <v>284</v>
      </c>
      <c r="E170" s="194" t="s">
        <v>6504</v>
      </c>
      <c r="F170" s="195" t="s">
        <v>6505</v>
      </c>
      <c r="G170" s="196" t="s">
        <v>583</v>
      </c>
      <c r="H170" s="197">
        <v>1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288</v>
      </c>
      <c r="AT170" s="205" t="s">
        <v>284</v>
      </c>
      <c r="AU170" s="205" t="s">
        <v>85</v>
      </c>
      <c r="AY170" s="18" t="s">
        <v>282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288</v>
      </c>
      <c r="BM170" s="205" t="s">
        <v>6506</v>
      </c>
    </row>
    <row r="171" spans="1:65" s="2" customFormat="1" ht="49.15" customHeight="1">
      <c r="A171" s="35"/>
      <c r="B171" s="36"/>
      <c r="C171" s="251" t="s">
        <v>205</v>
      </c>
      <c r="D171" s="251" t="s">
        <v>990</v>
      </c>
      <c r="E171" s="252" t="s">
        <v>6507</v>
      </c>
      <c r="F171" s="253" t="s">
        <v>6508</v>
      </c>
      <c r="G171" s="254" t="s">
        <v>583</v>
      </c>
      <c r="H171" s="255">
        <v>1</v>
      </c>
      <c r="I171" s="256"/>
      <c r="J171" s="257">
        <f t="shared" si="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347</v>
      </c>
      <c r="AT171" s="205" t="s">
        <v>990</v>
      </c>
      <c r="AU171" s="205" t="s">
        <v>85</v>
      </c>
      <c r="AY171" s="18" t="s">
        <v>282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288</v>
      </c>
      <c r="BM171" s="205" t="s">
        <v>6509</v>
      </c>
    </row>
    <row r="172" spans="1:65" s="2" customFormat="1" ht="24.2" customHeight="1">
      <c r="A172" s="35"/>
      <c r="B172" s="36"/>
      <c r="C172" s="193" t="s">
        <v>426</v>
      </c>
      <c r="D172" s="193" t="s">
        <v>284</v>
      </c>
      <c r="E172" s="194" t="s">
        <v>6510</v>
      </c>
      <c r="F172" s="195" t="s">
        <v>6511</v>
      </c>
      <c r="G172" s="196" t="s">
        <v>583</v>
      </c>
      <c r="H172" s="197">
        <v>64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4.0000000000000002E-4</v>
      </c>
      <c r="R172" s="203">
        <f t="shared" si="2"/>
        <v>2.5600000000000001E-2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288</v>
      </c>
      <c r="AT172" s="205" t="s">
        <v>284</v>
      </c>
      <c r="AU172" s="205" t="s">
        <v>85</v>
      </c>
      <c r="AY172" s="18" t="s">
        <v>282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288</v>
      </c>
      <c r="BM172" s="205" t="s">
        <v>6512</v>
      </c>
    </row>
    <row r="173" spans="1:65" s="13" customFormat="1" ht="11.25">
      <c r="B173" s="207"/>
      <c r="C173" s="208"/>
      <c r="D173" s="209" t="s">
        <v>290</v>
      </c>
      <c r="E173" s="210" t="s">
        <v>1</v>
      </c>
      <c r="F173" s="211" t="s">
        <v>6513</v>
      </c>
      <c r="G173" s="208"/>
      <c r="H173" s="212">
        <v>17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290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282</v>
      </c>
    </row>
    <row r="174" spans="1:65" s="13" customFormat="1" ht="11.25">
      <c r="B174" s="207"/>
      <c r="C174" s="208"/>
      <c r="D174" s="209" t="s">
        <v>290</v>
      </c>
      <c r="E174" s="210" t="s">
        <v>1</v>
      </c>
      <c r="F174" s="211" t="s">
        <v>7</v>
      </c>
      <c r="G174" s="208"/>
      <c r="H174" s="212">
        <v>21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290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282</v>
      </c>
    </row>
    <row r="175" spans="1:65" s="13" customFormat="1" ht="11.25">
      <c r="B175" s="207"/>
      <c r="C175" s="208"/>
      <c r="D175" s="209" t="s">
        <v>290</v>
      </c>
      <c r="E175" s="210" t="s">
        <v>1</v>
      </c>
      <c r="F175" s="211" t="s">
        <v>6514</v>
      </c>
      <c r="G175" s="208"/>
      <c r="H175" s="212">
        <v>11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290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282</v>
      </c>
    </row>
    <row r="176" spans="1:65" s="13" customFormat="1" ht="11.25">
      <c r="B176" s="207"/>
      <c r="C176" s="208"/>
      <c r="D176" s="209" t="s">
        <v>290</v>
      </c>
      <c r="E176" s="210" t="s">
        <v>1</v>
      </c>
      <c r="F176" s="211" t="s">
        <v>6515</v>
      </c>
      <c r="G176" s="208"/>
      <c r="H176" s="212">
        <v>15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290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282</v>
      </c>
    </row>
    <row r="177" spans="1:65" s="15" customFormat="1" ht="11.25">
      <c r="B177" s="230"/>
      <c r="C177" s="231"/>
      <c r="D177" s="209" t="s">
        <v>290</v>
      </c>
      <c r="E177" s="232" t="s">
        <v>1</v>
      </c>
      <c r="F177" s="233" t="s">
        <v>306</v>
      </c>
      <c r="G177" s="231"/>
      <c r="H177" s="234">
        <v>64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290</v>
      </c>
      <c r="AU177" s="240" t="s">
        <v>85</v>
      </c>
      <c r="AV177" s="15" t="s">
        <v>105</v>
      </c>
      <c r="AW177" s="15" t="s">
        <v>32</v>
      </c>
      <c r="AX177" s="15" t="s">
        <v>76</v>
      </c>
      <c r="AY177" s="240" t="s">
        <v>282</v>
      </c>
    </row>
    <row r="178" spans="1:65" s="14" customFormat="1" ht="11.25">
      <c r="B178" s="219"/>
      <c r="C178" s="220"/>
      <c r="D178" s="209" t="s">
        <v>290</v>
      </c>
      <c r="E178" s="221" t="s">
        <v>1</v>
      </c>
      <c r="F178" s="222" t="s">
        <v>292</v>
      </c>
      <c r="G178" s="220"/>
      <c r="H178" s="223">
        <v>64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290</v>
      </c>
      <c r="AU178" s="229" t="s">
        <v>85</v>
      </c>
      <c r="AV178" s="14" t="s">
        <v>288</v>
      </c>
      <c r="AW178" s="14" t="s">
        <v>32</v>
      </c>
      <c r="AX178" s="14" t="s">
        <v>83</v>
      </c>
      <c r="AY178" s="229" t="s">
        <v>282</v>
      </c>
    </row>
    <row r="179" spans="1:65" s="2" customFormat="1" ht="24.2" customHeight="1">
      <c r="A179" s="35"/>
      <c r="B179" s="36"/>
      <c r="C179" s="251" t="s">
        <v>208</v>
      </c>
      <c r="D179" s="251" t="s">
        <v>990</v>
      </c>
      <c r="E179" s="252" t="s">
        <v>6516</v>
      </c>
      <c r="F179" s="253" t="s">
        <v>6517</v>
      </c>
      <c r="G179" s="254" t="s">
        <v>441</v>
      </c>
      <c r="H179" s="255">
        <v>190.02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3.2000000000000001E-2</v>
      </c>
      <c r="R179" s="203">
        <f>Q179*H179</f>
        <v>6.0806400000000007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347</v>
      </c>
      <c r="AT179" s="205" t="s">
        <v>990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288</v>
      </c>
      <c r="BM179" s="205" t="s">
        <v>6518</v>
      </c>
    </row>
    <row r="180" spans="1:65" s="13" customFormat="1" ht="11.25">
      <c r="B180" s="207"/>
      <c r="C180" s="208"/>
      <c r="D180" s="209" t="s">
        <v>290</v>
      </c>
      <c r="E180" s="210" t="s">
        <v>1</v>
      </c>
      <c r="F180" s="211" t="s">
        <v>6519</v>
      </c>
      <c r="G180" s="208"/>
      <c r="H180" s="212">
        <v>50.091000000000001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290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282</v>
      </c>
    </row>
    <row r="181" spans="1:65" s="13" customFormat="1" ht="11.25">
      <c r="B181" s="207"/>
      <c r="C181" s="208"/>
      <c r="D181" s="209" t="s">
        <v>290</v>
      </c>
      <c r="E181" s="210" t="s">
        <v>1</v>
      </c>
      <c r="F181" s="211" t="s">
        <v>6520</v>
      </c>
      <c r="G181" s="208"/>
      <c r="H181" s="212">
        <v>63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290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282</v>
      </c>
    </row>
    <row r="182" spans="1:65" s="13" customFormat="1" ht="11.25">
      <c r="B182" s="207"/>
      <c r="C182" s="208"/>
      <c r="D182" s="209" t="s">
        <v>290</v>
      </c>
      <c r="E182" s="210" t="s">
        <v>1</v>
      </c>
      <c r="F182" s="211" t="s">
        <v>6521</v>
      </c>
      <c r="G182" s="208"/>
      <c r="H182" s="212">
        <v>32.499000000000002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290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282</v>
      </c>
    </row>
    <row r="183" spans="1:65" s="13" customFormat="1" ht="11.25">
      <c r="B183" s="207"/>
      <c r="C183" s="208"/>
      <c r="D183" s="209" t="s">
        <v>290</v>
      </c>
      <c r="E183" s="210" t="s">
        <v>1</v>
      </c>
      <c r="F183" s="211" t="s">
        <v>6522</v>
      </c>
      <c r="G183" s="208"/>
      <c r="H183" s="212">
        <v>44.43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290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282</v>
      </c>
    </row>
    <row r="184" spans="1:65" s="15" customFormat="1" ht="11.25">
      <c r="B184" s="230"/>
      <c r="C184" s="231"/>
      <c r="D184" s="209" t="s">
        <v>290</v>
      </c>
      <c r="E184" s="232" t="s">
        <v>1</v>
      </c>
      <c r="F184" s="233" t="s">
        <v>306</v>
      </c>
      <c r="G184" s="231"/>
      <c r="H184" s="234">
        <v>190.02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290</v>
      </c>
      <c r="AU184" s="240" t="s">
        <v>85</v>
      </c>
      <c r="AV184" s="15" t="s">
        <v>105</v>
      </c>
      <c r="AW184" s="15" t="s">
        <v>32</v>
      </c>
      <c r="AX184" s="15" t="s">
        <v>76</v>
      </c>
      <c r="AY184" s="240" t="s">
        <v>282</v>
      </c>
    </row>
    <row r="185" spans="1:65" s="14" customFormat="1" ht="11.25">
      <c r="B185" s="219"/>
      <c r="C185" s="220"/>
      <c r="D185" s="209" t="s">
        <v>290</v>
      </c>
      <c r="E185" s="221" t="s">
        <v>1</v>
      </c>
      <c r="F185" s="222" t="s">
        <v>292</v>
      </c>
      <c r="G185" s="220"/>
      <c r="H185" s="223">
        <v>190.02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290</v>
      </c>
      <c r="AU185" s="229" t="s">
        <v>85</v>
      </c>
      <c r="AV185" s="14" t="s">
        <v>288</v>
      </c>
      <c r="AW185" s="14" t="s">
        <v>32</v>
      </c>
      <c r="AX185" s="14" t="s">
        <v>83</v>
      </c>
      <c r="AY185" s="229" t="s">
        <v>282</v>
      </c>
    </row>
    <row r="186" spans="1:65" s="2" customFormat="1" ht="16.5" customHeight="1">
      <c r="A186" s="35"/>
      <c r="B186" s="36"/>
      <c r="C186" s="193" t="s">
        <v>7</v>
      </c>
      <c r="D186" s="193" t="s">
        <v>284</v>
      </c>
      <c r="E186" s="194" t="s">
        <v>6523</v>
      </c>
      <c r="F186" s="195" t="s">
        <v>6524</v>
      </c>
      <c r="G186" s="196" t="s">
        <v>441</v>
      </c>
      <c r="H186" s="197">
        <v>190.02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288</v>
      </c>
      <c r="AT186" s="205" t="s">
        <v>284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288</v>
      </c>
      <c r="BM186" s="205" t="s">
        <v>6525</v>
      </c>
    </row>
    <row r="187" spans="1:65" s="13" customFormat="1" ht="11.25">
      <c r="B187" s="207"/>
      <c r="C187" s="208"/>
      <c r="D187" s="209" t="s">
        <v>290</v>
      </c>
      <c r="E187" s="210" t="s">
        <v>1</v>
      </c>
      <c r="F187" s="211" t="s">
        <v>6519</v>
      </c>
      <c r="G187" s="208"/>
      <c r="H187" s="212">
        <v>50.091000000000001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290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282</v>
      </c>
    </row>
    <row r="188" spans="1:65" s="13" customFormat="1" ht="11.25">
      <c r="B188" s="207"/>
      <c r="C188" s="208"/>
      <c r="D188" s="209" t="s">
        <v>290</v>
      </c>
      <c r="E188" s="210" t="s">
        <v>1</v>
      </c>
      <c r="F188" s="211" t="s">
        <v>6520</v>
      </c>
      <c r="G188" s="208"/>
      <c r="H188" s="212">
        <v>63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290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282</v>
      </c>
    </row>
    <row r="189" spans="1:65" s="13" customFormat="1" ht="11.25">
      <c r="B189" s="207"/>
      <c r="C189" s="208"/>
      <c r="D189" s="209" t="s">
        <v>290</v>
      </c>
      <c r="E189" s="210" t="s">
        <v>1</v>
      </c>
      <c r="F189" s="211" t="s">
        <v>6521</v>
      </c>
      <c r="G189" s="208"/>
      <c r="H189" s="212">
        <v>32.499000000000002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290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282</v>
      </c>
    </row>
    <row r="190" spans="1:65" s="13" customFormat="1" ht="11.25">
      <c r="B190" s="207"/>
      <c r="C190" s="208"/>
      <c r="D190" s="209" t="s">
        <v>290</v>
      </c>
      <c r="E190" s="210" t="s">
        <v>1</v>
      </c>
      <c r="F190" s="211" t="s">
        <v>6522</v>
      </c>
      <c r="G190" s="208"/>
      <c r="H190" s="212">
        <v>44.43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290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282</v>
      </c>
    </row>
    <row r="191" spans="1:65" s="15" customFormat="1" ht="11.25">
      <c r="B191" s="230"/>
      <c r="C191" s="231"/>
      <c r="D191" s="209" t="s">
        <v>290</v>
      </c>
      <c r="E191" s="232" t="s">
        <v>1</v>
      </c>
      <c r="F191" s="233" t="s">
        <v>306</v>
      </c>
      <c r="G191" s="231"/>
      <c r="H191" s="234">
        <v>190.02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290</v>
      </c>
      <c r="AU191" s="240" t="s">
        <v>85</v>
      </c>
      <c r="AV191" s="15" t="s">
        <v>105</v>
      </c>
      <c r="AW191" s="15" t="s">
        <v>32</v>
      </c>
      <c r="AX191" s="15" t="s">
        <v>76</v>
      </c>
      <c r="AY191" s="240" t="s">
        <v>282</v>
      </c>
    </row>
    <row r="192" spans="1:65" s="14" customFormat="1" ht="11.25">
      <c r="B192" s="219"/>
      <c r="C192" s="220"/>
      <c r="D192" s="209" t="s">
        <v>290</v>
      </c>
      <c r="E192" s="221" t="s">
        <v>1</v>
      </c>
      <c r="F192" s="222" t="s">
        <v>292</v>
      </c>
      <c r="G192" s="220"/>
      <c r="H192" s="223">
        <v>190.02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290</v>
      </c>
      <c r="AU192" s="229" t="s">
        <v>85</v>
      </c>
      <c r="AV192" s="14" t="s">
        <v>288</v>
      </c>
      <c r="AW192" s="14" t="s">
        <v>32</v>
      </c>
      <c r="AX192" s="14" t="s">
        <v>83</v>
      </c>
      <c r="AY192" s="229" t="s">
        <v>282</v>
      </c>
    </row>
    <row r="193" spans="1:65" s="2" customFormat="1" ht="37.9" customHeight="1">
      <c r="A193" s="35"/>
      <c r="B193" s="36"/>
      <c r="C193" s="251" t="s">
        <v>222</v>
      </c>
      <c r="D193" s="251" t="s">
        <v>990</v>
      </c>
      <c r="E193" s="252" t="s">
        <v>6526</v>
      </c>
      <c r="F193" s="253" t="s">
        <v>6527</v>
      </c>
      <c r="G193" s="254" t="s">
        <v>441</v>
      </c>
      <c r="H193" s="255">
        <v>190.02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41</v>
      </c>
      <c r="O193" s="72"/>
      <c r="P193" s="203">
        <f>O193*H193</f>
        <v>0</v>
      </c>
      <c r="Q193" s="203">
        <v>5.0000000000000001E-3</v>
      </c>
      <c r="R193" s="203">
        <f>Q193*H193</f>
        <v>0.95010000000000006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347</v>
      </c>
      <c r="AT193" s="205" t="s">
        <v>990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288</v>
      </c>
      <c r="BM193" s="205" t="s">
        <v>6528</v>
      </c>
    </row>
    <row r="194" spans="1:65" s="2" customFormat="1" ht="24.2" customHeight="1">
      <c r="A194" s="35"/>
      <c r="B194" s="36"/>
      <c r="C194" s="193" t="s">
        <v>446</v>
      </c>
      <c r="D194" s="193" t="s">
        <v>284</v>
      </c>
      <c r="E194" s="194" t="s">
        <v>6529</v>
      </c>
      <c r="F194" s="195" t="s">
        <v>6530</v>
      </c>
      <c r="G194" s="196" t="s">
        <v>287</v>
      </c>
      <c r="H194" s="197">
        <v>2.08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0.7833</v>
      </c>
      <c r="R194" s="203">
        <f>Q194*H194</f>
        <v>1.629264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288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288</v>
      </c>
      <c r="BM194" s="205" t="s">
        <v>6531</v>
      </c>
    </row>
    <row r="195" spans="1:65" s="13" customFormat="1" ht="11.25">
      <c r="B195" s="207"/>
      <c r="C195" s="208"/>
      <c r="D195" s="209" t="s">
        <v>290</v>
      </c>
      <c r="E195" s="210" t="s">
        <v>1</v>
      </c>
      <c r="F195" s="211" t="s">
        <v>6532</v>
      </c>
      <c r="G195" s="208"/>
      <c r="H195" s="212">
        <v>2.08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290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282</v>
      </c>
    </row>
    <row r="196" spans="1:65" s="14" customFormat="1" ht="11.25">
      <c r="B196" s="219"/>
      <c r="C196" s="220"/>
      <c r="D196" s="209" t="s">
        <v>290</v>
      </c>
      <c r="E196" s="221" t="s">
        <v>1</v>
      </c>
      <c r="F196" s="222" t="s">
        <v>292</v>
      </c>
      <c r="G196" s="220"/>
      <c r="H196" s="223">
        <v>2.08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290</v>
      </c>
      <c r="AU196" s="229" t="s">
        <v>85</v>
      </c>
      <c r="AV196" s="14" t="s">
        <v>288</v>
      </c>
      <c r="AW196" s="14" t="s">
        <v>32</v>
      </c>
      <c r="AX196" s="14" t="s">
        <v>83</v>
      </c>
      <c r="AY196" s="229" t="s">
        <v>282</v>
      </c>
    </row>
    <row r="197" spans="1:65" s="12" customFormat="1" ht="22.9" customHeight="1">
      <c r="B197" s="177"/>
      <c r="C197" s="178"/>
      <c r="D197" s="179" t="s">
        <v>75</v>
      </c>
      <c r="E197" s="191" t="s">
        <v>1395</v>
      </c>
      <c r="F197" s="191" t="s">
        <v>1396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P198</f>
        <v>0</v>
      </c>
      <c r="Q197" s="185"/>
      <c r="R197" s="186">
        <f>R198</f>
        <v>0</v>
      </c>
      <c r="S197" s="185"/>
      <c r="T197" s="187">
        <f>T198</f>
        <v>0</v>
      </c>
      <c r="AR197" s="188" t="s">
        <v>83</v>
      </c>
      <c r="AT197" s="189" t="s">
        <v>75</v>
      </c>
      <c r="AU197" s="189" t="s">
        <v>83</v>
      </c>
      <c r="AY197" s="188" t="s">
        <v>282</v>
      </c>
      <c r="BK197" s="190">
        <f>BK198</f>
        <v>0</v>
      </c>
    </row>
    <row r="198" spans="1:65" s="2" customFormat="1" ht="44.25" customHeight="1">
      <c r="A198" s="35"/>
      <c r="B198" s="36"/>
      <c r="C198" s="193" t="s">
        <v>452</v>
      </c>
      <c r="D198" s="193" t="s">
        <v>284</v>
      </c>
      <c r="E198" s="194" t="s">
        <v>6533</v>
      </c>
      <c r="F198" s="195" t="s">
        <v>6534</v>
      </c>
      <c r="G198" s="196" t="s">
        <v>418</v>
      </c>
      <c r="H198" s="197">
        <v>22.384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288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288</v>
      </c>
      <c r="BM198" s="205" t="s">
        <v>6535</v>
      </c>
    </row>
    <row r="199" spans="1:65" s="12" customFormat="1" ht="25.9" customHeight="1">
      <c r="B199" s="177"/>
      <c r="C199" s="178"/>
      <c r="D199" s="179" t="s">
        <v>75</v>
      </c>
      <c r="E199" s="180" t="s">
        <v>1401</v>
      </c>
      <c r="F199" s="180" t="s">
        <v>1402</v>
      </c>
      <c r="G199" s="178"/>
      <c r="H199" s="178"/>
      <c r="I199" s="181"/>
      <c r="J199" s="182">
        <f>BK199</f>
        <v>0</v>
      </c>
      <c r="K199" s="178"/>
      <c r="L199" s="183"/>
      <c r="M199" s="184"/>
      <c r="N199" s="185"/>
      <c r="O199" s="185"/>
      <c r="P199" s="186">
        <f>P200</f>
        <v>0</v>
      </c>
      <c r="Q199" s="185"/>
      <c r="R199" s="186">
        <f>R200</f>
        <v>9.3200000000000005E-2</v>
      </c>
      <c r="S199" s="185"/>
      <c r="T199" s="187">
        <f>T200</f>
        <v>0</v>
      </c>
      <c r="AR199" s="188" t="s">
        <v>85</v>
      </c>
      <c r="AT199" s="189" t="s">
        <v>75</v>
      </c>
      <c r="AU199" s="189" t="s">
        <v>76</v>
      </c>
      <c r="AY199" s="188" t="s">
        <v>282</v>
      </c>
      <c r="BK199" s="190">
        <f>BK200</f>
        <v>0</v>
      </c>
    </row>
    <row r="200" spans="1:65" s="12" customFormat="1" ht="22.9" customHeight="1">
      <c r="B200" s="177"/>
      <c r="C200" s="178"/>
      <c r="D200" s="179" t="s">
        <v>75</v>
      </c>
      <c r="E200" s="191" t="s">
        <v>2205</v>
      </c>
      <c r="F200" s="191" t="s">
        <v>2206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9.3200000000000005E-2</v>
      </c>
      <c r="S200" s="185"/>
      <c r="T200" s="187">
        <f>SUM(T201:T204)</f>
        <v>0</v>
      </c>
      <c r="AR200" s="188" t="s">
        <v>85</v>
      </c>
      <c r="AT200" s="189" t="s">
        <v>75</v>
      </c>
      <c r="AU200" s="189" t="s">
        <v>83</v>
      </c>
      <c r="AY200" s="188" t="s">
        <v>282</v>
      </c>
      <c r="BK200" s="190">
        <f>SUM(BK201:BK204)</f>
        <v>0</v>
      </c>
    </row>
    <row r="201" spans="1:65" s="2" customFormat="1" ht="24.2" customHeight="1">
      <c r="A201" s="35"/>
      <c r="B201" s="36"/>
      <c r="C201" s="193" t="s">
        <v>457</v>
      </c>
      <c r="D201" s="193" t="s">
        <v>284</v>
      </c>
      <c r="E201" s="194" t="s">
        <v>6536</v>
      </c>
      <c r="F201" s="195" t="s">
        <v>6537</v>
      </c>
      <c r="G201" s="196" t="s">
        <v>583</v>
      </c>
      <c r="H201" s="197">
        <v>8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284</v>
      </c>
      <c r="AU201" s="205" t="s">
        <v>85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6538</v>
      </c>
    </row>
    <row r="202" spans="1:65" s="2" customFormat="1" ht="44.25" customHeight="1">
      <c r="A202" s="35"/>
      <c r="B202" s="36"/>
      <c r="C202" s="251" t="s">
        <v>463</v>
      </c>
      <c r="D202" s="251" t="s">
        <v>990</v>
      </c>
      <c r="E202" s="252" t="s">
        <v>6539</v>
      </c>
      <c r="F202" s="253" t="s">
        <v>6540</v>
      </c>
      <c r="G202" s="254" t="s">
        <v>583</v>
      </c>
      <c r="H202" s="255">
        <v>4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1.0800000000000001E-2</v>
      </c>
      <c r="R202" s="203">
        <f>Q202*H202</f>
        <v>4.3200000000000002E-2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493</v>
      </c>
      <c r="AT202" s="205" t="s">
        <v>990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6541</v>
      </c>
    </row>
    <row r="203" spans="1:65" s="2" customFormat="1" ht="44.25" customHeight="1">
      <c r="A203" s="35"/>
      <c r="B203" s="36"/>
      <c r="C203" s="251" t="s">
        <v>468</v>
      </c>
      <c r="D203" s="251" t="s">
        <v>990</v>
      </c>
      <c r="E203" s="252" t="s">
        <v>6542</v>
      </c>
      <c r="F203" s="253" t="s">
        <v>6543</v>
      </c>
      <c r="G203" s="254" t="s">
        <v>583</v>
      </c>
      <c r="H203" s="255">
        <v>4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1.2500000000000001E-2</v>
      </c>
      <c r="R203" s="203">
        <f>Q203*H203</f>
        <v>0.05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493</v>
      </c>
      <c r="AT203" s="205" t="s">
        <v>990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6544</v>
      </c>
    </row>
    <row r="204" spans="1:65" s="2" customFormat="1" ht="24.2" customHeight="1">
      <c r="A204" s="35"/>
      <c r="B204" s="36"/>
      <c r="C204" s="193" t="s">
        <v>473</v>
      </c>
      <c r="D204" s="193" t="s">
        <v>284</v>
      </c>
      <c r="E204" s="194" t="s">
        <v>6333</v>
      </c>
      <c r="F204" s="195" t="s">
        <v>6334</v>
      </c>
      <c r="G204" s="196" t="s">
        <v>418</v>
      </c>
      <c r="H204" s="197">
        <v>9.2999999999999999E-2</v>
      </c>
      <c r="I204" s="198"/>
      <c r="J204" s="199">
        <f>ROUND(I204*H204,2)</f>
        <v>0</v>
      </c>
      <c r="K204" s="200"/>
      <c r="L204" s="40"/>
      <c r="M204" s="265" t="s">
        <v>1</v>
      </c>
      <c r="N204" s="266" t="s">
        <v>41</v>
      </c>
      <c r="O204" s="267"/>
      <c r="P204" s="268">
        <f>O204*H204</f>
        <v>0</v>
      </c>
      <c r="Q204" s="268">
        <v>0</v>
      </c>
      <c r="R204" s="268">
        <f>Q204*H204</f>
        <v>0</v>
      </c>
      <c r="S204" s="268">
        <v>0</v>
      </c>
      <c r="T204" s="26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284</v>
      </c>
      <c r="AU204" s="205" t="s">
        <v>85</v>
      </c>
      <c r="AY204" s="18" t="s">
        <v>282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6545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6G9TZj3XFcZo+qyLdT3jObEUVzSSUcVciQJDRHFcqdrnEYjwlmJvBgV9pNhSz2sf5m/IxGLypTj5tGpA12yGJA==" saltValue="n3hTFrSPfLbLIIhUS7rLC7D9cMbvQUYHAfm6dLGQHXaWsXj67RaHi7CzDnorBBZ3OuL7rEfslwFC4PFZP+I+8Q==" spinCount="100000" sheet="1" objects="1" scenarios="1" formatColumns="0" formatRows="0" autoFilter="0"/>
  <autoFilter ref="C126:K20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6546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ROUND((SUM(BE128:BE168)),  2)</f>
        <v>0</v>
      </c>
      <c r="G35" s="35"/>
      <c r="H35" s="35"/>
      <c r="I35" s="131">
        <v>0.21</v>
      </c>
      <c r="J35" s="130">
        <f>ROUND(((SUM(BE128:BE168))*I35),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ROUND((SUM(BF128:BF168)),  2)</f>
        <v>0</v>
      </c>
      <c r="G36" s="35"/>
      <c r="H36" s="35"/>
      <c r="I36" s="131">
        <v>0.15</v>
      </c>
      <c r="J36" s="130">
        <f>ROUND(((SUM(BF128:BF168))*I36),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ROUND((SUM(BG128:BG168)),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ROUND((SUM(BH128:BH168)),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ROUND((SUM(BI128:BI168)),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02d - Hřiště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J146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J152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J160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J162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J163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267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5" t="str">
        <f>E7</f>
        <v>MŠ Vokovická</v>
      </c>
      <c r="F116" s="336"/>
      <c r="G116" s="336"/>
      <c r="H116" s="33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5" t="s">
        <v>6156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8" t="str">
        <f>E11</f>
        <v>02d - Hřiště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268</v>
      </c>
      <c r="D127" s="168" t="s">
        <v>61</v>
      </c>
      <c r="E127" s="168" t="s">
        <v>57</v>
      </c>
      <c r="F127" s="168" t="s">
        <v>58</v>
      </c>
      <c r="G127" s="168" t="s">
        <v>269</v>
      </c>
      <c r="H127" s="168" t="s">
        <v>270</v>
      </c>
      <c r="I127" s="168" t="s">
        <v>271</v>
      </c>
      <c r="J127" s="169" t="s">
        <v>232</v>
      </c>
      <c r="K127" s="170" t="s">
        <v>272</v>
      </c>
      <c r="L127" s="171"/>
      <c r="M127" s="76" t="s">
        <v>1</v>
      </c>
      <c r="N127" s="77" t="s">
        <v>40</v>
      </c>
      <c r="O127" s="77" t="s">
        <v>273</v>
      </c>
      <c r="P127" s="77" t="s">
        <v>274</v>
      </c>
      <c r="Q127" s="77" t="s">
        <v>275</v>
      </c>
      <c r="R127" s="77" t="s">
        <v>276</v>
      </c>
      <c r="S127" s="77" t="s">
        <v>277</v>
      </c>
      <c r="T127" s="78" t="s">
        <v>278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279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P129+P162</f>
        <v>0</v>
      </c>
      <c r="Q128" s="80"/>
      <c r="R128" s="174">
        <f>R129+R162</f>
        <v>21.200050529999999</v>
      </c>
      <c r="S128" s="80"/>
      <c r="T128" s="175">
        <f>T129+T162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BK129+BK162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280</v>
      </c>
      <c r="F129" s="180" t="s">
        <v>281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P130+P143+P146+P152+P160</f>
        <v>0</v>
      </c>
      <c r="Q129" s="185"/>
      <c r="R129" s="186">
        <f>R130+R143+R146+R152+R160</f>
        <v>21.12243325</v>
      </c>
      <c r="S129" s="185"/>
      <c r="T129" s="187">
        <f>T130+T143+T146+T152+T160</f>
        <v>0</v>
      </c>
      <c r="AR129" s="188" t="s">
        <v>83</v>
      </c>
      <c r="AT129" s="189" t="s">
        <v>75</v>
      </c>
      <c r="AU129" s="189" t="s">
        <v>76</v>
      </c>
      <c r="AY129" s="188" t="s">
        <v>282</v>
      </c>
      <c r="BK129" s="190">
        <f>BK130+BK143+BK146+BK152+BK160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283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SUM(P131:P142)</f>
        <v>0</v>
      </c>
      <c r="Q130" s="185"/>
      <c r="R130" s="186">
        <f>SUM(R131:R142)</f>
        <v>0</v>
      </c>
      <c r="S130" s="185"/>
      <c r="T130" s="187">
        <f>SUM(T131:T142)</f>
        <v>0</v>
      </c>
      <c r="AR130" s="188" t="s">
        <v>83</v>
      </c>
      <c r="AT130" s="189" t="s">
        <v>75</v>
      </c>
      <c r="AU130" s="189" t="s">
        <v>83</v>
      </c>
      <c r="AY130" s="188" t="s">
        <v>282</v>
      </c>
      <c r="BK130" s="190">
        <f>SUM(BK131:BK142)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284</v>
      </c>
      <c r="E131" s="194" t="s">
        <v>6547</v>
      </c>
      <c r="F131" s="195" t="s">
        <v>6548</v>
      </c>
      <c r="G131" s="196" t="s">
        <v>287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288</v>
      </c>
      <c r="AT131" s="205" t="s">
        <v>284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288</v>
      </c>
      <c r="BM131" s="205" t="s">
        <v>6549</v>
      </c>
    </row>
    <row r="132" spans="1:65" s="13" customFormat="1" ht="11.25">
      <c r="B132" s="207"/>
      <c r="C132" s="208"/>
      <c r="D132" s="209" t="s">
        <v>290</v>
      </c>
      <c r="E132" s="210" t="s">
        <v>1</v>
      </c>
      <c r="F132" s="211" t="s">
        <v>6550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290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282</v>
      </c>
    </row>
    <row r="133" spans="1:65" s="14" customFormat="1" ht="11.25">
      <c r="B133" s="219"/>
      <c r="C133" s="220"/>
      <c r="D133" s="209" t="s">
        <v>290</v>
      </c>
      <c r="E133" s="221" t="s">
        <v>1</v>
      </c>
      <c r="F133" s="222" t="s">
        <v>292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290</v>
      </c>
      <c r="AU133" s="229" t="s">
        <v>85</v>
      </c>
      <c r="AV133" s="14" t="s">
        <v>288</v>
      </c>
      <c r="AW133" s="14" t="s">
        <v>32</v>
      </c>
      <c r="AX133" s="14" t="s">
        <v>83</v>
      </c>
      <c r="AY133" s="229" t="s">
        <v>282</v>
      </c>
    </row>
    <row r="134" spans="1:65" s="2" customFormat="1" ht="24.2" customHeight="1">
      <c r="A134" s="35"/>
      <c r="B134" s="36"/>
      <c r="C134" s="193" t="s">
        <v>85</v>
      </c>
      <c r="D134" s="193" t="s">
        <v>284</v>
      </c>
      <c r="E134" s="194" t="s">
        <v>6551</v>
      </c>
      <c r="F134" s="195" t="s">
        <v>6552</v>
      </c>
      <c r="G134" s="196" t="s">
        <v>295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288</v>
      </c>
      <c r="BM134" s="205" t="s">
        <v>6553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6554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4" customFormat="1" ht="11.25">
      <c r="B136" s="219"/>
      <c r="C136" s="220"/>
      <c r="D136" s="209" t="s">
        <v>290</v>
      </c>
      <c r="E136" s="221" t="s">
        <v>1</v>
      </c>
      <c r="F136" s="222" t="s">
        <v>292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290</v>
      </c>
      <c r="AU136" s="229" t="s">
        <v>85</v>
      </c>
      <c r="AV136" s="14" t="s">
        <v>288</v>
      </c>
      <c r="AW136" s="14" t="s">
        <v>32</v>
      </c>
      <c r="AX136" s="14" t="s">
        <v>83</v>
      </c>
      <c r="AY136" s="229" t="s">
        <v>282</v>
      </c>
    </row>
    <row r="137" spans="1:65" s="2" customFormat="1" ht="37.9" customHeight="1">
      <c r="A137" s="35"/>
      <c r="B137" s="36"/>
      <c r="C137" s="193" t="s">
        <v>105</v>
      </c>
      <c r="D137" s="193" t="s">
        <v>284</v>
      </c>
      <c r="E137" s="194" t="s">
        <v>6167</v>
      </c>
      <c r="F137" s="195" t="s">
        <v>6168</v>
      </c>
      <c r="G137" s="196" t="s">
        <v>295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6555</v>
      </c>
    </row>
    <row r="138" spans="1:65" s="2" customFormat="1" ht="24.2" customHeight="1">
      <c r="A138" s="35"/>
      <c r="B138" s="36"/>
      <c r="C138" s="193" t="s">
        <v>288</v>
      </c>
      <c r="D138" s="193" t="s">
        <v>284</v>
      </c>
      <c r="E138" s="194" t="s">
        <v>6466</v>
      </c>
      <c r="F138" s="195" t="s">
        <v>6467</v>
      </c>
      <c r="G138" s="196" t="s">
        <v>295</v>
      </c>
      <c r="H138" s="197">
        <v>0.57599999999999996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6556</v>
      </c>
    </row>
    <row r="139" spans="1:65" s="2" customFormat="1" ht="24.2" customHeight="1">
      <c r="A139" s="35"/>
      <c r="B139" s="36"/>
      <c r="C139" s="193" t="s">
        <v>330</v>
      </c>
      <c r="D139" s="193" t="s">
        <v>284</v>
      </c>
      <c r="E139" s="194" t="s">
        <v>353</v>
      </c>
      <c r="F139" s="195" t="s">
        <v>354</v>
      </c>
      <c r="G139" s="196" t="s">
        <v>287</v>
      </c>
      <c r="H139" s="197">
        <v>122.727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6557</v>
      </c>
    </row>
    <row r="140" spans="1:65" s="13" customFormat="1" ht="11.25">
      <c r="B140" s="207"/>
      <c r="C140" s="208"/>
      <c r="D140" s="209" t="s">
        <v>290</v>
      </c>
      <c r="E140" s="210" t="s">
        <v>1</v>
      </c>
      <c r="F140" s="211" t="s">
        <v>6550</v>
      </c>
      <c r="G140" s="208"/>
      <c r="H140" s="212">
        <v>122.727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290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282</v>
      </c>
    </row>
    <row r="141" spans="1:65" s="14" customFormat="1" ht="11.25">
      <c r="B141" s="219"/>
      <c r="C141" s="220"/>
      <c r="D141" s="209" t="s">
        <v>290</v>
      </c>
      <c r="E141" s="221" t="s">
        <v>1</v>
      </c>
      <c r="F141" s="222" t="s">
        <v>292</v>
      </c>
      <c r="G141" s="220"/>
      <c r="H141" s="223">
        <v>122.727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290</v>
      </c>
      <c r="AU141" s="229" t="s">
        <v>85</v>
      </c>
      <c r="AV141" s="14" t="s">
        <v>288</v>
      </c>
      <c r="AW141" s="14" t="s">
        <v>32</v>
      </c>
      <c r="AX141" s="14" t="s">
        <v>83</v>
      </c>
      <c r="AY141" s="229" t="s">
        <v>282</v>
      </c>
    </row>
    <row r="142" spans="1:65" s="2" customFormat="1" ht="16.5" customHeight="1">
      <c r="A142" s="35"/>
      <c r="B142" s="36"/>
      <c r="C142" s="193" t="s">
        <v>336</v>
      </c>
      <c r="D142" s="193" t="s">
        <v>284</v>
      </c>
      <c r="E142" s="194" t="s">
        <v>358</v>
      </c>
      <c r="F142" s="195" t="s">
        <v>359</v>
      </c>
      <c r="G142" s="196" t="s">
        <v>295</v>
      </c>
      <c r="H142" s="197">
        <v>0.57599999999999996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6558</v>
      </c>
    </row>
    <row r="143" spans="1:65" s="12" customFormat="1" ht="22.9" customHeight="1">
      <c r="B143" s="177"/>
      <c r="C143" s="178"/>
      <c r="D143" s="179" t="s">
        <v>75</v>
      </c>
      <c r="E143" s="191" t="s">
        <v>105</v>
      </c>
      <c r="F143" s="191" t="s">
        <v>535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1.08894</v>
      </c>
      <c r="S143" s="185"/>
      <c r="T143" s="187">
        <f>SUM(T144:T145)</f>
        <v>0</v>
      </c>
      <c r="AR143" s="188" t="s">
        <v>83</v>
      </c>
      <c r="AT143" s="189" t="s">
        <v>75</v>
      </c>
      <c r="AU143" s="189" t="s">
        <v>83</v>
      </c>
      <c r="AY143" s="188" t="s">
        <v>282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342</v>
      </c>
      <c r="D144" s="193" t="s">
        <v>284</v>
      </c>
      <c r="E144" s="194" t="s">
        <v>6559</v>
      </c>
      <c r="F144" s="195" t="s">
        <v>6560</v>
      </c>
      <c r="G144" s="196" t="s">
        <v>583</v>
      </c>
      <c r="H144" s="197">
        <v>6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0.17488999999999999</v>
      </c>
      <c r="R144" s="203">
        <f>Q144*H144</f>
        <v>1.0493399999999999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6561</v>
      </c>
    </row>
    <row r="145" spans="1:65" s="2" customFormat="1" ht="33" customHeight="1">
      <c r="A145" s="35"/>
      <c r="B145" s="36"/>
      <c r="C145" s="251" t="s">
        <v>347</v>
      </c>
      <c r="D145" s="251" t="s">
        <v>990</v>
      </c>
      <c r="E145" s="252" t="s">
        <v>6562</v>
      </c>
      <c r="F145" s="253" t="s">
        <v>6563</v>
      </c>
      <c r="G145" s="254" t="s">
        <v>583</v>
      </c>
      <c r="H145" s="255">
        <v>6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6.6E-3</v>
      </c>
      <c r="R145" s="203">
        <f>Q145*H145</f>
        <v>3.9599999999999996E-2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347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288</v>
      </c>
      <c r="BM145" s="205" t="s">
        <v>6564</v>
      </c>
    </row>
    <row r="146" spans="1:65" s="12" customFormat="1" ht="22.9" customHeight="1">
      <c r="B146" s="177"/>
      <c r="C146" s="178"/>
      <c r="D146" s="179" t="s">
        <v>75</v>
      </c>
      <c r="E146" s="191" t="s">
        <v>330</v>
      </c>
      <c r="F146" s="191" t="s">
        <v>961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SUM(P147:P151)</f>
        <v>0</v>
      </c>
      <c r="Q146" s="185"/>
      <c r="R146" s="186">
        <f>SUM(R147:R151)</f>
        <v>18.62382225</v>
      </c>
      <c r="S146" s="185"/>
      <c r="T146" s="187">
        <f>SUM(T147:T151)</f>
        <v>0</v>
      </c>
      <c r="AR146" s="188" t="s">
        <v>83</v>
      </c>
      <c r="AT146" s="189" t="s">
        <v>75</v>
      </c>
      <c r="AU146" s="189" t="s">
        <v>83</v>
      </c>
      <c r="AY146" s="188" t="s">
        <v>282</v>
      </c>
      <c r="BK146" s="190">
        <f>SUM(BK147:BK151)</f>
        <v>0</v>
      </c>
    </row>
    <row r="147" spans="1:65" s="2" customFormat="1" ht="24.2" customHeight="1">
      <c r="A147" s="35"/>
      <c r="B147" s="36"/>
      <c r="C147" s="193" t="s">
        <v>352</v>
      </c>
      <c r="D147" s="193" t="s">
        <v>284</v>
      </c>
      <c r="E147" s="194" t="s">
        <v>972</v>
      </c>
      <c r="F147" s="195" t="s">
        <v>973</v>
      </c>
      <c r="G147" s="196" t="s">
        <v>287</v>
      </c>
      <c r="H147" s="197">
        <v>122.727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6565</v>
      </c>
    </row>
    <row r="148" spans="1:65" s="2" customFormat="1" ht="24.2" customHeight="1">
      <c r="A148" s="35"/>
      <c r="B148" s="36"/>
      <c r="C148" s="193" t="s">
        <v>357</v>
      </c>
      <c r="D148" s="193" t="s">
        <v>284</v>
      </c>
      <c r="E148" s="194" t="s">
        <v>982</v>
      </c>
      <c r="F148" s="195" t="s">
        <v>983</v>
      </c>
      <c r="G148" s="196" t="s">
        <v>287</v>
      </c>
      <c r="H148" s="197">
        <v>122.727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6566</v>
      </c>
    </row>
    <row r="149" spans="1:65" s="13" customFormat="1" ht="11.25">
      <c r="B149" s="207"/>
      <c r="C149" s="208"/>
      <c r="D149" s="209" t="s">
        <v>290</v>
      </c>
      <c r="E149" s="210" t="s">
        <v>1</v>
      </c>
      <c r="F149" s="211" t="s">
        <v>6550</v>
      </c>
      <c r="G149" s="208"/>
      <c r="H149" s="212">
        <v>122.727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290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282</v>
      </c>
    </row>
    <row r="150" spans="1:65" s="14" customFormat="1" ht="11.25">
      <c r="B150" s="219"/>
      <c r="C150" s="220"/>
      <c r="D150" s="209" t="s">
        <v>290</v>
      </c>
      <c r="E150" s="221" t="s">
        <v>1</v>
      </c>
      <c r="F150" s="222" t="s">
        <v>292</v>
      </c>
      <c r="G150" s="220"/>
      <c r="H150" s="223">
        <v>122.727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290</v>
      </c>
      <c r="AU150" s="229" t="s">
        <v>85</v>
      </c>
      <c r="AV150" s="14" t="s">
        <v>288</v>
      </c>
      <c r="AW150" s="14" t="s">
        <v>32</v>
      </c>
      <c r="AX150" s="14" t="s">
        <v>83</v>
      </c>
      <c r="AY150" s="229" t="s">
        <v>282</v>
      </c>
    </row>
    <row r="151" spans="1:65" s="2" customFormat="1" ht="24.2" customHeight="1">
      <c r="A151" s="35"/>
      <c r="B151" s="36"/>
      <c r="C151" s="193" t="s">
        <v>185</v>
      </c>
      <c r="D151" s="193" t="s">
        <v>284</v>
      </c>
      <c r="E151" s="194" t="s">
        <v>6567</v>
      </c>
      <c r="F151" s="195" t="s">
        <v>6568</v>
      </c>
      <c r="G151" s="196" t="s">
        <v>287</v>
      </c>
      <c r="H151" s="197">
        <v>122.727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0.15175</v>
      </c>
      <c r="R151" s="203">
        <f>Q151*H151</f>
        <v>18.62382225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6569</v>
      </c>
    </row>
    <row r="152" spans="1:65" s="12" customFormat="1" ht="22.9" customHeight="1">
      <c r="B152" s="177"/>
      <c r="C152" s="178"/>
      <c r="D152" s="179" t="s">
        <v>75</v>
      </c>
      <c r="E152" s="191" t="s">
        <v>352</v>
      </c>
      <c r="F152" s="191" t="s">
        <v>1285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SUM(P153:P159)</f>
        <v>0</v>
      </c>
      <c r="Q152" s="185"/>
      <c r="R152" s="186">
        <f>SUM(R153:R159)</f>
        <v>1.4096710000000001</v>
      </c>
      <c r="S152" s="185"/>
      <c r="T152" s="187">
        <f>SUM(T153:T159)</f>
        <v>0</v>
      </c>
      <c r="AR152" s="188" t="s">
        <v>83</v>
      </c>
      <c r="AT152" s="189" t="s">
        <v>75</v>
      </c>
      <c r="AU152" s="189" t="s">
        <v>83</v>
      </c>
      <c r="AY152" s="188" t="s">
        <v>282</v>
      </c>
      <c r="BK152" s="190">
        <f>SUM(BK153:BK159)</f>
        <v>0</v>
      </c>
    </row>
    <row r="153" spans="1:65" s="2" customFormat="1" ht="33" customHeight="1">
      <c r="A153" s="35"/>
      <c r="B153" s="36"/>
      <c r="C153" s="193" t="s">
        <v>188</v>
      </c>
      <c r="D153" s="193" t="s">
        <v>284</v>
      </c>
      <c r="E153" s="194" t="s">
        <v>6570</v>
      </c>
      <c r="F153" s="195" t="s">
        <v>6571</v>
      </c>
      <c r="G153" s="196" t="s">
        <v>441</v>
      </c>
      <c r="H153" s="197">
        <v>45.17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3.014E-2</v>
      </c>
      <c r="R153" s="203">
        <f>Q153*H153</f>
        <v>1.3614238000000001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288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288</v>
      </c>
      <c r="BM153" s="205" t="s">
        <v>6572</v>
      </c>
    </row>
    <row r="154" spans="1:65" s="13" customFormat="1" ht="11.25">
      <c r="B154" s="207"/>
      <c r="C154" s="208"/>
      <c r="D154" s="209" t="s">
        <v>290</v>
      </c>
      <c r="E154" s="210" t="s">
        <v>1</v>
      </c>
      <c r="F154" s="211" t="s">
        <v>6573</v>
      </c>
      <c r="G154" s="208"/>
      <c r="H154" s="212">
        <v>45.17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282</v>
      </c>
    </row>
    <row r="155" spans="1:65" s="14" customFormat="1" ht="11.25">
      <c r="B155" s="219"/>
      <c r="C155" s="220"/>
      <c r="D155" s="209" t="s">
        <v>290</v>
      </c>
      <c r="E155" s="221" t="s">
        <v>1</v>
      </c>
      <c r="F155" s="222" t="s">
        <v>292</v>
      </c>
      <c r="G155" s="220"/>
      <c r="H155" s="223">
        <v>45.17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290</v>
      </c>
      <c r="AU155" s="229" t="s">
        <v>85</v>
      </c>
      <c r="AV155" s="14" t="s">
        <v>288</v>
      </c>
      <c r="AW155" s="14" t="s">
        <v>32</v>
      </c>
      <c r="AX155" s="14" t="s">
        <v>83</v>
      </c>
      <c r="AY155" s="229" t="s">
        <v>282</v>
      </c>
    </row>
    <row r="156" spans="1:65" s="2" customFormat="1" ht="24.2" customHeight="1">
      <c r="A156" s="35"/>
      <c r="B156" s="36"/>
      <c r="C156" s="193" t="s">
        <v>191</v>
      </c>
      <c r="D156" s="193" t="s">
        <v>284</v>
      </c>
      <c r="E156" s="194" t="s">
        <v>6574</v>
      </c>
      <c r="F156" s="195" t="s">
        <v>6575</v>
      </c>
      <c r="G156" s="196" t="s">
        <v>287</v>
      </c>
      <c r="H156" s="197">
        <v>134.02000000000001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3.6000000000000002E-4</v>
      </c>
      <c r="R156" s="203">
        <f>Q156*H156</f>
        <v>4.8247200000000004E-2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288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288</v>
      </c>
      <c r="BM156" s="205" t="s">
        <v>6576</v>
      </c>
    </row>
    <row r="157" spans="1:65" s="13" customFormat="1" ht="11.25">
      <c r="B157" s="207"/>
      <c r="C157" s="208"/>
      <c r="D157" s="209" t="s">
        <v>290</v>
      </c>
      <c r="E157" s="210" t="s">
        <v>1</v>
      </c>
      <c r="F157" s="211" t="s">
        <v>6550</v>
      </c>
      <c r="G157" s="208"/>
      <c r="H157" s="212">
        <v>122.727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290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282</v>
      </c>
    </row>
    <row r="158" spans="1:65" s="13" customFormat="1" ht="11.25">
      <c r="B158" s="207"/>
      <c r="C158" s="208"/>
      <c r="D158" s="209" t="s">
        <v>290</v>
      </c>
      <c r="E158" s="210" t="s">
        <v>1</v>
      </c>
      <c r="F158" s="211" t="s">
        <v>6577</v>
      </c>
      <c r="G158" s="208"/>
      <c r="H158" s="212">
        <v>11.292999999999999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290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282</v>
      </c>
    </row>
    <row r="159" spans="1:65" s="14" customFormat="1" ht="11.25">
      <c r="B159" s="219"/>
      <c r="C159" s="220"/>
      <c r="D159" s="209" t="s">
        <v>290</v>
      </c>
      <c r="E159" s="221" t="s">
        <v>1</v>
      </c>
      <c r="F159" s="222" t="s">
        <v>292</v>
      </c>
      <c r="G159" s="220"/>
      <c r="H159" s="223">
        <v>134.02000000000001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290</v>
      </c>
      <c r="AU159" s="229" t="s">
        <v>85</v>
      </c>
      <c r="AV159" s="14" t="s">
        <v>288</v>
      </c>
      <c r="AW159" s="14" t="s">
        <v>32</v>
      </c>
      <c r="AX159" s="14" t="s">
        <v>83</v>
      </c>
      <c r="AY159" s="229" t="s">
        <v>282</v>
      </c>
    </row>
    <row r="160" spans="1:65" s="12" customFormat="1" ht="22.9" customHeight="1">
      <c r="B160" s="177"/>
      <c r="C160" s="178"/>
      <c r="D160" s="179" t="s">
        <v>75</v>
      </c>
      <c r="E160" s="191" t="s">
        <v>1395</v>
      </c>
      <c r="F160" s="191" t="s">
        <v>1396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P161</f>
        <v>0</v>
      </c>
      <c r="Q160" s="185"/>
      <c r="R160" s="186">
        <f>R161</f>
        <v>0</v>
      </c>
      <c r="S160" s="185"/>
      <c r="T160" s="187">
        <f>T161</f>
        <v>0</v>
      </c>
      <c r="AR160" s="188" t="s">
        <v>83</v>
      </c>
      <c r="AT160" s="189" t="s">
        <v>75</v>
      </c>
      <c r="AU160" s="189" t="s">
        <v>83</v>
      </c>
      <c r="AY160" s="188" t="s">
        <v>282</v>
      </c>
      <c r="BK160" s="190">
        <f>BK161</f>
        <v>0</v>
      </c>
    </row>
    <row r="161" spans="1:65" s="2" customFormat="1" ht="16.5" customHeight="1">
      <c r="A161" s="35"/>
      <c r="B161" s="36"/>
      <c r="C161" s="193" t="s">
        <v>194</v>
      </c>
      <c r="D161" s="193" t="s">
        <v>284</v>
      </c>
      <c r="E161" s="194" t="s">
        <v>6578</v>
      </c>
      <c r="F161" s="195" t="s">
        <v>6579</v>
      </c>
      <c r="G161" s="196" t="s">
        <v>418</v>
      </c>
      <c r="H161" s="197">
        <v>21.122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288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288</v>
      </c>
      <c r="BM161" s="205" t="s">
        <v>6580</v>
      </c>
    </row>
    <row r="162" spans="1:65" s="12" customFormat="1" ht="25.9" customHeight="1">
      <c r="B162" s="177"/>
      <c r="C162" s="178"/>
      <c r="D162" s="179" t="s">
        <v>75</v>
      </c>
      <c r="E162" s="180" t="s">
        <v>1401</v>
      </c>
      <c r="F162" s="180" t="s">
        <v>1402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</f>
        <v>0</v>
      </c>
      <c r="Q162" s="185"/>
      <c r="R162" s="186">
        <f>R163</f>
        <v>7.7617279999999997E-2</v>
      </c>
      <c r="S162" s="185"/>
      <c r="T162" s="187">
        <f>T163</f>
        <v>0</v>
      </c>
      <c r="AR162" s="188" t="s">
        <v>85</v>
      </c>
      <c r="AT162" s="189" t="s">
        <v>75</v>
      </c>
      <c r="AU162" s="189" t="s">
        <v>76</v>
      </c>
      <c r="AY162" s="188" t="s">
        <v>282</v>
      </c>
      <c r="BK162" s="190">
        <f>BK163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2553</v>
      </c>
      <c r="F163" s="191" t="s">
        <v>2554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7.7617279999999997E-2</v>
      </c>
      <c r="S163" s="185"/>
      <c r="T163" s="187">
        <f>SUM(T164:T168)</f>
        <v>0</v>
      </c>
      <c r="AR163" s="188" t="s">
        <v>85</v>
      </c>
      <c r="AT163" s="189" t="s">
        <v>75</v>
      </c>
      <c r="AU163" s="189" t="s">
        <v>83</v>
      </c>
      <c r="AY163" s="188" t="s">
        <v>282</v>
      </c>
      <c r="BK163" s="190">
        <f>SUM(BK164:BK168)</f>
        <v>0</v>
      </c>
    </row>
    <row r="164" spans="1:65" s="2" customFormat="1" ht="24.2" customHeight="1">
      <c r="A164" s="35"/>
      <c r="B164" s="36"/>
      <c r="C164" s="193" t="s">
        <v>8</v>
      </c>
      <c r="D164" s="193" t="s">
        <v>284</v>
      </c>
      <c r="E164" s="194" t="s">
        <v>6581</v>
      </c>
      <c r="F164" s="195" t="s">
        <v>6582</v>
      </c>
      <c r="G164" s="196" t="s">
        <v>287</v>
      </c>
      <c r="H164" s="197">
        <v>25.532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2.8E-3</v>
      </c>
      <c r="R164" s="203">
        <f>Q164*H164</f>
        <v>7.14896E-2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6583</v>
      </c>
    </row>
    <row r="165" spans="1:65" s="13" customFormat="1" ht="11.25">
      <c r="B165" s="207"/>
      <c r="C165" s="208"/>
      <c r="D165" s="209" t="s">
        <v>290</v>
      </c>
      <c r="E165" s="210" t="s">
        <v>1</v>
      </c>
      <c r="F165" s="211" t="s">
        <v>6584</v>
      </c>
      <c r="G165" s="208"/>
      <c r="H165" s="212">
        <v>25.532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290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282</v>
      </c>
    </row>
    <row r="166" spans="1:65" s="14" customFormat="1" ht="11.25">
      <c r="B166" s="219"/>
      <c r="C166" s="220"/>
      <c r="D166" s="209" t="s">
        <v>290</v>
      </c>
      <c r="E166" s="221" t="s">
        <v>1</v>
      </c>
      <c r="F166" s="222" t="s">
        <v>292</v>
      </c>
      <c r="G166" s="220"/>
      <c r="H166" s="223">
        <v>25.532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290</v>
      </c>
      <c r="AU166" s="229" t="s">
        <v>85</v>
      </c>
      <c r="AV166" s="14" t="s">
        <v>288</v>
      </c>
      <c r="AW166" s="14" t="s">
        <v>32</v>
      </c>
      <c r="AX166" s="14" t="s">
        <v>83</v>
      </c>
      <c r="AY166" s="229" t="s">
        <v>282</v>
      </c>
    </row>
    <row r="167" spans="1:65" s="2" customFormat="1" ht="37.9" customHeight="1">
      <c r="A167" s="35"/>
      <c r="B167" s="36"/>
      <c r="C167" s="251" t="s">
        <v>199</v>
      </c>
      <c r="D167" s="251" t="s">
        <v>990</v>
      </c>
      <c r="E167" s="252" t="s">
        <v>6585</v>
      </c>
      <c r="F167" s="253" t="s">
        <v>6586</v>
      </c>
      <c r="G167" s="254" t="s">
        <v>287</v>
      </c>
      <c r="H167" s="255">
        <v>25.532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2.4000000000000001E-4</v>
      </c>
      <c r="R167" s="203">
        <f>Q167*H167</f>
        <v>6.1276799999999999E-3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493</v>
      </c>
      <c r="AT167" s="205" t="s">
        <v>990</v>
      </c>
      <c r="AU167" s="205" t="s">
        <v>85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6587</v>
      </c>
    </row>
    <row r="168" spans="1:65" s="2" customFormat="1" ht="24.2" customHeight="1">
      <c r="A168" s="35"/>
      <c r="B168" s="36"/>
      <c r="C168" s="193" t="s">
        <v>202</v>
      </c>
      <c r="D168" s="193" t="s">
        <v>284</v>
      </c>
      <c r="E168" s="194" t="s">
        <v>6351</v>
      </c>
      <c r="F168" s="195" t="s">
        <v>6352</v>
      </c>
      <c r="G168" s="196" t="s">
        <v>418</v>
      </c>
      <c r="H168" s="197">
        <v>7.8E-2</v>
      </c>
      <c r="I168" s="198"/>
      <c r="J168" s="199">
        <f>ROUND(I168*H168,2)</f>
        <v>0</v>
      </c>
      <c r="K168" s="200"/>
      <c r="L168" s="40"/>
      <c r="M168" s="265" t="s">
        <v>1</v>
      </c>
      <c r="N168" s="266" t="s">
        <v>41</v>
      </c>
      <c r="O168" s="267"/>
      <c r="P168" s="268">
        <f>O168*H168</f>
        <v>0</v>
      </c>
      <c r="Q168" s="268">
        <v>0</v>
      </c>
      <c r="R168" s="268">
        <f>Q168*H168</f>
        <v>0</v>
      </c>
      <c r="S168" s="268">
        <v>0</v>
      </c>
      <c r="T168" s="26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284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6588</v>
      </c>
    </row>
    <row r="169" spans="1:65" s="2" customFormat="1" ht="6.95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hJr7akCv028W6xvQUKvm5rLjGAyasAH6/kmbhrt7NnFGdCsDDSyNpMTMtRjWAzLuJU13IdOFeIAvgq0i47gEFw==" saltValue="hl4IRmndUJ6m+P1CWE2HCKdlfkT1XJ6AKEc6vSNlWQcmmQ8LW/ojOPaRfvFQQTUkRPBBnmEcJJYl9C7tkiin3A==" spinCount="100000" sheet="1" objects="1" scenarios="1" formatColumns="0" formatRows="0" autoFilter="0"/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6589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ROUND((SUM(BE124:BE150)),  2)</f>
        <v>0</v>
      </c>
      <c r="G35" s="35"/>
      <c r="H35" s="35"/>
      <c r="I35" s="131">
        <v>0.21</v>
      </c>
      <c r="J35" s="130">
        <f>ROUND(((SUM(BE124:BE150))*I35),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ROUND((SUM(BF124:BF150)),  2)</f>
        <v>0</v>
      </c>
      <c r="G36" s="35"/>
      <c r="H36" s="35"/>
      <c r="I36" s="131">
        <v>0.15</v>
      </c>
      <c r="J36" s="130">
        <f>ROUND(((SUM(BF124:BF150))*I36),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02e - Pískoviště 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J133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J149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5" t="str">
        <f>E7</f>
        <v>MŠ Vokovická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5" t="s">
        <v>6156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E11</f>
        <v>02e - Pískoviště 1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268</v>
      </c>
      <c r="D123" s="168" t="s">
        <v>61</v>
      </c>
      <c r="E123" s="168" t="s">
        <v>57</v>
      </c>
      <c r="F123" s="168" t="s">
        <v>58</v>
      </c>
      <c r="G123" s="168" t="s">
        <v>269</v>
      </c>
      <c r="H123" s="168" t="s">
        <v>270</v>
      </c>
      <c r="I123" s="168" t="s">
        <v>271</v>
      </c>
      <c r="J123" s="169" t="s">
        <v>232</v>
      </c>
      <c r="K123" s="170" t="s">
        <v>272</v>
      </c>
      <c r="L123" s="171"/>
      <c r="M123" s="76" t="s">
        <v>1</v>
      </c>
      <c r="N123" s="77" t="s">
        <v>40</v>
      </c>
      <c r="O123" s="77" t="s">
        <v>273</v>
      </c>
      <c r="P123" s="77" t="s">
        <v>274</v>
      </c>
      <c r="Q123" s="77" t="s">
        <v>275</v>
      </c>
      <c r="R123" s="77" t="s">
        <v>276</v>
      </c>
      <c r="S123" s="77" t="s">
        <v>277</v>
      </c>
      <c r="T123" s="78" t="s">
        <v>278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279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280</v>
      </c>
      <c r="F125" s="180" t="s">
        <v>281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P126+P133+P149</f>
        <v>0</v>
      </c>
      <c r="Q125" s="185"/>
      <c r="R125" s="186">
        <f>R126+R133+R149</f>
        <v>68.569476000000009</v>
      </c>
      <c r="S125" s="185"/>
      <c r="T125" s="187">
        <f>T126+T133+T149</f>
        <v>0</v>
      </c>
      <c r="AR125" s="188" t="s">
        <v>83</v>
      </c>
      <c r="AT125" s="189" t="s">
        <v>75</v>
      </c>
      <c r="AU125" s="189" t="s">
        <v>76</v>
      </c>
      <c r="AY125" s="188" t="s">
        <v>282</v>
      </c>
      <c r="BK125" s="190">
        <f>BK126+BK133+BK149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SUM(P127:P132)</f>
        <v>0</v>
      </c>
      <c r="Q126" s="185"/>
      <c r="R126" s="186">
        <f>SUM(R127:R132)</f>
        <v>0</v>
      </c>
      <c r="S126" s="185"/>
      <c r="T126" s="187">
        <f>SUM(T127:T132)</f>
        <v>0</v>
      </c>
      <c r="AR126" s="188" t="s">
        <v>83</v>
      </c>
      <c r="AT126" s="189" t="s">
        <v>75</v>
      </c>
      <c r="AU126" s="189" t="s">
        <v>83</v>
      </c>
      <c r="AY126" s="188" t="s">
        <v>282</v>
      </c>
      <c r="BK126" s="190">
        <f>SUM(BK127:BK132)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284</v>
      </c>
      <c r="E127" s="194" t="s">
        <v>6590</v>
      </c>
      <c r="F127" s="195" t="s">
        <v>6591</v>
      </c>
      <c r="G127" s="196" t="s">
        <v>287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6592</v>
      </c>
    </row>
    <row r="128" spans="1:65" s="13" customFormat="1" ht="11.25">
      <c r="B128" s="207"/>
      <c r="C128" s="208"/>
      <c r="D128" s="209" t="s">
        <v>290</v>
      </c>
      <c r="E128" s="210" t="s">
        <v>1</v>
      </c>
      <c r="F128" s="211" t="s">
        <v>6593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290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282</v>
      </c>
    </row>
    <row r="129" spans="1:65" s="14" customFormat="1" ht="11.25">
      <c r="B129" s="219"/>
      <c r="C129" s="220"/>
      <c r="D129" s="209" t="s">
        <v>290</v>
      </c>
      <c r="E129" s="221" t="s">
        <v>1</v>
      </c>
      <c r="F129" s="222" t="s">
        <v>292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290</v>
      </c>
      <c r="AU129" s="229" t="s">
        <v>85</v>
      </c>
      <c r="AV129" s="14" t="s">
        <v>288</v>
      </c>
      <c r="AW129" s="14" t="s">
        <v>32</v>
      </c>
      <c r="AX129" s="14" t="s">
        <v>83</v>
      </c>
      <c r="AY129" s="229" t="s">
        <v>282</v>
      </c>
    </row>
    <row r="130" spans="1:65" s="2" customFormat="1" ht="24.2" customHeight="1">
      <c r="A130" s="35"/>
      <c r="B130" s="36"/>
      <c r="C130" s="193" t="s">
        <v>85</v>
      </c>
      <c r="D130" s="193" t="s">
        <v>284</v>
      </c>
      <c r="E130" s="194" t="s">
        <v>353</v>
      </c>
      <c r="F130" s="195" t="s">
        <v>354</v>
      </c>
      <c r="G130" s="196" t="s">
        <v>287</v>
      </c>
      <c r="H130" s="197">
        <v>134.935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288</v>
      </c>
      <c r="BM130" s="205" t="s">
        <v>6594</v>
      </c>
    </row>
    <row r="131" spans="1:65" s="13" customFormat="1" ht="11.25">
      <c r="B131" s="207"/>
      <c r="C131" s="208"/>
      <c r="D131" s="209" t="s">
        <v>290</v>
      </c>
      <c r="E131" s="210" t="s">
        <v>1</v>
      </c>
      <c r="F131" s="211" t="s">
        <v>6593</v>
      </c>
      <c r="G131" s="208"/>
      <c r="H131" s="212">
        <v>134.935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290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282</v>
      </c>
    </row>
    <row r="132" spans="1:65" s="14" customFormat="1" ht="11.25">
      <c r="B132" s="219"/>
      <c r="C132" s="220"/>
      <c r="D132" s="209" t="s">
        <v>290</v>
      </c>
      <c r="E132" s="221" t="s">
        <v>1</v>
      </c>
      <c r="F132" s="222" t="s">
        <v>292</v>
      </c>
      <c r="G132" s="220"/>
      <c r="H132" s="223">
        <v>134.935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290</v>
      </c>
      <c r="AU132" s="229" t="s">
        <v>85</v>
      </c>
      <c r="AV132" s="14" t="s">
        <v>288</v>
      </c>
      <c r="AW132" s="14" t="s">
        <v>32</v>
      </c>
      <c r="AX132" s="14" t="s">
        <v>83</v>
      </c>
      <c r="AY132" s="229" t="s">
        <v>282</v>
      </c>
    </row>
    <row r="133" spans="1:65" s="12" customFormat="1" ht="22.9" customHeight="1">
      <c r="B133" s="177"/>
      <c r="C133" s="178"/>
      <c r="D133" s="179" t="s">
        <v>75</v>
      </c>
      <c r="E133" s="191" t="s">
        <v>352</v>
      </c>
      <c r="F133" s="191" t="s">
        <v>1285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SUM(P134:P148)</f>
        <v>0</v>
      </c>
      <c r="Q133" s="185"/>
      <c r="R133" s="186">
        <f>SUM(R134:R148)</f>
        <v>68.569476000000009</v>
      </c>
      <c r="S133" s="185"/>
      <c r="T133" s="187">
        <f>SUM(T134:T148)</f>
        <v>0</v>
      </c>
      <c r="AR133" s="188" t="s">
        <v>83</v>
      </c>
      <c r="AT133" s="189" t="s">
        <v>75</v>
      </c>
      <c r="AU133" s="189" t="s">
        <v>83</v>
      </c>
      <c r="AY133" s="188" t="s">
        <v>282</v>
      </c>
      <c r="BK133" s="190">
        <f>SUM(BK134:BK148)</f>
        <v>0</v>
      </c>
    </row>
    <row r="134" spans="1:65" s="2" customFormat="1" ht="33" customHeight="1">
      <c r="A134" s="35"/>
      <c r="B134" s="36"/>
      <c r="C134" s="193" t="s">
        <v>105</v>
      </c>
      <c r="D134" s="193" t="s">
        <v>284</v>
      </c>
      <c r="E134" s="194" t="s">
        <v>6570</v>
      </c>
      <c r="F134" s="195" t="s">
        <v>6571</v>
      </c>
      <c r="G134" s="196" t="s">
        <v>441</v>
      </c>
      <c r="H134" s="197">
        <v>53.7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3.014E-2</v>
      </c>
      <c r="R134" s="203">
        <f>Q134*H134</f>
        <v>1.6185180000000001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288</v>
      </c>
      <c r="BM134" s="205" t="s">
        <v>6595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6596</v>
      </c>
      <c r="G135" s="208"/>
      <c r="H135" s="212">
        <v>53.7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4" customFormat="1" ht="11.25">
      <c r="B136" s="219"/>
      <c r="C136" s="220"/>
      <c r="D136" s="209" t="s">
        <v>290</v>
      </c>
      <c r="E136" s="221" t="s">
        <v>1</v>
      </c>
      <c r="F136" s="222" t="s">
        <v>292</v>
      </c>
      <c r="G136" s="220"/>
      <c r="H136" s="223">
        <v>53.7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290</v>
      </c>
      <c r="AU136" s="229" t="s">
        <v>85</v>
      </c>
      <c r="AV136" s="14" t="s">
        <v>288</v>
      </c>
      <c r="AW136" s="14" t="s">
        <v>32</v>
      </c>
      <c r="AX136" s="14" t="s">
        <v>83</v>
      </c>
      <c r="AY136" s="229" t="s">
        <v>282</v>
      </c>
    </row>
    <row r="137" spans="1:65" s="2" customFormat="1" ht="24.2" customHeight="1">
      <c r="A137" s="35"/>
      <c r="B137" s="36"/>
      <c r="C137" s="193" t="s">
        <v>288</v>
      </c>
      <c r="D137" s="193" t="s">
        <v>284</v>
      </c>
      <c r="E137" s="194" t="s">
        <v>6574</v>
      </c>
      <c r="F137" s="195" t="s">
        <v>6575</v>
      </c>
      <c r="G137" s="196" t="s">
        <v>287</v>
      </c>
      <c r="H137" s="197">
        <v>151.04499999999999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3.6000000000000002E-4</v>
      </c>
      <c r="R137" s="203">
        <f>Q137*H137</f>
        <v>5.43762E-2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6597</v>
      </c>
    </row>
    <row r="138" spans="1:65" s="13" customFormat="1" ht="11.25">
      <c r="B138" s="207"/>
      <c r="C138" s="208"/>
      <c r="D138" s="209" t="s">
        <v>290</v>
      </c>
      <c r="E138" s="210" t="s">
        <v>1</v>
      </c>
      <c r="F138" s="211" t="s">
        <v>6593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290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282</v>
      </c>
    </row>
    <row r="139" spans="1:65" s="13" customFormat="1" ht="11.25">
      <c r="B139" s="207"/>
      <c r="C139" s="208"/>
      <c r="D139" s="209" t="s">
        <v>290</v>
      </c>
      <c r="E139" s="210" t="s">
        <v>1</v>
      </c>
      <c r="F139" s="211" t="s">
        <v>6598</v>
      </c>
      <c r="G139" s="208"/>
      <c r="H139" s="212">
        <v>16.11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290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282</v>
      </c>
    </row>
    <row r="140" spans="1:65" s="14" customFormat="1" ht="11.25">
      <c r="B140" s="219"/>
      <c r="C140" s="220"/>
      <c r="D140" s="209" t="s">
        <v>290</v>
      </c>
      <c r="E140" s="221" t="s">
        <v>1</v>
      </c>
      <c r="F140" s="222" t="s">
        <v>292</v>
      </c>
      <c r="G140" s="220"/>
      <c r="H140" s="223">
        <v>151.04500000000002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290</v>
      </c>
      <c r="AU140" s="229" t="s">
        <v>85</v>
      </c>
      <c r="AV140" s="14" t="s">
        <v>288</v>
      </c>
      <c r="AW140" s="14" t="s">
        <v>32</v>
      </c>
      <c r="AX140" s="14" t="s">
        <v>83</v>
      </c>
      <c r="AY140" s="229" t="s">
        <v>282</v>
      </c>
    </row>
    <row r="141" spans="1:65" s="2" customFormat="1" ht="62.65" customHeight="1">
      <c r="A141" s="35"/>
      <c r="B141" s="36"/>
      <c r="C141" s="193" t="s">
        <v>330</v>
      </c>
      <c r="D141" s="193" t="s">
        <v>284</v>
      </c>
      <c r="E141" s="194" t="s">
        <v>6599</v>
      </c>
      <c r="F141" s="195" t="s">
        <v>6600</v>
      </c>
      <c r="G141" s="196" t="s">
        <v>583</v>
      </c>
      <c r="H141" s="197">
        <v>1</v>
      </c>
      <c r="I141" s="198"/>
      <c r="J141" s="199">
        <f t="shared" ref="J141:J146" si="0"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ref="P141:P146" si="1">O141*H141</f>
        <v>0</v>
      </c>
      <c r="Q141" s="203">
        <v>0.25</v>
      </c>
      <c r="R141" s="203">
        <f t="shared" ref="R141:R146" si="2">Q141*H141</f>
        <v>0.25</v>
      </c>
      <c r="S141" s="203">
        <v>0</v>
      </c>
      <c r="T141" s="204">
        <f t="shared" ref="T141:T146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 t="shared" ref="BE141:BE146" si="4">IF(N141="základní",J141,0)</f>
        <v>0</v>
      </c>
      <c r="BF141" s="206">
        <f t="shared" ref="BF141:BF146" si="5">IF(N141="snížená",J141,0)</f>
        <v>0</v>
      </c>
      <c r="BG141" s="206">
        <f t="shared" ref="BG141:BG146" si="6">IF(N141="zákl. přenesená",J141,0)</f>
        <v>0</v>
      </c>
      <c r="BH141" s="206">
        <f t="shared" ref="BH141:BH146" si="7">IF(N141="sníž. přenesená",J141,0)</f>
        <v>0</v>
      </c>
      <c r="BI141" s="206">
        <f t="shared" ref="BI141:BI146" si="8">IF(N141="nulová",J141,0)</f>
        <v>0</v>
      </c>
      <c r="BJ141" s="18" t="s">
        <v>83</v>
      </c>
      <c r="BK141" s="206">
        <f t="shared" ref="BK141:BK146" si="9">ROUND(I141*H141,2)</f>
        <v>0</v>
      </c>
      <c r="BL141" s="18" t="s">
        <v>288</v>
      </c>
      <c r="BM141" s="205" t="s">
        <v>6601</v>
      </c>
    </row>
    <row r="142" spans="1:65" s="2" customFormat="1" ht="66.75" customHeight="1">
      <c r="A142" s="35"/>
      <c r="B142" s="36"/>
      <c r="C142" s="193" t="s">
        <v>336</v>
      </c>
      <c r="D142" s="193" t="s">
        <v>284</v>
      </c>
      <c r="E142" s="194" t="s">
        <v>6602</v>
      </c>
      <c r="F142" s="195" t="s">
        <v>6603</v>
      </c>
      <c r="G142" s="196" t="s">
        <v>583</v>
      </c>
      <c r="H142" s="197">
        <v>1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0.97499999999999998</v>
      </c>
      <c r="R142" s="203">
        <f t="shared" si="2"/>
        <v>0.97499999999999998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288</v>
      </c>
      <c r="BM142" s="205" t="s">
        <v>6604</v>
      </c>
    </row>
    <row r="143" spans="1:65" s="2" customFormat="1" ht="49.15" customHeight="1">
      <c r="A143" s="35"/>
      <c r="B143" s="36"/>
      <c r="C143" s="193" t="s">
        <v>342</v>
      </c>
      <c r="D143" s="193" t="s">
        <v>284</v>
      </c>
      <c r="E143" s="194" t="s">
        <v>6605</v>
      </c>
      <c r="F143" s="195" t="s">
        <v>6606</v>
      </c>
      <c r="G143" s="196" t="s">
        <v>583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0.34100000000000003</v>
      </c>
      <c r="R143" s="203">
        <f t="shared" si="2"/>
        <v>0.34100000000000003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288</v>
      </c>
      <c r="BM143" s="205" t="s">
        <v>6607</v>
      </c>
    </row>
    <row r="144" spans="1:65" s="2" customFormat="1" ht="66.75" customHeight="1">
      <c r="A144" s="35"/>
      <c r="B144" s="36"/>
      <c r="C144" s="193" t="s">
        <v>347</v>
      </c>
      <c r="D144" s="193" t="s">
        <v>284</v>
      </c>
      <c r="E144" s="194" t="s">
        <v>6608</v>
      </c>
      <c r="F144" s="195" t="s">
        <v>6609</v>
      </c>
      <c r="G144" s="196" t="s">
        <v>583</v>
      </c>
      <c r="H144" s="197">
        <v>1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0.26200000000000001</v>
      </c>
      <c r="R144" s="203">
        <f t="shared" si="2"/>
        <v>0.26200000000000001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288</v>
      </c>
      <c r="BM144" s="205" t="s">
        <v>6610</v>
      </c>
    </row>
    <row r="145" spans="1:65" s="2" customFormat="1" ht="66.75" customHeight="1">
      <c r="A145" s="35"/>
      <c r="B145" s="36"/>
      <c r="C145" s="193" t="s">
        <v>352</v>
      </c>
      <c r="D145" s="193" t="s">
        <v>284</v>
      </c>
      <c r="E145" s="194" t="s">
        <v>6611</v>
      </c>
      <c r="F145" s="195" t="s">
        <v>6612</v>
      </c>
      <c r="G145" s="196" t="s">
        <v>583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0.26200000000000001</v>
      </c>
      <c r="R145" s="203">
        <f t="shared" si="2"/>
        <v>0.26200000000000001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288</v>
      </c>
      <c r="BM145" s="205" t="s">
        <v>6613</v>
      </c>
    </row>
    <row r="146" spans="1:65" s="2" customFormat="1" ht="24.2" customHeight="1">
      <c r="A146" s="35"/>
      <c r="B146" s="36"/>
      <c r="C146" s="193" t="s">
        <v>357</v>
      </c>
      <c r="D146" s="193" t="s">
        <v>284</v>
      </c>
      <c r="E146" s="194" t="s">
        <v>6614</v>
      </c>
      <c r="F146" s="195" t="s">
        <v>6615</v>
      </c>
      <c r="G146" s="196" t="s">
        <v>287</v>
      </c>
      <c r="H146" s="197">
        <v>134.935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0.48027999999999998</v>
      </c>
      <c r="R146" s="203">
        <f t="shared" si="2"/>
        <v>64.806581800000004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288</v>
      </c>
      <c r="BM146" s="205" t="s">
        <v>6616</v>
      </c>
    </row>
    <row r="147" spans="1:65" s="13" customFormat="1" ht="11.25">
      <c r="B147" s="207"/>
      <c r="C147" s="208"/>
      <c r="D147" s="209" t="s">
        <v>290</v>
      </c>
      <c r="E147" s="210" t="s">
        <v>1</v>
      </c>
      <c r="F147" s="211" t="s">
        <v>6593</v>
      </c>
      <c r="G147" s="208"/>
      <c r="H147" s="212">
        <v>134.935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290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282</v>
      </c>
    </row>
    <row r="148" spans="1:65" s="14" customFormat="1" ht="11.25">
      <c r="B148" s="219"/>
      <c r="C148" s="220"/>
      <c r="D148" s="209" t="s">
        <v>290</v>
      </c>
      <c r="E148" s="221" t="s">
        <v>1</v>
      </c>
      <c r="F148" s="222" t="s">
        <v>292</v>
      </c>
      <c r="G148" s="220"/>
      <c r="H148" s="223">
        <v>134.935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290</v>
      </c>
      <c r="AU148" s="229" t="s">
        <v>85</v>
      </c>
      <c r="AV148" s="14" t="s">
        <v>288</v>
      </c>
      <c r="AW148" s="14" t="s">
        <v>32</v>
      </c>
      <c r="AX148" s="14" t="s">
        <v>83</v>
      </c>
      <c r="AY148" s="229" t="s">
        <v>282</v>
      </c>
    </row>
    <row r="149" spans="1:65" s="12" customFormat="1" ht="22.9" customHeight="1">
      <c r="B149" s="177"/>
      <c r="C149" s="178"/>
      <c r="D149" s="179" t="s">
        <v>75</v>
      </c>
      <c r="E149" s="191" t="s">
        <v>1395</v>
      </c>
      <c r="F149" s="191" t="s">
        <v>1396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83</v>
      </c>
      <c r="AT149" s="189" t="s">
        <v>75</v>
      </c>
      <c r="AU149" s="189" t="s">
        <v>83</v>
      </c>
      <c r="AY149" s="188" t="s">
        <v>282</v>
      </c>
      <c r="BK149" s="190">
        <f>BK150</f>
        <v>0</v>
      </c>
    </row>
    <row r="150" spans="1:65" s="2" customFormat="1" ht="16.5" customHeight="1">
      <c r="A150" s="35"/>
      <c r="B150" s="36"/>
      <c r="C150" s="193" t="s">
        <v>185</v>
      </c>
      <c r="D150" s="193" t="s">
        <v>284</v>
      </c>
      <c r="E150" s="194" t="s">
        <v>6578</v>
      </c>
      <c r="F150" s="195" t="s">
        <v>6579</v>
      </c>
      <c r="G150" s="196" t="s">
        <v>418</v>
      </c>
      <c r="H150" s="197">
        <v>68.569000000000003</v>
      </c>
      <c r="I150" s="198"/>
      <c r="J150" s="199">
        <f>ROUND(I150*H150,2)</f>
        <v>0</v>
      </c>
      <c r="K150" s="200"/>
      <c r="L150" s="40"/>
      <c r="M150" s="265" t="s">
        <v>1</v>
      </c>
      <c r="N150" s="266" t="s">
        <v>41</v>
      </c>
      <c r="O150" s="267"/>
      <c r="P150" s="268">
        <f>O150*H150</f>
        <v>0</v>
      </c>
      <c r="Q150" s="268">
        <v>0</v>
      </c>
      <c r="R150" s="268">
        <f>Q150*H150</f>
        <v>0</v>
      </c>
      <c r="S150" s="268">
        <v>0</v>
      </c>
      <c r="T150" s="26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288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288</v>
      </c>
      <c r="BM150" s="205" t="s">
        <v>6617</v>
      </c>
    </row>
    <row r="151" spans="1:65" s="2" customFormat="1" ht="6.95" customHeight="1">
      <c r="A151" s="35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Oo3gOIW8iyNxWz/UMbk0ZCIGlCMuUN4AYw2ILVEXb9FqASgSknmDdv2sXBNMWrJuTgiT24bOMtfMiu+wkVFvnA==" saltValue="cpk5gSoj85q4kSrSvxkc9NsorWk6uFxe6uKMfEOVZT2H5rh5bODKjb4vGEeBFEsJTXxaPUDN0646e/ic3XzCSg==" spinCount="100000" sheet="1" objects="1" scenarios="1" formatColumns="0" formatRows="0" autoFilter="0"/>
  <autoFilter ref="C123:K15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6618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02f - Pískoviště 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J133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5" t="str">
        <f>E7</f>
        <v>MŠ Vokovická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5" t="s">
        <v>6156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E11</f>
        <v>02f - Pískoviště 2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268</v>
      </c>
      <c r="D123" s="168" t="s">
        <v>61</v>
      </c>
      <c r="E123" s="168" t="s">
        <v>57</v>
      </c>
      <c r="F123" s="168" t="s">
        <v>58</v>
      </c>
      <c r="G123" s="168" t="s">
        <v>269</v>
      </c>
      <c r="H123" s="168" t="s">
        <v>270</v>
      </c>
      <c r="I123" s="168" t="s">
        <v>271</v>
      </c>
      <c r="J123" s="169" t="s">
        <v>232</v>
      </c>
      <c r="K123" s="170" t="s">
        <v>272</v>
      </c>
      <c r="L123" s="171"/>
      <c r="M123" s="76" t="s">
        <v>1</v>
      </c>
      <c r="N123" s="77" t="s">
        <v>40</v>
      </c>
      <c r="O123" s="77" t="s">
        <v>273</v>
      </c>
      <c r="P123" s="77" t="s">
        <v>274</v>
      </c>
      <c r="Q123" s="77" t="s">
        <v>275</v>
      </c>
      <c r="R123" s="77" t="s">
        <v>276</v>
      </c>
      <c r="S123" s="77" t="s">
        <v>277</v>
      </c>
      <c r="T123" s="78" t="s">
        <v>278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279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280</v>
      </c>
      <c r="F125" s="180" t="s">
        <v>281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P126+P133+P147</f>
        <v>0</v>
      </c>
      <c r="Q125" s="185"/>
      <c r="R125" s="186">
        <f>R126+R133+R147</f>
        <v>36.560328799999994</v>
      </c>
      <c r="S125" s="185"/>
      <c r="T125" s="187">
        <f>T126+T133+T147</f>
        <v>0</v>
      </c>
      <c r="AR125" s="188" t="s">
        <v>83</v>
      </c>
      <c r="AT125" s="189" t="s">
        <v>75</v>
      </c>
      <c r="AU125" s="189" t="s">
        <v>76</v>
      </c>
      <c r="AY125" s="188" t="s">
        <v>282</v>
      </c>
      <c r="BK125" s="190">
        <f>BK126+BK133+BK147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SUM(P127:P132)</f>
        <v>0</v>
      </c>
      <c r="Q126" s="185"/>
      <c r="R126" s="186">
        <f>SUM(R127:R132)</f>
        <v>0</v>
      </c>
      <c r="S126" s="185"/>
      <c r="T126" s="187">
        <f>SUM(T127:T132)</f>
        <v>0</v>
      </c>
      <c r="AR126" s="188" t="s">
        <v>83</v>
      </c>
      <c r="AT126" s="189" t="s">
        <v>75</v>
      </c>
      <c r="AU126" s="189" t="s">
        <v>83</v>
      </c>
      <c r="AY126" s="188" t="s">
        <v>282</v>
      </c>
      <c r="BK126" s="190">
        <f>SUM(BK127:BK132)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284</v>
      </c>
      <c r="E127" s="194" t="s">
        <v>6158</v>
      </c>
      <c r="F127" s="195" t="s">
        <v>6159</v>
      </c>
      <c r="G127" s="196" t="s">
        <v>287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6619</v>
      </c>
    </row>
    <row r="128" spans="1:65" s="13" customFormat="1" ht="11.25">
      <c r="B128" s="207"/>
      <c r="C128" s="208"/>
      <c r="D128" s="209" t="s">
        <v>290</v>
      </c>
      <c r="E128" s="210" t="s">
        <v>1</v>
      </c>
      <c r="F128" s="211" t="s">
        <v>6620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290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282</v>
      </c>
    </row>
    <row r="129" spans="1:65" s="14" customFormat="1" ht="11.25">
      <c r="B129" s="219"/>
      <c r="C129" s="220"/>
      <c r="D129" s="209" t="s">
        <v>290</v>
      </c>
      <c r="E129" s="221" t="s">
        <v>1</v>
      </c>
      <c r="F129" s="222" t="s">
        <v>292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290</v>
      </c>
      <c r="AU129" s="229" t="s">
        <v>85</v>
      </c>
      <c r="AV129" s="14" t="s">
        <v>288</v>
      </c>
      <c r="AW129" s="14" t="s">
        <v>32</v>
      </c>
      <c r="AX129" s="14" t="s">
        <v>83</v>
      </c>
      <c r="AY129" s="229" t="s">
        <v>282</v>
      </c>
    </row>
    <row r="130" spans="1:65" s="2" customFormat="1" ht="24.2" customHeight="1">
      <c r="A130" s="35"/>
      <c r="B130" s="36"/>
      <c r="C130" s="193" t="s">
        <v>85</v>
      </c>
      <c r="D130" s="193" t="s">
        <v>284</v>
      </c>
      <c r="E130" s="194" t="s">
        <v>353</v>
      </c>
      <c r="F130" s="195" t="s">
        <v>354</v>
      </c>
      <c r="G130" s="196" t="s">
        <v>287</v>
      </c>
      <c r="H130" s="197">
        <v>71.16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288</v>
      </c>
      <c r="BM130" s="205" t="s">
        <v>6594</v>
      </c>
    </row>
    <row r="131" spans="1:65" s="13" customFormat="1" ht="11.25">
      <c r="B131" s="207"/>
      <c r="C131" s="208"/>
      <c r="D131" s="209" t="s">
        <v>290</v>
      </c>
      <c r="E131" s="210" t="s">
        <v>1</v>
      </c>
      <c r="F131" s="211" t="s">
        <v>6620</v>
      </c>
      <c r="G131" s="208"/>
      <c r="H131" s="212">
        <v>71.16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290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282</v>
      </c>
    </row>
    <row r="132" spans="1:65" s="14" customFormat="1" ht="11.25">
      <c r="B132" s="219"/>
      <c r="C132" s="220"/>
      <c r="D132" s="209" t="s">
        <v>290</v>
      </c>
      <c r="E132" s="221" t="s">
        <v>1</v>
      </c>
      <c r="F132" s="222" t="s">
        <v>292</v>
      </c>
      <c r="G132" s="220"/>
      <c r="H132" s="223">
        <v>71.16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290</v>
      </c>
      <c r="AU132" s="229" t="s">
        <v>85</v>
      </c>
      <c r="AV132" s="14" t="s">
        <v>288</v>
      </c>
      <c r="AW132" s="14" t="s">
        <v>32</v>
      </c>
      <c r="AX132" s="14" t="s">
        <v>83</v>
      </c>
      <c r="AY132" s="229" t="s">
        <v>282</v>
      </c>
    </row>
    <row r="133" spans="1:65" s="12" customFormat="1" ht="22.9" customHeight="1">
      <c r="B133" s="177"/>
      <c r="C133" s="178"/>
      <c r="D133" s="179" t="s">
        <v>75</v>
      </c>
      <c r="E133" s="191" t="s">
        <v>352</v>
      </c>
      <c r="F133" s="191" t="s">
        <v>1285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SUM(P134:P146)</f>
        <v>0</v>
      </c>
      <c r="Q133" s="185"/>
      <c r="R133" s="186">
        <f>SUM(R134:R146)</f>
        <v>36.560328799999994</v>
      </c>
      <c r="S133" s="185"/>
      <c r="T133" s="187">
        <f>SUM(T134:T146)</f>
        <v>0</v>
      </c>
      <c r="AR133" s="188" t="s">
        <v>83</v>
      </c>
      <c r="AT133" s="189" t="s">
        <v>75</v>
      </c>
      <c r="AU133" s="189" t="s">
        <v>83</v>
      </c>
      <c r="AY133" s="188" t="s">
        <v>282</v>
      </c>
      <c r="BK133" s="190">
        <f>SUM(BK134:BK146)</f>
        <v>0</v>
      </c>
    </row>
    <row r="134" spans="1:65" s="2" customFormat="1" ht="33" customHeight="1">
      <c r="A134" s="35"/>
      <c r="B134" s="36"/>
      <c r="C134" s="193" t="s">
        <v>105</v>
      </c>
      <c r="D134" s="193" t="s">
        <v>284</v>
      </c>
      <c r="E134" s="194" t="s">
        <v>6570</v>
      </c>
      <c r="F134" s="195" t="s">
        <v>6571</v>
      </c>
      <c r="G134" s="196" t="s">
        <v>441</v>
      </c>
      <c r="H134" s="197">
        <v>44.3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3.014E-2</v>
      </c>
      <c r="R134" s="203">
        <f>Q134*H134</f>
        <v>1.335202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288</v>
      </c>
      <c r="BM134" s="205" t="s">
        <v>6595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6621</v>
      </c>
      <c r="G135" s="208"/>
      <c r="H135" s="212">
        <v>44.3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4" customFormat="1" ht="11.25">
      <c r="B136" s="219"/>
      <c r="C136" s="220"/>
      <c r="D136" s="209" t="s">
        <v>290</v>
      </c>
      <c r="E136" s="221" t="s">
        <v>1</v>
      </c>
      <c r="F136" s="222" t="s">
        <v>292</v>
      </c>
      <c r="G136" s="220"/>
      <c r="H136" s="223">
        <v>44.3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290</v>
      </c>
      <c r="AU136" s="229" t="s">
        <v>85</v>
      </c>
      <c r="AV136" s="14" t="s">
        <v>288</v>
      </c>
      <c r="AW136" s="14" t="s">
        <v>32</v>
      </c>
      <c r="AX136" s="14" t="s">
        <v>83</v>
      </c>
      <c r="AY136" s="229" t="s">
        <v>282</v>
      </c>
    </row>
    <row r="137" spans="1:65" s="2" customFormat="1" ht="24.2" customHeight="1">
      <c r="A137" s="35"/>
      <c r="B137" s="36"/>
      <c r="C137" s="193" t="s">
        <v>288</v>
      </c>
      <c r="D137" s="193" t="s">
        <v>284</v>
      </c>
      <c r="E137" s="194" t="s">
        <v>6574</v>
      </c>
      <c r="F137" s="195" t="s">
        <v>6575</v>
      </c>
      <c r="G137" s="196" t="s">
        <v>287</v>
      </c>
      <c r="H137" s="197">
        <v>84.45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3.6000000000000002E-4</v>
      </c>
      <c r="R137" s="203">
        <f>Q137*H137</f>
        <v>3.0402000000000002E-2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6597</v>
      </c>
    </row>
    <row r="138" spans="1:65" s="13" customFormat="1" ht="11.25">
      <c r="B138" s="207"/>
      <c r="C138" s="208"/>
      <c r="D138" s="209" t="s">
        <v>290</v>
      </c>
      <c r="E138" s="210" t="s">
        <v>1</v>
      </c>
      <c r="F138" s="211" t="s">
        <v>6620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290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282</v>
      </c>
    </row>
    <row r="139" spans="1:65" s="13" customFormat="1" ht="11.25">
      <c r="B139" s="207"/>
      <c r="C139" s="208"/>
      <c r="D139" s="209" t="s">
        <v>290</v>
      </c>
      <c r="E139" s="210" t="s">
        <v>1</v>
      </c>
      <c r="F139" s="211" t="s">
        <v>6622</v>
      </c>
      <c r="G139" s="208"/>
      <c r="H139" s="212">
        <v>13.29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290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282</v>
      </c>
    </row>
    <row r="140" spans="1:65" s="14" customFormat="1" ht="11.25">
      <c r="B140" s="219"/>
      <c r="C140" s="220"/>
      <c r="D140" s="209" t="s">
        <v>290</v>
      </c>
      <c r="E140" s="221" t="s">
        <v>1</v>
      </c>
      <c r="F140" s="222" t="s">
        <v>292</v>
      </c>
      <c r="G140" s="220"/>
      <c r="H140" s="223">
        <v>84.449999999999989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290</v>
      </c>
      <c r="AU140" s="229" t="s">
        <v>85</v>
      </c>
      <c r="AV140" s="14" t="s">
        <v>288</v>
      </c>
      <c r="AW140" s="14" t="s">
        <v>32</v>
      </c>
      <c r="AX140" s="14" t="s">
        <v>83</v>
      </c>
      <c r="AY140" s="229" t="s">
        <v>282</v>
      </c>
    </row>
    <row r="141" spans="1:65" s="2" customFormat="1" ht="49.15" customHeight="1">
      <c r="A141" s="35"/>
      <c r="B141" s="36"/>
      <c r="C141" s="193" t="s">
        <v>330</v>
      </c>
      <c r="D141" s="193" t="s">
        <v>284</v>
      </c>
      <c r="E141" s="194" t="s">
        <v>6623</v>
      </c>
      <c r="F141" s="195" t="s">
        <v>6624</v>
      </c>
      <c r="G141" s="196" t="s">
        <v>583</v>
      </c>
      <c r="H141" s="197">
        <v>1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0.26200000000000001</v>
      </c>
      <c r="R141" s="203">
        <f>Q141*H141</f>
        <v>0.26200000000000001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6625</v>
      </c>
    </row>
    <row r="142" spans="1:65" s="2" customFormat="1" ht="66.75" customHeight="1">
      <c r="A142" s="35"/>
      <c r="B142" s="36"/>
      <c r="C142" s="193" t="s">
        <v>336</v>
      </c>
      <c r="D142" s="193" t="s">
        <v>284</v>
      </c>
      <c r="E142" s="194" t="s">
        <v>6611</v>
      </c>
      <c r="F142" s="195" t="s">
        <v>6612</v>
      </c>
      <c r="G142" s="196" t="s">
        <v>583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0.21099999999999999</v>
      </c>
      <c r="R142" s="203">
        <f>Q142*H142</f>
        <v>0.21099999999999999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6613</v>
      </c>
    </row>
    <row r="143" spans="1:65" s="2" customFormat="1" ht="66.75" customHeight="1">
      <c r="A143" s="35"/>
      <c r="B143" s="36"/>
      <c r="C143" s="193" t="s">
        <v>342</v>
      </c>
      <c r="D143" s="193" t="s">
        <v>284</v>
      </c>
      <c r="E143" s="194" t="s">
        <v>6626</v>
      </c>
      <c r="F143" s="195" t="s">
        <v>6627</v>
      </c>
      <c r="G143" s="196" t="s">
        <v>583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0.54500000000000004</v>
      </c>
      <c r="R143" s="203">
        <f>Q143*H143</f>
        <v>0.54500000000000004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288</v>
      </c>
      <c r="BM143" s="205" t="s">
        <v>6628</v>
      </c>
    </row>
    <row r="144" spans="1:65" s="2" customFormat="1" ht="24.2" customHeight="1">
      <c r="A144" s="35"/>
      <c r="B144" s="36"/>
      <c r="C144" s="193" t="s">
        <v>347</v>
      </c>
      <c r="D144" s="193" t="s">
        <v>284</v>
      </c>
      <c r="E144" s="194" t="s">
        <v>6614</v>
      </c>
      <c r="F144" s="195" t="s">
        <v>6615</v>
      </c>
      <c r="G144" s="196" t="s">
        <v>287</v>
      </c>
      <c r="H144" s="197">
        <v>71.16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0.48027999999999998</v>
      </c>
      <c r="R144" s="203">
        <f>Q144*H144</f>
        <v>34.176724799999995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6616</v>
      </c>
    </row>
    <row r="145" spans="1:65" s="13" customFormat="1" ht="11.25">
      <c r="B145" s="207"/>
      <c r="C145" s="208"/>
      <c r="D145" s="209" t="s">
        <v>290</v>
      </c>
      <c r="E145" s="210" t="s">
        <v>1</v>
      </c>
      <c r="F145" s="211" t="s">
        <v>6620</v>
      </c>
      <c r="G145" s="208"/>
      <c r="H145" s="212">
        <v>71.16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290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282</v>
      </c>
    </row>
    <row r="146" spans="1:65" s="14" customFormat="1" ht="11.25">
      <c r="B146" s="219"/>
      <c r="C146" s="220"/>
      <c r="D146" s="209" t="s">
        <v>290</v>
      </c>
      <c r="E146" s="221" t="s">
        <v>1</v>
      </c>
      <c r="F146" s="222" t="s">
        <v>292</v>
      </c>
      <c r="G146" s="220"/>
      <c r="H146" s="223">
        <v>71.16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290</v>
      </c>
      <c r="AU146" s="229" t="s">
        <v>85</v>
      </c>
      <c r="AV146" s="14" t="s">
        <v>288</v>
      </c>
      <c r="AW146" s="14" t="s">
        <v>32</v>
      </c>
      <c r="AX146" s="14" t="s">
        <v>83</v>
      </c>
      <c r="AY146" s="229" t="s">
        <v>282</v>
      </c>
    </row>
    <row r="147" spans="1:65" s="12" customFormat="1" ht="22.9" customHeight="1">
      <c r="B147" s="177"/>
      <c r="C147" s="178"/>
      <c r="D147" s="179" t="s">
        <v>75</v>
      </c>
      <c r="E147" s="191" t="s">
        <v>1395</v>
      </c>
      <c r="F147" s="191" t="s">
        <v>1396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282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352</v>
      </c>
      <c r="D148" s="193" t="s">
        <v>284</v>
      </c>
      <c r="E148" s="194" t="s">
        <v>6578</v>
      </c>
      <c r="F148" s="195" t="s">
        <v>6579</v>
      </c>
      <c r="G148" s="196" t="s">
        <v>418</v>
      </c>
      <c r="H148" s="197">
        <v>36.56</v>
      </c>
      <c r="I148" s="198"/>
      <c r="J148" s="199">
        <f>ROUND(I148*H148,2)</f>
        <v>0</v>
      </c>
      <c r="K148" s="200"/>
      <c r="L148" s="40"/>
      <c r="M148" s="265" t="s">
        <v>1</v>
      </c>
      <c r="N148" s="266" t="s">
        <v>41</v>
      </c>
      <c r="O148" s="267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6617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9tWQmtSfLJ0z7b3XbpNGlnjfQBM0PdgwJhIq6Bn8UNpeT5hmHzet0VALtE6NEu5nwWLe2H6mBqEWtZM797YqJg==" saltValue="VheA/acwhQqOfz75GZjtopSqbt1BTpESME3h/E5pwVMGMMFJyIgZ97fWlyIBrKsOPkeBBXNzKj7Sb8+J4qA4Ew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6629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02g - Lanovka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5" t="str">
        <f>E7</f>
        <v>MŠ Vokovická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5" t="s">
        <v>6156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E11</f>
        <v>02g - Lanovka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268</v>
      </c>
      <c r="D123" s="168" t="s">
        <v>61</v>
      </c>
      <c r="E123" s="168" t="s">
        <v>57</v>
      </c>
      <c r="F123" s="168" t="s">
        <v>58</v>
      </c>
      <c r="G123" s="168" t="s">
        <v>269</v>
      </c>
      <c r="H123" s="168" t="s">
        <v>270</v>
      </c>
      <c r="I123" s="168" t="s">
        <v>271</v>
      </c>
      <c r="J123" s="169" t="s">
        <v>232</v>
      </c>
      <c r="K123" s="170" t="s">
        <v>272</v>
      </c>
      <c r="L123" s="171"/>
      <c r="M123" s="76" t="s">
        <v>1</v>
      </c>
      <c r="N123" s="77" t="s">
        <v>40</v>
      </c>
      <c r="O123" s="77" t="s">
        <v>273</v>
      </c>
      <c r="P123" s="77" t="s">
        <v>274</v>
      </c>
      <c r="Q123" s="77" t="s">
        <v>275</v>
      </c>
      <c r="R123" s="77" t="s">
        <v>276</v>
      </c>
      <c r="S123" s="77" t="s">
        <v>277</v>
      </c>
      <c r="T123" s="78" t="s">
        <v>278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279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280</v>
      </c>
      <c r="F125" s="180" t="s">
        <v>281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282</v>
      </c>
      <c r="BK125" s="190">
        <f>BK126+BK145+BK147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282</v>
      </c>
      <c r="BK126" s="190">
        <f>SUM(BK127:BK144)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284</v>
      </c>
      <c r="E127" s="194" t="s">
        <v>6630</v>
      </c>
      <c r="F127" s="195" t="s">
        <v>6631</v>
      </c>
      <c r="G127" s="196" t="s">
        <v>287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6632</v>
      </c>
    </row>
    <row r="128" spans="1:65" s="13" customFormat="1" ht="11.25">
      <c r="B128" s="207"/>
      <c r="C128" s="208"/>
      <c r="D128" s="209" t="s">
        <v>290</v>
      </c>
      <c r="E128" s="210" t="s">
        <v>1</v>
      </c>
      <c r="F128" s="211" t="s">
        <v>6633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290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282</v>
      </c>
    </row>
    <row r="129" spans="1:65" s="13" customFormat="1" ht="11.25">
      <c r="B129" s="207"/>
      <c r="C129" s="208"/>
      <c r="D129" s="209" t="s">
        <v>290</v>
      </c>
      <c r="E129" s="210" t="s">
        <v>1</v>
      </c>
      <c r="F129" s="211" t="s">
        <v>6634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290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282</v>
      </c>
    </row>
    <row r="130" spans="1:65" s="14" customFormat="1" ht="11.25">
      <c r="B130" s="219"/>
      <c r="C130" s="220"/>
      <c r="D130" s="209" t="s">
        <v>290</v>
      </c>
      <c r="E130" s="221" t="s">
        <v>1</v>
      </c>
      <c r="F130" s="222" t="s">
        <v>292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290</v>
      </c>
      <c r="AU130" s="229" t="s">
        <v>85</v>
      </c>
      <c r="AV130" s="14" t="s">
        <v>288</v>
      </c>
      <c r="AW130" s="14" t="s">
        <v>32</v>
      </c>
      <c r="AX130" s="14" t="s">
        <v>83</v>
      </c>
      <c r="AY130" s="229" t="s">
        <v>282</v>
      </c>
    </row>
    <row r="131" spans="1:65" s="2" customFormat="1" ht="24.2" customHeight="1">
      <c r="A131" s="35"/>
      <c r="B131" s="36"/>
      <c r="C131" s="193" t="s">
        <v>85</v>
      </c>
      <c r="D131" s="193" t="s">
        <v>284</v>
      </c>
      <c r="E131" s="194" t="s">
        <v>6635</v>
      </c>
      <c r="F131" s="195" t="s">
        <v>6636</v>
      </c>
      <c r="G131" s="196" t="s">
        <v>295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288</v>
      </c>
      <c r="AT131" s="205" t="s">
        <v>284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288</v>
      </c>
      <c r="BM131" s="205" t="s">
        <v>6637</v>
      </c>
    </row>
    <row r="132" spans="1:65" s="13" customFormat="1" ht="11.25">
      <c r="B132" s="207"/>
      <c r="C132" s="208"/>
      <c r="D132" s="209" t="s">
        <v>290</v>
      </c>
      <c r="E132" s="210" t="s">
        <v>1</v>
      </c>
      <c r="F132" s="211" t="s">
        <v>6638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290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282</v>
      </c>
    </row>
    <row r="133" spans="1:65" s="13" customFormat="1" ht="11.25">
      <c r="B133" s="207"/>
      <c r="C133" s="208"/>
      <c r="D133" s="209" t="s">
        <v>290</v>
      </c>
      <c r="E133" s="210" t="s">
        <v>1</v>
      </c>
      <c r="F133" s="211" t="s">
        <v>6639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290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282</v>
      </c>
    </row>
    <row r="134" spans="1:65" s="14" customFormat="1" ht="11.25">
      <c r="B134" s="219"/>
      <c r="C134" s="220"/>
      <c r="D134" s="209" t="s">
        <v>290</v>
      </c>
      <c r="E134" s="221" t="s">
        <v>1</v>
      </c>
      <c r="F134" s="222" t="s">
        <v>292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290</v>
      </c>
      <c r="AU134" s="229" t="s">
        <v>85</v>
      </c>
      <c r="AV134" s="14" t="s">
        <v>288</v>
      </c>
      <c r="AW134" s="14" t="s">
        <v>32</v>
      </c>
      <c r="AX134" s="14" t="s">
        <v>83</v>
      </c>
      <c r="AY134" s="229" t="s">
        <v>282</v>
      </c>
    </row>
    <row r="135" spans="1:65" s="2" customFormat="1" ht="24.2" customHeight="1">
      <c r="A135" s="35"/>
      <c r="B135" s="36"/>
      <c r="C135" s="193" t="s">
        <v>105</v>
      </c>
      <c r="D135" s="193" t="s">
        <v>284</v>
      </c>
      <c r="E135" s="194" t="s">
        <v>6640</v>
      </c>
      <c r="F135" s="195" t="s">
        <v>6641</v>
      </c>
      <c r="G135" s="196" t="s">
        <v>287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288</v>
      </c>
      <c r="AT135" s="205" t="s">
        <v>284</v>
      </c>
      <c r="AU135" s="205" t="s">
        <v>85</v>
      </c>
      <c r="AY135" s="18" t="s">
        <v>282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288</v>
      </c>
      <c r="BM135" s="205" t="s">
        <v>6642</v>
      </c>
    </row>
    <row r="136" spans="1:65" s="13" customFormat="1" ht="11.25">
      <c r="B136" s="207"/>
      <c r="C136" s="208"/>
      <c r="D136" s="209" t="s">
        <v>290</v>
      </c>
      <c r="E136" s="210" t="s">
        <v>1</v>
      </c>
      <c r="F136" s="211" t="s">
        <v>6633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290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282</v>
      </c>
    </row>
    <row r="137" spans="1:65" s="13" customFormat="1" ht="11.25">
      <c r="B137" s="207"/>
      <c r="C137" s="208"/>
      <c r="D137" s="209" t="s">
        <v>290</v>
      </c>
      <c r="E137" s="210" t="s">
        <v>1</v>
      </c>
      <c r="F137" s="211" t="s">
        <v>6634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290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282</v>
      </c>
    </row>
    <row r="138" spans="1:65" s="14" customFormat="1" ht="11.25">
      <c r="B138" s="219"/>
      <c r="C138" s="220"/>
      <c r="D138" s="209" t="s">
        <v>290</v>
      </c>
      <c r="E138" s="221" t="s">
        <v>1</v>
      </c>
      <c r="F138" s="222" t="s">
        <v>292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290</v>
      </c>
      <c r="AU138" s="229" t="s">
        <v>85</v>
      </c>
      <c r="AV138" s="14" t="s">
        <v>288</v>
      </c>
      <c r="AW138" s="14" t="s">
        <v>32</v>
      </c>
      <c r="AX138" s="14" t="s">
        <v>83</v>
      </c>
      <c r="AY138" s="229" t="s">
        <v>282</v>
      </c>
    </row>
    <row r="139" spans="1:65" s="2" customFormat="1" ht="16.5" customHeight="1">
      <c r="A139" s="35"/>
      <c r="B139" s="36"/>
      <c r="C139" s="251" t="s">
        <v>288</v>
      </c>
      <c r="D139" s="251" t="s">
        <v>990</v>
      </c>
      <c r="E139" s="252" t="s">
        <v>6643</v>
      </c>
      <c r="F139" s="253" t="s">
        <v>6644</v>
      </c>
      <c r="G139" s="254" t="s">
        <v>2957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347</v>
      </c>
      <c r="AT139" s="205" t="s">
        <v>990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6645</v>
      </c>
    </row>
    <row r="140" spans="1:65" s="13" customFormat="1" ht="11.25">
      <c r="B140" s="207"/>
      <c r="C140" s="208"/>
      <c r="D140" s="209" t="s">
        <v>290</v>
      </c>
      <c r="E140" s="208"/>
      <c r="F140" s="211" t="s">
        <v>6646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290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282</v>
      </c>
    </row>
    <row r="141" spans="1:65" s="2" customFormat="1" ht="24.2" customHeight="1">
      <c r="A141" s="35"/>
      <c r="B141" s="36"/>
      <c r="C141" s="193" t="s">
        <v>330</v>
      </c>
      <c r="D141" s="193" t="s">
        <v>284</v>
      </c>
      <c r="E141" s="194" t="s">
        <v>6647</v>
      </c>
      <c r="F141" s="195" t="s">
        <v>6648</v>
      </c>
      <c r="G141" s="196" t="s">
        <v>287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6649</v>
      </c>
    </row>
    <row r="142" spans="1:65" s="13" customFormat="1" ht="11.25">
      <c r="B142" s="207"/>
      <c r="C142" s="208"/>
      <c r="D142" s="209" t="s">
        <v>290</v>
      </c>
      <c r="E142" s="210" t="s">
        <v>1</v>
      </c>
      <c r="F142" s="211" t="s">
        <v>6633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290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282</v>
      </c>
    </row>
    <row r="143" spans="1:65" s="13" customFormat="1" ht="11.25">
      <c r="B143" s="207"/>
      <c r="C143" s="208"/>
      <c r="D143" s="209" t="s">
        <v>290</v>
      </c>
      <c r="E143" s="210" t="s">
        <v>1</v>
      </c>
      <c r="F143" s="211" t="s">
        <v>6634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290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282</v>
      </c>
    </row>
    <row r="144" spans="1:65" s="14" customFormat="1" ht="11.25">
      <c r="B144" s="219"/>
      <c r="C144" s="220"/>
      <c r="D144" s="209" t="s">
        <v>290</v>
      </c>
      <c r="E144" s="221" t="s">
        <v>1</v>
      </c>
      <c r="F144" s="222" t="s">
        <v>292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290</v>
      </c>
      <c r="AU144" s="229" t="s">
        <v>85</v>
      </c>
      <c r="AV144" s="14" t="s">
        <v>288</v>
      </c>
      <c r="AW144" s="14" t="s">
        <v>32</v>
      </c>
      <c r="AX144" s="14" t="s">
        <v>83</v>
      </c>
      <c r="AY144" s="229" t="s">
        <v>282</v>
      </c>
    </row>
    <row r="145" spans="1:65" s="12" customFormat="1" ht="22.9" customHeight="1">
      <c r="B145" s="177"/>
      <c r="C145" s="178"/>
      <c r="D145" s="179" t="s">
        <v>75</v>
      </c>
      <c r="E145" s="191" t="s">
        <v>352</v>
      </c>
      <c r="F145" s="191" t="s">
        <v>1285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282</v>
      </c>
      <c r="BK145" s="190">
        <f>BK146</f>
        <v>0</v>
      </c>
    </row>
    <row r="146" spans="1:65" s="2" customFormat="1" ht="78" customHeight="1">
      <c r="A146" s="35"/>
      <c r="B146" s="36"/>
      <c r="C146" s="193" t="s">
        <v>336</v>
      </c>
      <c r="D146" s="193" t="s">
        <v>284</v>
      </c>
      <c r="E146" s="194" t="s">
        <v>6650</v>
      </c>
      <c r="F146" s="195" t="s">
        <v>6651</v>
      </c>
      <c r="G146" s="196" t="s">
        <v>583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6652</v>
      </c>
    </row>
    <row r="147" spans="1:65" s="12" customFormat="1" ht="22.9" customHeight="1">
      <c r="B147" s="177"/>
      <c r="C147" s="178"/>
      <c r="D147" s="179" t="s">
        <v>75</v>
      </c>
      <c r="E147" s="191" t="s">
        <v>1395</v>
      </c>
      <c r="F147" s="191" t="s">
        <v>1396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282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342</v>
      </c>
      <c r="D148" s="193" t="s">
        <v>284</v>
      </c>
      <c r="E148" s="194" t="s">
        <v>6578</v>
      </c>
      <c r="F148" s="195" t="s">
        <v>6579</v>
      </c>
      <c r="G148" s="196" t="s">
        <v>418</v>
      </c>
      <c r="H148" s="197">
        <v>1.357</v>
      </c>
      <c r="I148" s="198"/>
      <c r="J148" s="199">
        <f>ROUND(I148*H148,2)</f>
        <v>0</v>
      </c>
      <c r="K148" s="200"/>
      <c r="L148" s="40"/>
      <c r="M148" s="265" t="s">
        <v>1</v>
      </c>
      <c r="N148" s="266" t="s">
        <v>41</v>
      </c>
      <c r="O148" s="267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6617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PgkM6cxp0hXrz1FNYajaBhqKYghuszWRHFIOBR3Qkxo0F3ciToBvVSJEp8z2KIohRKOeTslc7yXT+LoQ2E1J0Q==" saltValue="L1SnQLMbuJ1F9wFDoOm3B+IwKGbLmOnuvnrjzbFa0z3aYX4+NDVvv41836lWkp0aJgP1U7uwk1GukPWLz2SGOw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6156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6653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ROUND((SUM(BE126:BE230)),  2)</f>
        <v>0</v>
      </c>
      <c r="G35" s="35"/>
      <c r="H35" s="35"/>
      <c r="I35" s="131">
        <v>0.21</v>
      </c>
      <c r="J35" s="130">
        <f>ROUND(((SUM(BE126:BE230))*I35),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ROUND((SUM(BF126:BF230)),  2)</f>
        <v>0</v>
      </c>
      <c r="G36" s="35"/>
      <c r="H36" s="35"/>
      <c r="I36" s="131">
        <v>0.15</v>
      </c>
      <c r="J36" s="130">
        <f>ROUND(((SUM(BF126:BF230))*I36),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ROUND((SUM(BG126:BG230)),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ROUND((SUM(BH126:BH230)),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ROUND((SUM(BI126:BI230)),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6156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02h-m - Samostatné herní prvky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J185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J229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5" t="str">
        <f>E7</f>
        <v>MŠ Vokovická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5" t="s">
        <v>6156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8" t="str">
        <f>E11</f>
        <v>02h-m - Samostatné herní prvky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268</v>
      </c>
      <c r="D125" s="168" t="s">
        <v>61</v>
      </c>
      <c r="E125" s="168" t="s">
        <v>57</v>
      </c>
      <c r="F125" s="168" t="s">
        <v>58</v>
      </c>
      <c r="G125" s="168" t="s">
        <v>269</v>
      </c>
      <c r="H125" s="168" t="s">
        <v>270</v>
      </c>
      <c r="I125" s="168" t="s">
        <v>271</v>
      </c>
      <c r="J125" s="169" t="s">
        <v>232</v>
      </c>
      <c r="K125" s="170" t="s">
        <v>272</v>
      </c>
      <c r="L125" s="171"/>
      <c r="M125" s="76" t="s">
        <v>1</v>
      </c>
      <c r="N125" s="77" t="s">
        <v>40</v>
      </c>
      <c r="O125" s="77" t="s">
        <v>273</v>
      </c>
      <c r="P125" s="77" t="s">
        <v>274</v>
      </c>
      <c r="Q125" s="77" t="s">
        <v>275</v>
      </c>
      <c r="R125" s="77" t="s">
        <v>276</v>
      </c>
      <c r="S125" s="77" t="s">
        <v>277</v>
      </c>
      <c r="T125" s="78" t="s">
        <v>278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279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280</v>
      </c>
      <c r="F127" s="180" t="s">
        <v>281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P128+P174+P185+P206+P229</f>
        <v>0</v>
      </c>
      <c r="Q127" s="185"/>
      <c r="R127" s="186">
        <f>R128+R174+R185+R206+R229</f>
        <v>29.323675929999997</v>
      </c>
      <c r="S127" s="185"/>
      <c r="T127" s="187">
        <f>T128+T174+T185+T206+T229</f>
        <v>0</v>
      </c>
      <c r="AR127" s="188" t="s">
        <v>83</v>
      </c>
      <c r="AT127" s="189" t="s">
        <v>75</v>
      </c>
      <c r="AU127" s="189" t="s">
        <v>76</v>
      </c>
      <c r="AY127" s="188" t="s">
        <v>282</v>
      </c>
      <c r="BK127" s="190">
        <f>BK128+BK174+BK185+BK206+BK229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283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SUM(P129:P173)</f>
        <v>0</v>
      </c>
      <c r="Q128" s="185"/>
      <c r="R128" s="186">
        <f>SUM(R129:R173)</f>
        <v>1.678E-3</v>
      </c>
      <c r="S128" s="185"/>
      <c r="T128" s="187">
        <f>SUM(T129:T173)</f>
        <v>0</v>
      </c>
      <c r="AR128" s="188" t="s">
        <v>83</v>
      </c>
      <c r="AT128" s="189" t="s">
        <v>75</v>
      </c>
      <c r="AU128" s="189" t="s">
        <v>83</v>
      </c>
      <c r="AY128" s="188" t="s">
        <v>282</v>
      </c>
      <c r="BK128" s="190">
        <f>SUM(BK129:BK173)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284</v>
      </c>
      <c r="E129" s="194" t="s">
        <v>6158</v>
      </c>
      <c r="F129" s="195" t="s">
        <v>6654</v>
      </c>
      <c r="G129" s="196" t="s">
        <v>287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85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288</v>
      </c>
      <c r="BM129" s="205" t="s">
        <v>6655</v>
      </c>
    </row>
    <row r="130" spans="1:65" s="16" customFormat="1" ht="11.25">
      <c r="B130" s="241"/>
      <c r="C130" s="242"/>
      <c r="D130" s="209" t="s">
        <v>290</v>
      </c>
      <c r="E130" s="243" t="s">
        <v>1</v>
      </c>
      <c r="F130" s="244" t="s">
        <v>6656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290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282</v>
      </c>
    </row>
    <row r="131" spans="1:65" s="13" customFormat="1" ht="11.25">
      <c r="B131" s="207"/>
      <c r="C131" s="208"/>
      <c r="D131" s="209" t="s">
        <v>290</v>
      </c>
      <c r="E131" s="210" t="s">
        <v>1</v>
      </c>
      <c r="F131" s="211" t="s">
        <v>6657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290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282</v>
      </c>
    </row>
    <row r="132" spans="1:65" s="16" customFormat="1" ht="11.25">
      <c r="B132" s="241"/>
      <c r="C132" s="242"/>
      <c r="D132" s="209" t="s">
        <v>290</v>
      </c>
      <c r="E132" s="243" t="s">
        <v>1</v>
      </c>
      <c r="F132" s="244" t="s">
        <v>6658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290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282</v>
      </c>
    </row>
    <row r="133" spans="1:65" s="13" customFormat="1" ht="11.25">
      <c r="B133" s="207"/>
      <c r="C133" s="208"/>
      <c r="D133" s="209" t="s">
        <v>290</v>
      </c>
      <c r="E133" s="210" t="s">
        <v>1</v>
      </c>
      <c r="F133" s="211" t="s">
        <v>6659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290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282</v>
      </c>
    </row>
    <row r="134" spans="1:65" s="16" customFormat="1" ht="11.25">
      <c r="B134" s="241"/>
      <c r="C134" s="242"/>
      <c r="D134" s="209" t="s">
        <v>290</v>
      </c>
      <c r="E134" s="243" t="s">
        <v>1</v>
      </c>
      <c r="F134" s="244" t="s">
        <v>6660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290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282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6661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6" customFormat="1" ht="11.25">
      <c r="B136" s="241"/>
      <c r="C136" s="242"/>
      <c r="D136" s="209" t="s">
        <v>290</v>
      </c>
      <c r="E136" s="243" t="s">
        <v>1</v>
      </c>
      <c r="F136" s="244" t="s">
        <v>6662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290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282</v>
      </c>
    </row>
    <row r="137" spans="1:65" s="13" customFormat="1" ht="11.25">
      <c r="B137" s="207"/>
      <c r="C137" s="208"/>
      <c r="D137" s="209" t="s">
        <v>290</v>
      </c>
      <c r="E137" s="210" t="s">
        <v>1</v>
      </c>
      <c r="F137" s="211" t="s">
        <v>6663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290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282</v>
      </c>
    </row>
    <row r="138" spans="1:65" s="16" customFormat="1" ht="11.25">
      <c r="B138" s="241"/>
      <c r="C138" s="242"/>
      <c r="D138" s="209" t="s">
        <v>290</v>
      </c>
      <c r="E138" s="243" t="s">
        <v>1</v>
      </c>
      <c r="F138" s="244" t="s">
        <v>6664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290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282</v>
      </c>
    </row>
    <row r="139" spans="1:65" s="13" customFormat="1" ht="11.25">
      <c r="B139" s="207"/>
      <c r="C139" s="208"/>
      <c r="D139" s="209" t="s">
        <v>290</v>
      </c>
      <c r="E139" s="210" t="s">
        <v>1</v>
      </c>
      <c r="F139" s="211" t="s">
        <v>6665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290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282</v>
      </c>
    </row>
    <row r="140" spans="1:65" s="14" customFormat="1" ht="11.25">
      <c r="B140" s="219"/>
      <c r="C140" s="220"/>
      <c r="D140" s="209" t="s">
        <v>290</v>
      </c>
      <c r="E140" s="221" t="s">
        <v>1</v>
      </c>
      <c r="F140" s="222" t="s">
        <v>292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290</v>
      </c>
      <c r="AU140" s="229" t="s">
        <v>85</v>
      </c>
      <c r="AV140" s="14" t="s">
        <v>288</v>
      </c>
      <c r="AW140" s="14" t="s">
        <v>32</v>
      </c>
      <c r="AX140" s="14" t="s">
        <v>83</v>
      </c>
      <c r="AY140" s="229" t="s">
        <v>282</v>
      </c>
    </row>
    <row r="141" spans="1:65" s="2" customFormat="1" ht="24.2" customHeight="1">
      <c r="A141" s="35"/>
      <c r="B141" s="36"/>
      <c r="C141" s="193" t="s">
        <v>85</v>
      </c>
      <c r="D141" s="193" t="s">
        <v>284</v>
      </c>
      <c r="E141" s="194" t="s">
        <v>6551</v>
      </c>
      <c r="F141" s="195" t="s">
        <v>6552</v>
      </c>
      <c r="G141" s="196" t="s">
        <v>295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6666</v>
      </c>
    </row>
    <row r="142" spans="1:65" s="16" customFormat="1" ht="11.25">
      <c r="B142" s="241"/>
      <c r="C142" s="242"/>
      <c r="D142" s="209" t="s">
        <v>290</v>
      </c>
      <c r="E142" s="243" t="s">
        <v>1</v>
      </c>
      <c r="F142" s="244" t="s">
        <v>6664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290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282</v>
      </c>
    </row>
    <row r="143" spans="1:65" s="13" customFormat="1" ht="11.25">
      <c r="B143" s="207"/>
      <c r="C143" s="208"/>
      <c r="D143" s="209" t="s">
        <v>290</v>
      </c>
      <c r="E143" s="210" t="s">
        <v>1</v>
      </c>
      <c r="F143" s="211" t="s">
        <v>6667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290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282</v>
      </c>
    </row>
    <row r="144" spans="1:65" s="14" customFormat="1" ht="11.25">
      <c r="B144" s="219"/>
      <c r="C144" s="220"/>
      <c r="D144" s="209" t="s">
        <v>290</v>
      </c>
      <c r="E144" s="221" t="s">
        <v>1</v>
      </c>
      <c r="F144" s="222" t="s">
        <v>292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290</v>
      </c>
      <c r="AU144" s="229" t="s">
        <v>85</v>
      </c>
      <c r="AV144" s="14" t="s">
        <v>288</v>
      </c>
      <c r="AW144" s="14" t="s">
        <v>32</v>
      </c>
      <c r="AX144" s="14" t="s">
        <v>83</v>
      </c>
      <c r="AY144" s="229" t="s">
        <v>282</v>
      </c>
    </row>
    <row r="145" spans="1:65" s="2" customFormat="1" ht="37.9" customHeight="1">
      <c r="A145" s="35"/>
      <c r="B145" s="36"/>
      <c r="C145" s="193" t="s">
        <v>105</v>
      </c>
      <c r="D145" s="193" t="s">
        <v>284</v>
      </c>
      <c r="E145" s="194" t="s">
        <v>6167</v>
      </c>
      <c r="F145" s="195" t="s">
        <v>6168</v>
      </c>
      <c r="G145" s="196" t="s">
        <v>295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288</v>
      </c>
      <c r="BM145" s="205" t="s">
        <v>6668</v>
      </c>
    </row>
    <row r="146" spans="1:65" s="2" customFormat="1" ht="24.2" customHeight="1">
      <c r="A146" s="35"/>
      <c r="B146" s="36"/>
      <c r="C146" s="193" t="s">
        <v>288</v>
      </c>
      <c r="D146" s="193" t="s">
        <v>284</v>
      </c>
      <c r="E146" s="194" t="s">
        <v>6466</v>
      </c>
      <c r="F146" s="195" t="s">
        <v>6467</v>
      </c>
      <c r="G146" s="196" t="s">
        <v>295</v>
      </c>
      <c r="H146" s="197">
        <v>0.18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6669</v>
      </c>
    </row>
    <row r="147" spans="1:65" s="2" customFormat="1" ht="24.2" customHeight="1">
      <c r="A147" s="35"/>
      <c r="B147" s="36"/>
      <c r="C147" s="193" t="s">
        <v>330</v>
      </c>
      <c r="D147" s="193" t="s">
        <v>284</v>
      </c>
      <c r="E147" s="194" t="s">
        <v>353</v>
      </c>
      <c r="F147" s="195" t="s">
        <v>354</v>
      </c>
      <c r="G147" s="196" t="s">
        <v>287</v>
      </c>
      <c r="H147" s="197">
        <v>56.674999999999997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288</v>
      </c>
      <c r="BM147" s="205" t="s">
        <v>6670</v>
      </c>
    </row>
    <row r="148" spans="1:65" s="16" customFormat="1" ht="11.25">
      <c r="B148" s="241"/>
      <c r="C148" s="242"/>
      <c r="D148" s="209" t="s">
        <v>290</v>
      </c>
      <c r="E148" s="243" t="s">
        <v>1</v>
      </c>
      <c r="F148" s="244" t="s">
        <v>6662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290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282</v>
      </c>
    </row>
    <row r="149" spans="1:65" s="13" customFormat="1" ht="11.25">
      <c r="B149" s="207"/>
      <c r="C149" s="208"/>
      <c r="D149" s="209" t="s">
        <v>290</v>
      </c>
      <c r="E149" s="210" t="s">
        <v>1</v>
      </c>
      <c r="F149" s="211" t="s">
        <v>6663</v>
      </c>
      <c r="G149" s="208"/>
      <c r="H149" s="212">
        <v>12.305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290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282</v>
      </c>
    </row>
    <row r="150" spans="1:65" s="16" customFormat="1" ht="11.25">
      <c r="B150" s="241"/>
      <c r="C150" s="242"/>
      <c r="D150" s="209" t="s">
        <v>290</v>
      </c>
      <c r="E150" s="243" t="s">
        <v>1</v>
      </c>
      <c r="F150" s="244" t="s">
        <v>6664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290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282</v>
      </c>
    </row>
    <row r="151" spans="1:65" s="13" customFormat="1" ht="11.25">
      <c r="B151" s="207"/>
      <c r="C151" s="208"/>
      <c r="D151" s="209" t="s">
        <v>290</v>
      </c>
      <c r="E151" s="210" t="s">
        <v>1</v>
      </c>
      <c r="F151" s="211" t="s">
        <v>6665</v>
      </c>
      <c r="G151" s="208"/>
      <c r="H151" s="212">
        <v>23.2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282</v>
      </c>
    </row>
    <row r="152" spans="1:65" s="16" customFormat="1" ht="11.25">
      <c r="B152" s="241"/>
      <c r="C152" s="242"/>
      <c r="D152" s="209" t="s">
        <v>290</v>
      </c>
      <c r="E152" s="243" t="s">
        <v>1</v>
      </c>
      <c r="F152" s="244" t="s">
        <v>6660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290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282</v>
      </c>
    </row>
    <row r="153" spans="1:65" s="13" customFormat="1" ht="11.25">
      <c r="B153" s="207"/>
      <c r="C153" s="208"/>
      <c r="D153" s="209" t="s">
        <v>290</v>
      </c>
      <c r="E153" s="210" t="s">
        <v>1</v>
      </c>
      <c r="F153" s="211" t="s">
        <v>6661</v>
      </c>
      <c r="G153" s="208"/>
      <c r="H153" s="212">
        <v>21.17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290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282</v>
      </c>
    </row>
    <row r="154" spans="1:65" s="14" customFormat="1" ht="11.25">
      <c r="B154" s="219"/>
      <c r="C154" s="220"/>
      <c r="D154" s="209" t="s">
        <v>290</v>
      </c>
      <c r="E154" s="221" t="s">
        <v>1</v>
      </c>
      <c r="F154" s="222" t="s">
        <v>292</v>
      </c>
      <c r="G154" s="220"/>
      <c r="H154" s="223">
        <v>56.674999999999997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290</v>
      </c>
      <c r="AU154" s="229" t="s">
        <v>85</v>
      </c>
      <c r="AV154" s="14" t="s">
        <v>288</v>
      </c>
      <c r="AW154" s="14" t="s">
        <v>32</v>
      </c>
      <c r="AX154" s="14" t="s">
        <v>83</v>
      </c>
      <c r="AY154" s="229" t="s">
        <v>282</v>
      </c>
    </row>
    <row r="155" spans="1:65" s="2" customFormat="1" ht="16.5" customHeight="1">
      <c r="A155" s="35"/>
      <c r="B155" s="36"/>
      <c r="C155" s="193" t="s">
        <v>336</v>
      </c>
      <c r="D155" s="193" t="s">
        <v>284</v>
      </c>
      <c r="E155" s="194" t="s">
        <v>358</v>
      </c>
      <c r="F155" s="195" t="s">
        <v>359</v>
      </c>
      <c r="G155" s="196" t="s">
        <v>295</v>
      </c>
      <c r="H155" s="197">
        <v>0.18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288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288</v>
      </c>
      <c r="BM155" s="205" t="s">
        <v>6671</v>
      </c>
    </row>
    <row r="156" spans="1:65" s="2" customFormat="1" ht="24.2" customHeight="1">
      <c r="A156" s="35"/>
      <c r="B156" s="36"/>
      <c r="C156" s="193" t="s">
        <v>342</v>
      </c>
      <c r="D156" s="193" t="s">
        <v>284</v>
      </c>
      <c r="E156" s="194" t="s">
        <v>6640</v>
      </c>
      <c r="F156" s="195" t="s">
        <v>6641</v>
      </c>
      <c r="G156" s="196" t="s">
        <v>287</v>
      </c>
      <c r="H156" s="197">
        <v>83.921999999999997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288</v>
      </c>
      <c r="AT156" s="205" t="s">
        <v>284</v>
      </c>
      <c r="AU156" s="205" t="s">
        <v>85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288</v>
      </c>
      <c r="BM156" s="205" t="s">
        <v>6672</v>
      </c>
    </row>
    <row r="157" spans="1:65" s="16" customFormat="1" ht="11.25">
      <c r="B157" s="241"/>
      <c r="C157" s="242"/>
      <c r="D157" s="209" t="s">
        <v>290</v>
      </c>
      <c r="E157" s="243" t="s">
        <v>1</v>
      </c>
      <c r="F157" s="244" t="s">
        <v>6656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290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282</v>
      </c>
    </row>
    <row r="158" spans="1:65" s="13" customFormat="1" ht="11.25">
      <c r="B158" s="207"/>
      <c r="C158" s="208"/>
      <c r="D158" s="209" t="s">
        <v>290</v>
      </c>
      <c r="E158" s="210" t="s">
        <v>1</v>
      </c>
      <c r="F158" s="211" t="s">
        <v>6657</v>
      </c>
      <c r="G158" s="208"/>
      <c r="H158" s="212">
        <v>17.37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290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282</v>
      </c>
    </row>
    <row r="159" spans="1:65" s="16" customFormat="1" ht="11.25">
      <c r="B159" s="241"/>
      <c r="C159" s="242"/>
      <c r="D159" s="209" t="s">
        <v>290</v>
      </c>
      <c r="E159" s="243" t="s">
        <v>1</v>
      </c>
      <c r="F159" s="244" t="s">
        <v>6658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290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282</v>
      </c>
    </row>
    <row r="160" spans="1:65" s="13" customFormat="1" ht="11.25">
      <c r="B160" s="207"/>
      <c r="C160" s="208"/>
      <c r="D160" s="209" t="s">
        <v>290</v>
      </c>
      <c r="E160" s="210" t="s">
        <v>1</v>
      </c>
      <c r="F160" s="211" t="s">
        <v>6659</v>
      </c>
      <c r="G160" s="208"/>
      <c r="H160" s="212">
        <v>45.381999999999998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290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282</v>
      </c>
    </row>
    <row r="161" spans="1:65" s="16" customFormat="1" ht="11.25">
      <c r="B161" s="241"/>
      <c r="C161" s="242"/>
      <c r="D161" s="209" t="s">
        <v>290</v>
      </c>
      <c r="E161" s="243" t="s">
        <v>1</v>
      </c>
      <c r="F161" s="244" t="s">
        <v>6660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290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282</v>
      </c>
    </row>
    <row r="162" spans="1:65" s="13" customFormat="1" ht="11.25">
      <c r="B162" s="207"/>
      <c r="C162" s="208"/>
      <c r="D162" s="209" t="s">
        <v>290</v>
      </c>
      <c r="E162" s="210" t="s">
        <v>1</v>
      </c>
      <c r="F162" s="211" t="s">
        <v>6661</v>
      </c>
      <c r="G162" s="208"/>
      <c r="H162" s="212">
        <v>21.17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282</v>
      </c>
    </row>
    <row r="163" spans="1:65" s="14" customFormat="1" ht="11.25">
      <c r="B163" s="219"/>
      <c r="C163" s="220"/>
      <c r="D163" s="209" t="s">
        <v>290</v>
      </c>
      <c r="E163" s="221" t="s">
        <v>1</v>
      </c>
      <c r="F163" s="222" t="s">
        <v>292</v>
      </c>
      <c r="G163" s="220"/>
      <c r="H163" s="223">
        <v>83.921999999999997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290</v>
      </c>
      <c r="AU163" s="229" t="s">
        <v>85</v>
      </c>
      <c r="AV163" s="14" t="s">
        <v>288</v>
      </c>
      <c r="AW163" s="14" t="s">
        <v>32</v>
      </c>
      <c r="AX163" s="14" t="s">
        <v>83</v>
      </c>
      <c r="AY163" s="229" t="s">
        <v>282</v>
      </c>
    </row>
    <row r="164" spans="1:65" s="2" customFormat="1" ht="16.5" customHeight="1">
      <c r="A164" s="35"/>
      <c r="B164" s="36"/>
      <c r="C164" s="251" t="s">
        <v>347</v>
      </c>
      <c r="D164" s="251" t="s">
        <v>990</v>
      </c>
      <c r="E164" s="252" t="s">
        <v>6643</v>
      </c>
      <c r="F164" s="253" t="s">
        <v>6644</v>
      </c>
      <c r="G164" s="254" t="s">
        <v>2957</v>
      </c>
      <c r="H164" s="255">
        <v>1.6779999999999999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1E-3</v>
      </c>
      <c r="R164" s="203">
        <f>Q164*H164</f>
        <v>1.678E-3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347</v>
      </c>
      <c r="AT164" s="205" t="s">
        <v>990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288</v>
      </c>
      <c r="BM164" s="205" t="s">
        <v>6673</v>
      </c>
    </row>
    <row r="165" spans="1:65" s="13" customFormat="1" ht="11.25">
      <c r="B165" s="207"/>
      <c r="C165" s="208"/>
      <c r="D165" s="209" t="s">
        <v>290</v>
      </c>
      <c r="E165" s="208"/>
      <c r="F165" s="211" t="s">
        <v>6674</v>
      </c>
      <c r="G165" s="208"/>
      <c r="H165" s="212">
        <v>1.6779999999999999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290</v>
      </c>
      <c r="AU165" s="218" t="s">
        <v>85</v>
      </c>
      <c r="AV165" s="13" t="s">
        <v>85</v>
      </c>
      <c r="AW165" s="13" t="s">
        <v>4</v>
      </c>
      <c r="AX165" s="13" t="s">
        <v>83</v>
      </c>
      <c r="AY165" s="218" t="s">
        <v>282</v>
      </c>
    </row>
    <row r="166" spans="1:65" s="2" customFormat="1" ht="24.2" customHeight="1">
      <c r="A166" s="35"/>
      <c r="B166" s="36"/>
      <c r="C166" s="193" t="s">
        <v>352</v>
      </c>
      <c r="D166" s="193" t="s">
        <v>284</v>
      </c>
      <c r="E166" s="194" t="s">
        <v>6675</v>
      </c>
      <c r="F166" s="195" t="s">
        <v>6676</v>
      </c>
      <c r="G166" s="196" t="s">
        <v>287</v>
      </c>
      <c r="H166" s="197">
        <v>83.921999999999997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288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288</v>
      </c>
      <c r="BM166" s="205" t="s">
        <v>6677</v>
      </c>
    </row>
    <row r="167" spans="1:65" s="16" customFormat="1" ht="11.25">
      <c r="B167" s="241"/>
      <c r="C167" s="242"/>
      <c r="D167" s="209" t="s">
        <v>290</v>
      </c>
      <c r="E167" s="243" t="s">
        <v>1</v>
      </c>
      <c r="F167" s="244" t="s">
        <v>6656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290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282</v>
      </c>
    </row>
    <row r="168" spans="1:65" s="13" customFormat="1" ht="11.25">
      <c r="B168" s="207"/>
      <c r="C168" s="208"/>
      <c r="D168" s="209" t="s">
        <v>290</v>
      </c>
      <c r="E168" s="210" t="s">
        <v>1</v>
      </c>
      <c r="F168" s="211" t="s">
        <v>6657</v>
      </c>
      <c r="G168" s="208"/>
      <c r="H168" s="212">
        <v>17.37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290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282</v>
      </c>
    </row>
    <row r="169" spans="1:65" s="16" customFormat="1" ht="11.25">
      <c r="B169" s="241"/>
      <c r="C169" s="242"/>
      <c r="D169" s="209" t="s">
        <v>290</v>
      </c>
      <c r="E169" s="243" t="s">
        <v>1</v>
      </c>
      <c r="F169" s="244" t="s">
        <v>6658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290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282</v>
      </c>
    </row>
    <row r="170" spans="1:65" s="13" customFormat="1" ht="11.25">
      <c r="B170" s="207"/>
      <c r="C170" s="208"/>
      <c r="D170" s="209" t="s">
        <v>290</v>
      </c>
      <c r="E170" s="210" t="s">
        <v>1</v>
      </c>
      <c r="F170" s="211" t="s">
        <v>6659</v>
      </c>
      <c r="G170" s="208"/>
      <c r="H170" s="212">
        <v>45.381999999999998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290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282</v>
      </c>
    </row>
    <row r="171" spans="1:65" s="16" customFormat="1" ht="11.25">
      <c r="B171" s="241"/>
      <c r="C171" s="242"/>
      <c r="D171" s="209" t="s">
        <v>290</v>
      </c>
      <c r="E171" s="243" t="s">
        <v>1</v>
      </c>
      <c r="F171" s="244" t="s">
        <v>6660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290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282</v>
      </c>
    </row>
    <row r="172" spans="1:65" s="13" customFormat="1" ht="11.25">
      <c r="B172" s="207"/>
      <c r="C172" s="208"/>
      <c r="D172" s="209" t="s">
        <v>290</v>
      </c>
      <c r="E172" s="210" t="s">
        <v>1</v>
      </c>
      <c r="F172" s="211" t="s">
        <v>6661</v>
      </c>
      <c r="G172" s="208"/>
      <c r="H172" s="212">
        <v>21.17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290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282</v>
      </c>
    </row>
    <row r="173" spans="1:65" s="14" customFormat="1" ht="11.25">
      <c r="B173" s="219"/>
      <c r="C173" s="220"/>
      <c r="D173" s="209" t="s">
        <v>290</v>
      </c>
      <c r="E173" s="221" t="s">
        <v>1</v>
      </c>
      <c r="F173" s="222" t="s">
        <v>292</v>
      </c>
      <c r="G173" s="220"/>
      <c r="H173" s="223">
        <v>83.921999999999997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290</v>
      </c>
      <c r="AU173" s="229" t="s">
        <v>85</v>
      </c>
      <c r="AV173" s="14" t="s">
        <v>288</v>
      </c>
      <c r="AW173" s="14" t="s">
        <v>32</v>
      </c>
      <c r="AX173" s="14" t="s">
        <v>83</v>
      </c>
      <c r="AY173" s="229" t="s">
        <v>282</v>
      </c>
    </row>
    <row r="174" spans="1:65" s="12" customFormat="1" ht="22.9" customHeight="1">
      <c r="B174" s="177"/>
      <c r="C174" s="178"/>
      <c r="D174" s="179" t="s">
        <v>75</v>
      </c>
      <c r="E174" s="191" t="s">
        <v>85</v>
      </c>
      <c r="F174" s="191" t="s">
        <v>378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SUM(P175:P184)</f>
        <v>0</v>
      </c>
      <c r="Q174" s="185"/>
      <c r="R174" s="186">
        <f>SUM(R175:R184)</f>
        <v>9.2429999999999997E-4</v>
      </c>
      <c r="S174" s="185"/>
      <c r="T174" s="187">
        <f>SUM(T175:T184)</f>
        <v>0</v>
      </c>
      <c r="AR174" s="188" t="s">
        <v>83</v>
      </c>
      <c r="AT174" s="189" t="s">
        <v>75</v>
      </c>
      <c r="AU174" s="189" t="s">
        <v>83</v>
      </c>
      <c r="AY174" s="188" t="s">
        <v>282</v>
      </c>
      <c r="BK174" s="190">
        <f>SUM(BK175:BK184)</f>
        <v>0</v>
      </c>
    </row>
    <row r="175" spans="1:65" s="2" customFormat="1" ht="24.2" customHeight="1">
      <c r="A175" s="35"/>
      <c r="B175" s="36"/>
      <c r="C175" s="193" t="s">
        <v>357</v>
      </c>
      <c r="D175" s="193" t="s">
        <v>284</v>
      </c>
      <c r="E175" s="194" t="s">
        <v>6678</v>
      </c>
      <c r="F175" s="195" t="s">
        <v>6679</v>
      </c>
      <c r="G175" s="196" t="s">
        <v>295</v>
      </c>
      <c r="H175" s="197">
        <v>0.18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288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288</v>
      </c>
      <c r="BM175" s="205" t="s">
        <v>6680</v>
      </c>
    </row>
    <row r="176" spans="1:65" s="16" customFormat="1" ht="11.25">
      <c r="B176" s="241"/>
      <c r="C176" s="242"/>
      <c r="D176" s="209" t="s">
        <v>290</v>
      </c>
      <c r="E176" s="243" t="s">
        <v>1</v>
      </c>
      <c r="F176" s="244" t="s">
        <v>6664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290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282</v>
      </c>
    </row>
    <row r="177" spans="1:65" s="13" customFormat="1" ht="11.25">
      <c r="B177" s="207"/>
      <c r="C177" s="208"/>
      <c r="D177" s="209" t="s">
        <v>290</v>
      </c>
      <c r="E177" s="210" t="s">
        <v>1</v>
      </c>
      <c r="F177" s="211" t="s">
        <v>6667</v>
      </c>
      <c r="G177" s="208"/>
      <c r="H177" s="212">
        <v>0.18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290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282</v>
      </c>
    </row>
    <row r="178" spans="1:65" s="14" customFormat="1" ht="11.25">
      <c r="B178" s="219"/>
      <c r="C178" s="220"/>
      <c r="D178" s="209" t="s">
        <v>290</v>
      </c>
      <c r="E178" s="221" t="s">
        <v>1</v>
      </c>
      <c r="F178" s="222" t="s">
        <v>292</v>
      </c>
      <c r="G178" s="220"/>
      <c r="H178" s="223">
        <v>0.18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290</v>
      </c>
      <c r="AU178" s="229" t="s">
        <v>85</v>
      </c>
      <c r="AV178" s="14" t="s">
        <v>288</v>
      </c>
      <c r="AW178" s="14" t="s">
        <v>32</v>
      </c>
      <c r="AX178" s="14" t="s">
        <v>83</v>
      </c>
      <c r="AY178" s="229" t="s">
        <v>282</v>
      </c>
    </row>
    <row r="179" spans="1:65" s="2" customFormat="1" ht="33" customHeight="1">
      <c r="A179" s="35"/>
      <c r="B179" s="36"/>
      <c r="C179" s="193" t="s">
        <v>185</v>
      </c>
      <c r="D179" s="193" t="s">
        <v>284</v>
      </c>
      <c r="E179" s="194" t="s">
        <v>6681</v>
      </c>
      <c r="F179" s="195" t="s">
        <v>6682</v>
      </c>
      <c r="G179" s="196" t="s">
        <v>287</v>
      </c>
      <c r="H179" s="197">
        <v>1.69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3.1E-4</v>
      </c>
      <c r="R179" s="203">
        <f>Q179*H179</f>
        <v>5.239E-4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288</v>
      </c>
      <c r="AT179" s="205" t="s">
        <v>284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288</v>
      </c>
      <c r="BM179" s="205" t="s">
        <v>6683</v>
      </c>
    </row>
    <row r="180" spans="1:65" s="16" customFormat="1" ht="11.25">
      <c r="B180" s="241"/>
      <c r="C180" s="242"/>
      <c r="D180" s="209" t="s">
        <v>290</v>
      </c>
      <c r="E180" s="243" t="s">
        <v>1</v>
      </c>
      <c r="F180" s="244" t="s">
        <v>6664</v>
      </c>
      <c r="G180" s="242"/>
      <c r="H180" s="243" t="s">
        <v>1</v>
      </c>
      <c r="I180" s="245"/>
      <c r="J180" s="242"/>
      <c r="K180" s="242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290</v>
      </c>
      <c r="AU180" s="250" t="s">
        <v>85</v>
      </c>
      <c r="AV180" s="16" t="s">
        <v>83</v>
      </c>
      <c r="AW180" s="16" t="s">
        <v>32</v>
      </c>
      <c r="AX180" s="16" t="s">
        <v>76</v>
      </c>
      <c r="AY180" s="250" t="s">
        <v>282</v>
      </c>
    </row>
    <row r="181" spans="1:65" s="13" customFormat="1" ht="11.25">
      <c r="B181" s="207"/>
      <c r="C181" s="208"/>
      <c r="D181" s="209" t="s">
        <v>290</v>
      </c>
      <c r="E181" s="210" t="s">
        <v>1</v>
      </c>
      <c r="F181" s="211" t="s">
        <v>6684</v>
      </c>
      <c r="G181" s="208"/>
      <c r="H181" s="212">
        <v>1.69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290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282</v>
      </c>
    </row>
    <row r="182" spans="1:65" s="14" customFormat="1" ht="11.25">
      <c r="B182" s="219"/>
      <c r="C182" s="220"/>
      <c r="D182" s="209" t="s">
        <v>290</v>
      </c>
      <c r="E182" s="221" t="s">
        <v>1</v>
      </c>
      <c r="F182" s="222" t="s">
        <v>292</v>
      </c>
      <c r="G182" s="220"/>
      <c r="H182" s="223">
        <v>1.69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290</v>
      </c>
      <c r="AU182" s="229" t="s">
        <v>85</v>
      </c>
      <c r="AV182" s="14" t="s">
        <v>288</v>
      </c>
      <c r="AW182" s="14" t="s">
        <v>32</v>
      </c>
      <c r="AX182" s="14" t="s">
        <v>83</v>
      </c>
      <c r="AY182" s="229" t="s">
        <v>282</v>
      </c>
    </row>
    <row r="183" spans="1:65" s="2" customFormat="1" ht="24.2" customHeight="1">
      <c r="A183" s="35"/>
      <c r="B183" s="36"/>
      <c r="C183" s="251" t="s">
        <v>188</v>
      </c>
      <c r="D183" s="251" t="s">
        <v>990</v>
      </c>
      <c r="E183" s="252" t="s">
        <v>6685</v>
      </c>
      <c r="F183" s="253" t="s">
        <v>6686</v>
      </c>
      <c r="G183" s="254" t="s">
        <v>287</v>
      </c>
      <c r="H183" s="255">
        <v>2.0019999999999998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2.0000000000000001E-4</v>
      </c>
      <c r="R183" s="203">
        <f>Q183*H183</f>
        <v>4.0039999999999997E-4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347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288</v>
      </c>
      <c r="BM183" s="205" t="s">
        <v>6687</v>
      </c>
    </row>
    <row r="184" spans="1:65" s="13" customFormat="1" ht="11.25">
      <c r="B184" s="207"/>
      <c r="C184" s="208"/>
      <c r="D184" s="209" t="s">
        <v>290</v>
      </c>
      <c r="E184" s="208"/>
      <c r="F184" s="211" t="s">
        <v>6688</v>
      </c>
      <c r="G184" s="208"/>
      <c r="H184" s="212">
        <v>2.0019999999999998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290</v>
      </c>
      <c r="AU184" s="218" t="s">
        <v>85</v>
      </c>
      <c r="AV184" s="13" t="s">
        <v>85</v>
      </c>
      <c r="AW184" s="13" t="s">
        <v>4</v>
      </c>
      <c r="AX184" s="13" t="s">
        <v>83</v>
      </c>
      <c r="AY184" s="218" t="s">
        <v>282</v>
      </c>
    </row>
    <row r="185" spans="1:65" s="12" customFormat="1" ht="22.9" customHeight="1">
      <c r="B185" s="177"/>
      <c r="C185" s="178"/>
      <c r="D185" s="179" t="s">
        <v>75</v>
      </c>
      <c r="E185" s="191" t="s">
        <v>330</v>
      </c>
      <c r="F185" s="191" t="s">
        <v>961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SUM(P186:P205)</f>
        <v>0</v>
      </c>
      <c r="Q185" s="185"/>
      <c r="R185" s="186">
        <f>SUM(R186:R205)</f>
        <v>20.798483749999995</v>
      </c>
      <c r="S185" s="185"/>
      <c r="T185" s="187">
        <f>SUM(T186:T205)</f>
        <v>0</v>
      </c>
      <c r="AR185" s="188" t="s">
        <v>83</v>
      </c>
      <c r="AT185" s="189" t="s">
        <v>75</v>
      </c>
      <c r="AU185" s="189" t="s">
        <v>83</v>
      </c>
      <c r="AY185" s="188" t="s">
        <v>282</v>
      </c>
      <c r="BK185" s="190">
        <f>SUM(BK186:BK205)</f>
        <v>0</v>
      </c>
    </row>
    <row r="186" spans="1:65" s="2" customFormat="1" ht="24.2" customHeight="1">
      <c r="A186" s="35"/>
      <c r="B186" s="36"/>
      <c r="C186" s="193" t="s">
        <v>191</v>
      </c>
      <c r="D186" s="193" t="s">
        <v>284</v>
      </c>
      <c r="E186" s="194" t="s">
        <v>972</v>
      </c>
      <c r="F186" s="195" t="s">
        <v>973</v>
      </c>
      <c r="G186" s="196" t="s">
        <v>287</v>
      </c>
      <c r="H186" s="197">
        <v>12.305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288</v>
      </c>
      <c r="AT186" s="205" t="s">
        <v>284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288</v>
      </c>
      <c r="BM186" s="205" t="s">
        <v>6689</v>
      </c>
    </row>
    <row r="187" spans="1:65" s="16" customFormat="1" ht="11.25">
      <c r="B187" s="241"/>
      <c r="C187" s="242"/>
      <c r="D187" s="209" t="s">
        <v>290</v>
      </c>
      <c r="E187" s="243" t="s">
        <v>1</v>
      </c>
      <c r="F187" s="244" t="s">
        <v>6662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290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282</v>
      </c>
    </row>
    <row r="188" spans="1:65" s="13" customFormat="1" ht="11.25">
      <c r="B188" s="207"/>
      <c r="C188" s="208"/>
      <c r="D188" s="209" t="s">
        <v>290</v>
      </c>
      <c r="E188" s="210" t="s">
        <v>1</v>
      </c>
      <c r="F188" s="211" t="s">
        <v>6663</v>
      </c>
      <c r="G188" s="208"/>
      <c r="H188" s="212">
        <v>12.305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290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282</v>
      </c>
    </row>
    <row r="189" spans="1:65" s="14" customFormat="1" ht="11.25">
      <c r="B189" s="219"/>
      <c r="C189" s="220"/>
      <c r="D189" s="209" t="s">
        <v>290</v>
      </c>
      <c r="E189" s="221" t="s">
        <v>1</v>
      </c>
      <c r="F189" s="222" t="s">
        <v>292</v>
      </c>
      <c r="G189" s="220"/>
      <c r="H189" s="223">
        <v>12.305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290</v>
      </c>
      <c r="AU189" s="229" t="s">
        <v>85</v>
      </c>
      <c r="AV189" s="14" t="s">
        <v>288</v>
      </c>
      <c r="AW189" s="14" t="s">
        <v>32</v>
      </c>
      <c r="AX189" s="14" t="s">
        <v>83</v>
      </c>
      <c r="AY189" s="229" t="s">
        <v>282</v>
      </c>
    </row>
    <row r="190" spans="1:65" s="2" customFormat="1" ht="24.2" customHeight="1">
      <c r="A190" s="35"/>
      <c r="B190" s="36"/>
      <c r="C190" s="193" t="s">
        <v>194</v>
      </c>
      <c r="D190" s="193" t="s">
        <v>284</v>
      </c>
      <c r="E190" s="194" t="s">
        <v>982</v>
      </c>
      <c r="F190" s="195" t="s">
        <v>983</v>
      </c>
      <c r="G190" s="196" t="s">
        <v>287</v>
      </c>
      <c r="H190" s="197">
        <v>12.305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288</v>
      </c>
      <c r="AT190" s="205" t="s">
        <v>284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288</v>
      </c>
      <c r="BM190" s="205" t="s">
        <v>6690</v>
      </c>
    </row>
    <row r="191" spans="1:65" s="16" customFormat="1" ht="11.25">
      <c r="B191" s="241"/>
      <c r="C191" s="242"/>
      <c r="D191" s="209" t="s">
        <v>290</v>
      </c>
      <c r="E191" s="243" t="s">
        <v>1</v>
      </c>
      <c r="F191" s="244" t="s">
        <v>6662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290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282</v>
      </c>
    </row>
    <row r="192" spans="1:65" s="13" customFormat="1" ht="11.25">
      <c r="B192" s="207"/>
      <c r="C192" s="208"/>
      <c r="D192" s="209" t="s">
        <v>290</v>
      </c>
      <c r="E192" s="210" t="s">
        <v>1</v>
      </c>
      <c r="F192" s="211" t="s">
        <v>6663</v>
      </c>
      <c r="G192" s="208"/>
      <c r="H192" s="212">
        <v>12.305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290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282</v>
      </c>
    </row>
    <row r="193" spans="1:65" s="14" customFormat="1" ht="11.25">
      <c r="B193" s="219"/>
      <c r="C193" s="220"/>
      <c r="D193" s="209" t="s">
        <v>290</v>
      </c>
      <c r="E193" s="221" t="s">
        <v>1</v>
      </c>
      <c r="F193" s="222" t="s">
        <v>292</v>
      </c>
      <c r="G193" s="220"/>
      <c r="H193" s="223">
        <v>12.305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290</v>
      </c>
      <c r="AU193" s="229" t="s">
        <v>85</v>
      </c>
      <c r="AV193" s="14" t="s">
        <v>288</v>
      </c>
      <c r="AW193" s="14" t="s">
        <v>32</v>
      </c>
      <c r="AX193" s="14" t="s">
        <v>83</v>
      </c>
      <c r="AY193" s="229" t="s">
        <v>282</v>
      </c>
    </row>
    <row r="194" spans="1:65" s="2" customFormat="1" ht="24.2" customHeight="1">
      <c r="A194" s="35"/>
      <c r="B194" s="36"/>
      <c r="C194" s="193" t="s">
        <v>8</v>
      </c>
      <c r="D194" s="193" t="s">
        <v>284</v>
      </c>
      <c r="E194" s="194" t="s">
        <v>6691</v>
      </c>
      <c r="F194" s="195" t="s">
        <v>6692</v>
      </c>
      <c r="G194" s="196" t="s">
        <v>287</v>
      </c>
      <c r="H194" s="197">
        <v>23.2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0.40799999999999997</v>
      </c>
      <c r="R194" s="203">
        <f>Q194*H194</f>
        <v>9.4655999999999985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288</v>
      </c>
      <c r="AT194" s="205" t="s">
        <v>284</v>
      </c>
      <c r="AU194" s="205" t="s">
        <v>85</v>
      </c>
      <c r="AY194" s="18" t="s">
        <v>282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288</v>
      </c>
      <c r="BM194" s="205" t="s">
        <v>6693</v>
      </c>
    </row>
    <row r="195" spans="1:65" s="16" customFormat="1" ht="11.25">
      <c r="B195" s="241"/>
      <c r="C195" s="242"/>
      <c r="D195" s="209" t="s">
        <v>290</v>
      </c>
      <c r="E195" s="243" t="s">
        <v>1</v>
      </c>
      <c r="F195" s="244" t="s">
        <v>6664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290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282</v>
      </c>
    </row>
    <row r="196" spans="1:65" s="13" customFormat="1" ht="11.25">
      <c r="B196" s="207"/>
      <c r="C196" s="208"/>
      <c r="D196" s="209" t="s">
        <v>290</v>
      </c>
      <c r="E196" s="210" t="s">
        <v>1</v>
      </c>
      <c r="F196" s="211" t="s">
        <v>6665</v>
      </c>
      <c r="G196" s="208"/>
      <c r="H196" s="212">
        <v>23.2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290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282</v>
      </c>
    </row>
    <row r="197" spans="1:65" s="14" customFormat="1" ht="11.25">
      <c r="B197" s="219"/>
      <c r="C197" s="220"/>
      <c r="D197" s="209" t="s">
        <v>290</v>
      </c>
      <c r="E197" s="221" t="s">
        <v>1</v>
      </c>
      <c r="F197" s="222" t="s">
        <v>292</v>
      </c>
      <c r="G197" s="220"/>
      <c r="H197" s="223">
        <v>23.2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290</v>
      </c>
      <c r="AU197" s="229" t="s">
        <v>85</v>
      </c>
      <c r="AV197" s="14" t="s">
        <v>288</v>
      </c>
      <c r="AW197" s="14" t="s">
        <v>32</v>
      </c>
      <c r="AX197" s="14" t="s">
        <v>83</v>
      </c>
      <c r="AY197" s="229" t="s">
        <v>282</v>
      </c>
    </row>
    <row r="198" spans="1:65" s="2" customFormat="1" ht="24.2" customHeight="1">
      <c r="A198" s="35"/>
      <c r="B198" s="36"/>
      <c r="C198" s="193" t="s">
        <v>199</v>
      </c>
      <c r="D198" s="193" t="s">
        <v>284</v>
      </c>
      <c r="E198" s="194" t="s">
        <v>6694</v>
      </c>
      <c r="F198" s="195" t="s">
        <v>6695</v>
      </c>
      <c r="G198" s="196" t="s">
        <v>287</v>
      </c>
      <c r="H198" s="197">
        <v>23.2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0.40799999999999997</v>
      </c>
      <c r="R198" s="203">
        <f>Q198*H198</f>
        <v>9.4655999999999985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288</v>
      </c>
      <c r="AT198" s="205" t="s">
        <v>284</v>
      </c>
      <c r="AU198" s="205" t="s">
        <v>85</v>
      </c>
      <c r="AY198" s="18" t="s">
        <v>282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288</v>
      </c>
      <c r="BM198" s="205" t="s">
        <v>6696</v>
      </c>
    </row>
    <row r="199" spans="1:65" s="16" customFormat="1" ht="11.25">
      <c r="B199" s="241"/>
      <c r="C199" s="242"/>
      <c r="D199" s="209" t="s">
        <v>290</v>
      </c>
      <c r="E199" s="243" t="s">
        <v>1</v>
      </c>
      <c r="F199" s="244" t="s">
        <v>6664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290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282</v>
      </c>
    </row>
    <row r="200" spans="1:65" s="13" customFormat="1" ht="11.25">
      <c r="B200" s="207"/>
      <c r="C200" s="208"/>
      <c r="D200" s="209" t="s">
        <v>290</v>
      </c>
      <c r="E200" s="210" t="s">
        <v>1</v>
      </c>
      <c r="F200" s="211" t="s">
        <v>6665</v>
      </c>
      <c r="G200" s="208"/>
      <c r="H200" s="212">
        <v>23.2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290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282</v>
      </c>
    </row>
    <row r="201" spans="1:65" s="14" customFormat="1" ht="11.25">
      <c r="B201" s="219"/>
      <c r="C201" s="220"/>
      <c r="D201" s="209" t="s">
        <v>290</v>
      </c>
      <c r="E201" s="221" t="s">
        <v>1</v>
      </c>
      <c r="F201" s="222" t="s">
        <v>292</v>
      </c>
      <c r="G201" s="220"/>
      <c r="H201" s="223">
        <v>23.2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290</v>
      </c>
      <c r="AU201" s="229" t="s">
        <v>85</v>
      </c>
      <c r="AV201" s="14" t="s">
        <v>288</v>
      </c>
      <c r="AW201" s="14" t="s">
        <v>32</v>
      </c>
      <c r="AX201" s="14" t="s">
        <v>83</v>
      </c>
      <c r="AY201" s="229" t="s">
        <v>282</v>
      </c>
    </row>
    <row r="202" spans="1:65" s="2" customFormat="1" ht="24.2" customHeight="1">
      <c r="A202" s="35"/>
      <c r="B202" s="36"/>
      <c r="C202" s="193" t="s">
        <v>202</v>
      </c>
      <c r="D202" s="193" t="s">
        <v>284</v>
      </c>
      <c r="E202" s="194" t="s">
        <v>6567</v>
      </c>
      <c r="F202" s="195" t="s">
        <v>6568</v>
      </c>
      <c r="G202" s="196" t="s">
        <v>287</v>
      </c>
      <c r="H202" s="197">
        <v>12.305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0.15175</v>
      </c>
      <c r="R202" s="203">
        <f>Q202*H202</f>
        <v>1.8672837499999999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288</v>
      </c>
      <c r="AT202" s="205" t="s">
        <v>284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288</v>
      </c>
      <c r="BM202" s="205" t="s">
        <v>6697</v>
      </c>
    </row>
    <row r="203" spans="1:65" s="16" customFormat="1" ht="11.25">
      <c r="B203" s="241"/>
      <c r="C203" s="242"/>
      <c r="D203" s="209" t="s">
        <v>290</v>
      </c>
      <c r="E203" s="243" t="s">
        <v>1</v>
      </c>
      <c r="F203" s="244" t="s">
        <v>6662</v>
      </c>
      <c r="G203" s="242"/>
      <c r="H203" s="243" t="s">
        <v>1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290</v>
      </c>
      <c r="AU203" s="250" t="s">
        <v>85</v>
      </c>
      <c r="AV203" s="16" t="s">
        <v>83</v>
      </c>
      <c r="AW203" s="16" t="s">
        <v>32</v>
      </c>
      <c r="AX203" s="16" t="s">
        <v>76</v>
      </c>
      <c r="AY203" s="250" t="s">
        <v>282</v>
      </c>
    </row>
    <row r="204" spans="1:65" s="13" customFormat="1" ht="11.25">
      <c r="B204" s="207"/>
      <c r="C204" s="208"/>
      <c r="D204" s="209" t="s">
        <v>290</v>
      </c>
      <c r="E204" s="210" t="s">
        <v>1</v>
      </c>
      <c r="F204" s="211" t="s">
        <v>6663</v>
      </c>
      <c r="G204" s="208"/>
      <c r="H204" s="212">
        <v>12.305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290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282</v>
      </c>
    </row>
    <row r="205" spans="1:65" s="14" customFormat="1" ht="11.25">
      <c r="B205" s="219"/>
      <c r="C205" s="220"/>
      <c r="D205" s="209" t="s">
        <v>290</v>
      </c>
      <c r="E205" s="221" t="s">
        <v>1</v>
      </c>
      <c r="F205" s="222" t="s">
        <v>292</v>
      </c>
      <c r="G205" s="220"/>
      <c r="H205" s="223">
        <v>12.305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290</v>
      </c>
      <c r="AU205" s="229" t="s">
        <v>85</v>
      </c>
      <c r="AV205" s="14" t="s">
        <v>288</v>
      </c>
      <c r="AW205" s="14" t="s">
        <v>32</v>
      </c>
      <c r="AX205" s="14" t="s">
        <v>83</v>
      </c>
      <c r="AY205" s="229" t="s">
        <v>282</v>
      </c>
    </row>
    <row r="206" spans="1:65" s="12" customFormat="1" ht="22.9" customHeight="1">
      <c r="B206" s="177"/>
      <c r="C206" s="178"/>
      <c r="D206" s="179" t="s">
        <v>75</v>
      </c>
      <c r="E206" s="191" t="s">
        <v>352</v>
      </c>
      <c r="F206" s="191" t="s">
        <v>1285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SUM(P207:P228)</f>
        <v>0</v>
      </c>
      <c r="Q206" s="185"/>
      <c r="R206" s="186">
        <f>SUM(R207:R228)</f>
        <v>8.5225898800000017</v>
      </c>
      <c r="S206" s="185"/>
      <c r="T206" s="187">
        <f>SUM(T207:T228)</f>
        <v>0</v>
      </c>
      <c r="AR206" s="188" t="s">
        <v>83</v>
      </c>
      <c r="AT206" s="189" t="s">
        <v>75</v>
      </c>
      <c r="AU206" s="189" t="s">
        <v>83</v>
      </c>
      <c r="AY206" s="188" t="s">
        <v>282</v>
      </c>
      <c r="BK206" s="190">
        <f>SUM(BK207:BK228)</f>
        <v>0</v>
      </c>
    </row>
    <row r="207" spans="1:65" s="2" customFormat="1" ht="24.2" customHeight="1">
      <c r="A207" s="35"/>
      <c r="B207" s="36"/>
      <c r="C207" s="193" t="s">
        <v>205</v>
      </c>
      <c r="D207" s="193" t="s">
        <v>284</v>
      </c>
      <c r="E207" s="194" t="s">
        <v>6574</v>
      </c>
      <c r="F207" s="195" t="s">
        <v>6575</v>
      </c>
      <c r="G207" s="196" t="s">
        <v>287</v>
      </c>
      <c r="H207" s="197">
        <v>46.082999999999998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3.6000000000000002E-4</v>
      </c>
      <c r="R207" s="203">
        <f>Q207*H207</f>
        <v>1.6589880000000001E-2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288</v>
      </c>
      <c r="AT207" s="205" t="s">
        <v>284</v>
      </c>
      <c r="AU207" s="205" t="s">
        <v>85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288</v>
      </c>
      <c r="BM207" s="205" t="s">
        <v>6698</v>
      </c>
    </row>
    <row r="208" spans="1:65" s="16" customFormat="1" ht="11.25">
      <c r="B208" s="241"/>
      <c r="C208" s="242"/>
      <c r="D208" s="209" t="s">
        <v>290</v>
      </c>
      <c r="E208" s="243" t="s">
        <v>1</v>
      </c>
      <c r="F208" s="244" t="s">
        <v>6662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290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282</v>
      </c>
    </row>
    <row r="209" spans="1:65" s="13" customFormat="1" ht="11.25">
      <c r="B209" s="207"/>
      <c r="C209" s="208"/>
      <c r="D209" s="209" t="s">
        <v>290</v>
      </c>
      <c r="E209" s="210" t="s">
        <v>1</v>
      </c>
      <c r="F209" s="211" t="s">
        <v>6663</v>
      </c>
      <c r="G209" s="208"/>
      <c r="H209" s="212">
        <v>12.305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290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282</v>
      </c>
    </row>
    <row r="210" spans="1:65" s="13" customFormat="1" ht="11.25">
      <c r="B210" s="207"/>
      <c r="C210" s="208"/>
      <c r="D210" s="209" t="s">
        <v>290</v>
      </c>
      <c r="E210" s="210" t="s">
        <v>1</v>
      </c>
      <c r="F210" s="211" t="s">
        <v>6699</v>
      </c>
      <c r="G210" s="208"/>
      <c r="H210" s="212">
        <v>4.9619999999999997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290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282</v>
      </c>
    </row>
    <row r="211" spans="1:65" s="16" customFormat="1" ht="11.25">
      <c r="B211" s="241"/>
      <c r="C211" s="242"/>
      <c r="D211" s="209" t="s">
        <v>290</v>
      </c>
      <c r="E211" s="243" t="s">
        <v>1</v>
      </c>
      <c r="F211" s="244" t="s">
        <v>6664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290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282</v>
      </c>
    </row>
    <row r="212" spans="1:65" s="13" customFormat="1" ht="11.25">
      <c r="B212" s="207"/>
      <c r="C212" s="208"/>
      <c r="D212" s="209" t="s">
        <v>290</v>
      </c>
      <c r="E212" s="210" t="s">
        <v>1</v>
      </c>
      <c r="F212" s="211" t="s">
        <v>6665</v>
      </c>
      <c r="G212" s="208"/>
      <c r="H212" s="212">
        <v>23.2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290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282</v>
      </c>
    </row>
    <row r="213" spans="1:65" s="13" customFormat="1" ht="11.25">
      <c r="B213" s="207"/>
      <c r="C213" s="208"/>
      <c r="D213" s="209" t="s">
        <v>290</v>
      </c>
      <c r="E213" s="210" t="s">
        <v>1</v>
      </c>
      <c r="F213" s="211" t="s">
        <v>6700</v>
      </c>
      <c r="G213" s="208"/>
      <c r="H213" s="212">
        <v>5.6159999999999997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290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282</v>
      </c>
    </row>
    <row r="214" spans="1:65" s="14" customFormat="1" ht="11.25">
      <c r="B214" s="219"/>
      <c r="C214" s="220"/>
      <c r="D214" s="209" t="s">
        <v>290</v>
      </c>
      <c r="E214" s="221" t="s">
        <v>1</v>
      </c>
      <c r="F214" s="222" t="s">
        <v>292</v>
      </c>
      <c r="G214" s="220"/>
      <c r="H214" s="223">
        <v>46.082999999999998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290</v>
      </c>
      <c r="AU214" s="229" t="s">
        <v>85</v>
      </c>
      <c r="AV214" s="14" t="s">
        <v>288</v>
      </c>
      <c r="AW214" s="14" t="s">
        <v>32</v>
      </c>
      <c r="AX214" s="14" t="s">
        <v>83</v>
      </c>
      <c r="AY214" s="229" t="s">
        <v>282</v>
      </c>
    </row>
    <row r="215" spans="1:65" s="2" customFormat="1" ht="49.15" customHeight="1">
      <c r="A215" s="35"/>
      <c r="B215" s="36"/>
      <c r="C215" s="193" t="s">
        <v>426</v>
      </c>
      <c r="D215" s="193" t="s">
        <v>284</v>
      </c>
      <c r="E215" s="194" t="s">
        <v>6701</v>
      </c>
      <c r="F215" s="195" t="s">
        <v>6702</v>
      </c>
      <c r="G215" s="196" t="s">
        <v>583</v>
      </c>
      <c r="H215" s="197">
        <v>2</v>
      </c>
      <c r="I215" s="198"/>
      <c r="J215" s="199">
        <f t="shared" ref="J215:J228" si="0"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ref="P215:P228" si="1">O215*H215</f>
        <v>0</v>
      </c>
      <c r="Q215" s="203">
        <v>0.255</v>
      </c>
      <c r="R215" s="203">
        <f t="shared" ref="R215:R228" si="2">Q215*H215</f>
        <v>0.51</v>
      </c>
      <c r="S215" s="203">
        <v>0</v>
      </c>
      <c r="T215" s="204">
        <f t="shared" ref="T215:T228" si="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288</v>
      </c>
      <c r="AT215" s="205" t="s">
        <v>284</v>
      </c>
      <c r="AU215" s="205" t="s">
        <v>85</v>
      </c>
      <c r="AY215" s="18" t="s">
        <v>282</v>
      </c>
      <c r="BE215" s="206">
        <f t="shared" ref="BE215:BE228" si="4">IF(N215="základní",J215,0)</f>
        <v>0</v>
      </c>
      <c r="BF215" s="206">
        <f t="shared" ref="BF215:BF228" si="5">IF(N215="snížená",J215,0)</f>
        <v>0</v>
      </c>
      <c r="BG215" s="206">
        <f t="shared" ref="BG215:BG228" si="6">IF(N215="zákl. přenesená",J215,0)</f>
        <v>0</v>
      </c>
      <c r="BH215" s="206">
        <f t="shared" ref="BH215:BH228" si="7">IF(N215="sníž. přenesená",J215,0)</f>
        <v>0</v>
      </c>
      <c r="BI215" s="206">
        <f t="shared" ref="BI215:BI228" si="8">IF(N215="nulová",J215,0)</f>
        <v>0</v>
      </c>
      <c r="BJ215" s="18" t="s">
        <v>83</v>
      </c>
      <c r="BK215" s="206">
        <f t="shared" ref="BK215:BK228" si="9">ROUND(I215*H215,2)</f>
        <v>0</v>
      </c>
      <c r="BL215" s="18" t="s">
        <v>288</v>
      </c>
      <c r="BM215" s="205" t="s">
        <v>6703</v>
      </c>
    </row>
    <row r="216" spans="1:65" s="2" customFormat="1" ht="55.5" customHeight="1">
      <c r="A216" s="35"/>
      <c r="B216" s="36"/>
      <c r="C216" s="193" t="s">
        <v>208</v>
      </c>
      <c r="D216" s="193" t="s">
        <v>284</v>
      </c>
      <c r="E216" s="194" t="s">
        <v>6704</v>
      </c>
      <c r="F216" s="195" t="s">
        <v>6705</v>
      </c>
      <c r="G216" s="196" t="s">
        <v>583</v>
      </c>
      <c r="H216" s="197">
        <v>1</v>
      </c>
      <c r="I216" s="198"/>
      <c r="J216" s="199">
        <f t="shared" si="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"/>
        <v>0</v>
      </c>
      <c r="Q216" s="203">
        <v>0.12</v>
      </c>
      <c r="R216" s="203">
        <f t="shared" si="2"/>
        <v>0.12</v>
      </c>
      <c r="S216" s="203">
        <v>0</v>
      </c>
      <c r="T216" s="204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288</v>
      </c>
      <c r="AT216" s="205" t="s">
        <v>284</v>
      </c>
      <c r="AU216" s="205" t="s">
        <v>85</v>
      </c>
      <c r="AY216" s="18" t="s">
        <v>282</v>
      </c>
      <c r="BE216" s="206">
        <f t="shared" si="4"/>
        <v>0</v>
      </c>
      <c r="BF216" s="206">
        <f t="shared" si="5"/>
        <v>0</v>
      </c>
      <c r="BG216" s="206">
        <f t="shared" si="6"/>
        <v>0</v>
      </c>
      <c r="BH216" s="206">
        <f t="shared" si="7"/>
        <v>0</v>
      </c>
      <c r="BI216" s="206">
        <f t="shared" si="8"/>
        <v>0</v>
      </c>
      <c r="BJ216" s="18" t="s">
        <v>83</v>
      </c>
      <c r="BK216" s="206">
        <f t="shared" si="9"/>
        <v>0</v>
      </c>
      <c r="BL216" s="18" t="s">
        <v>288</v>
      </c>
      <c r="BM216" s="205" t="s">
        <v>6706</v>
      </c>
    </row>
    <row r="217" spans="1:65" s="2" customFormat="1" ht="55.5" customHeight="1">
      <c r="A217" s="35"/>
      <c r="B217" s="36"/>
      <c r="C217" s="193" t="s">
        <v>7</v>
      </c>
      <c r="D217" s="193" t="s">
        <v>284</v>
      </c>
      <c r="E217" s="194" t="s">
        <v>6707</v>
      </c>
      <c r="F217" s="195" t="s">
        <v>6708</v>
      </c>
      <c r="G217" s="196" t="s">
        <v>583</v>
      </c>
      <c r="H217" s="197">
        <v>1</v>
      </c>
      <c r="I217" s="198"/>
      <c r="J217" s="199">
        <f t="shared" si="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1"/>
        <v>0</v>
      </c>
      <c r="Q217" s="203">
        <v>1.28</v>
      </c>
      <c r="R217" s="203">
        <f t="shared" si="2"/>
        <v>1.28</v>
      </c>
      <c r="S217" s="203">
        <v>0</v>
      </c>
      <c r="T217" s="204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288</v>
      </c>
      <c r="AT217" s="205" t="s">
        <v>284</v>
      </c>
      <c r="AU217" s="205" t="s">
        <v>85</v>
      </c>
      <c r="AY217" s="18" t="s">
        <v>282</v>
      </c>
      <c r="BE217" s="206">
        <f t="shared" si="4"/>
        <v>0</v>
      </c>
      <c r="BF217" s="206">
        <f t="shared" si="5"/>
        <v>0</v>
      </c>
      <c r="BG217" s="206">
        <f t="shared" si="6"/>
        <v>0</v>
      </c>
      <c r="BH217" s="206">
        <f t="shared" si="7"/>
        <v>0</v>
      </c>
      <c r="BI217" s="206">
        <f t="shared" si="8"/>
        <v>0</v>
      </c>
      <c r="BJ217" s="18" t="s">
        <v>83</v>
      </c>
      <c r="BK217" s="206">
        <f t="shared" si="9"/>
        <v>0</v>
      </c>
      <c r="BL217" s="18" t="s">
        <v>288</v>
      </c>
      <c r="BM217" s="205" t="s">
        <v>6709</v>
      </c>
    </row>
    <row r="218" spans="1:65" s="2" customFormat="1" ht="55.5" customHeight="1">
      <c r="A218" s="35"/>
      <c r="B218" s="36"/>
      <c r="C218" s="193" t="s">
        <v>222</v>
      </c>
      <c r="D218" s="193" t="s">
        <v>284</v>
      </c>
      <c r="E218" s="194" t="s">
        <v>6710</v>
      </c>
      <c r="F218" s="195" t="s">
        <v>6711</v>
      </c>
      <c r="G218" s="196" t="s">
        <v>583</v>
      </c>
      <c r="H218" s="197">
        <v>1</v>
      </c>
      <c r="I218" s="198"/>
      <c r="J218" s="199">
        <f t="shared" si="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1"/>
        <v>0</v>
      </c>
      <c r="Q218" s="203">
        <v>1.28</v>
      </c>
      <c r="R218" s="203">
        <f t="shared" si="2"/>
        <v>1.28</v>
      </c>
      <c r="S218" s="203">
        <v>0</v>
      </c>
      <c r="T218" s="204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288</v>
      </c>
      <c r="AT218" s="205" t="s">
        <v>284</v>
      </c>
      <c r="AU218" s="205" t="s">
        <v>85</v>
      </c>
      <c r="AY218" s="18" t="s">
        <v>282</v>
      </c>
      <c r="BE218" s="206">
        <f t="shared" si="4"/>
        <v>0</v>
      </c>
      <c r="BF218" s="206">
        <f t="shared" si="5"/>
        <v>0</v>
      </c>
      <c r="BG218" s="206">
        <f t="shared" si="6"/>
        <v>0</v>
      </c>
      <c r="BH218" s="206">
        <f t="shared" si="7"/>
        <v>0</v>
      </c>
      <c r="BI218" s="206">
        <f t="shared" si="8"/>
        <v>0</v>
      </c>
      <c r="BJ218" s="18" t="s">
        <v>83</v>
      </c>
      <c r="BK218" s="206">
        <f t="shared" si="9"/>
        <v>0</v>
      </c>
      <c r="BL218" s="18" t="s">
        <v>288</v>
      </c>
      <c r="BM218" s="205" t="s">
        <v>6712</v>
      </c>
    </row>
    <row r="219" spans="1:65" s="2" customFormat="1" ht="62.65" customHeight="1">
      <c r="A219" s="35"/>
      <c r="B219" s="36"/>
      <c r="C219" s="193" t="s">
        <v>446</v>
      </c>
      <c r="D219" s="193" t="s">
        <v>284</v>
      </c>
      <c r="E219" s="194" t="s">
        <v>6713</v>
      </c>
      <c r="F219" s="195" t="s">
        <v>6714</v>
      </c>
      <c r="G219" s="196" t="s">
        <v>583</v>
      </c>
      <c r="H219" s="197">
        <v>1</v>
      </c>
      <c r="I219" s="198"/>
      <c r="J219" s="199">
        <f t="shared" si="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1"/>
        <v>0</v>
      </c>
      <c r="Q219" s="203">
        <v>1.28</v>
      </c>
      <c r="R219" s="203">
        <f t="shared" si="2"/>
        <v>1.28</v>
      </c>
      <c r="S219" s="203">
        <v>0</v>
      </c>
      <c r="T219" s="204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288</v>
      </c>
      <c r="AT219" s="205" t="s">
        <v>284</v>
      </c>
      <c r="AU219" s="205" t="s">
        <v>85</v>
      </c>
      <c r="AY219" s="18" t="s">
        <v>282</v>
      </c>
      <c r="BE219" s="206">
        <f t="shared" si="4"/>
        <v>0</v>
      </c>
      <c r="BF219" s="206">
        <f t="shared" si="5"/>
        <v>0</v>
      </c>
      <c r="BG219" s="206">
        <f t="shared" si="6"/>
        <v>0</v>
      </c>
      <c r="BH219" s="206">
        <f t="shared" si="7"/>
        <v>0</v>
      </c>
      <c r="BI219" s="206">
        <f t="shared" si="8"/>
        <v>0</v>
      </c>
      <c r="BJ219" s="18" t="s">
        <v>83</v>
      </c>
      <c r="BK219" s="206">
        <f t="shared" si="9"/>
        <v>0</v>
      </c>
      <c r="BL219" s="18" t="s">
        <v>288</v>
      </c>
      <c r="BM219" s="205" t="s">
        <v>6715</v>
      </c>
    </row>
    <row r="220" spans="1:65" s="2" customFormat="1" ht="49.15" customHeight="1">
      <c r="A220" s="35"/>
      <c r="B220" s="36"/>
      <c r="C220" s="193" t="s">
        <v>452</v>
      </c>
      <c r="D220" s="193" t="s">
        <v>284</v>
      </c>
      <c r="E220" s="194" t="s">
        <v>6716</v>
      </c>
      <c r="F220" s="195" t="s">
        <v>6717</v>
      </c>
      <c r="G220" s="196" t="s">
        <v>583</v>
      </c>
      <c r="H220" s="197">
        <v>1</v>
      </c>
      <c r="I220" s="198"/>
      <c r="J220" s="199">
        <f t="shared" si="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1"/>
        <v>0</v>
      </c>
      <c r="Q220" s="203">
        <v>1.28</v>
      </c>
      <c r="R220" s="203">
        <f t="shared" si="2"/>
        <v>1.28</v>
      </c>
      <c r="S220" s="203">
        <v>0</v>
      </c>
      <c r="T220" s="204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288</v>
      </c>
      <c r="AT220" s="205" t="s">
        <v>284</v>
      </c>
      <c r="AU220" s="205" t="s">
        <v>85</v>
      </c>
      <c r="AY220" s="18" t="s">
        <v>282</v>
      </c>
      <c r="BE220" s="206">
        <f t="shared" si="4"/>
        <v>0</v>
      </c>
      <c r="BF220" s="206">
        <f t="shared" si="5"/>
        <v>0</v>
      </c>
      <c r="BG220" s="206">
        <f t="shared" si="6"/>
        <v>0</v>
      </c>
      <c r="BH220" s="206">
        <f t="shared" si="7"/>
        <v>0</v>
      </c>
      <c r="BI220" s="206">
        <f t="shared" si="8"/>
        <v>0</v>
      </c>
      <c r="BJ220" s="18" t="s">
        <v>83</v>
      </c>
      <c r="BK220" s="206">
        <f t="shared" si="9"/>
        <v>0</v>
      </c>
      <c r="BL220" s="18" t="s">
        <v>288</v>
      </c>
      <c r="BM220" s="205" t="s">
        <v>6718</v>
      </c>
    </row>
    <row r="221" spans="1:65" s="2" customFormat="1" ht="66.75" customHeight="1">
      <c r="A221" s="35"/>
      <c r="B221" s="36"/>
      <c r="C221" s="193" t="s">
        <v>457</v>
      </c>
      <c r="D221" s="193" t="s">
        <v>284</v>
      </c>
      <c r="E221" s="194" t="s">
        <v>6719</v>
      </c>
      <c r="F221" s="195" t="s">
        <v>6720</v>
      </c>
      <c r="G221" s="196" t="s">
        <v>583</v>
      </c>
      <c r="H221" s="197">
        <v>1</v>
      </c>
      <c r="I221" s="198"/>
      <c r="J221" s="199">
        <f t="shared" si="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"/>
        <v>0</v>
      </c>
      <c r="Q221" s="203">
        <v>1.28</v>
      </c>
      <c r="R221" s="203">
        <f t="shared" si="2"/>
        <v>1.28</v>
      </c>
      <c r="S221" s="203">
        <v>0</v>
      </c>
      <c r="T221" s="204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288</v>
      </c>
      <c r="AT221" s="205" t="s">
        <v>284</v>
      </c>
      <c r="AU221" s="205" t="s">
        <v>85</v>
      </c>
      <c r="AY221" s="18" t="s">
        <v>282</v>
      </c>
      <c r="BE221" s="206">
        <f t="shared" si="4"/>
        <v>0</v>
      </c>
      <c r="BF221" s="206">
        <f t="shared" si="5"/>
        <v>0</v>
      </c>
      <c r="BG221" s="206">
        <f t="shared" si="6"/>
        <v>0</v>
      </c>
      <c r="BH221" s="206">
        <f t="shared" si="7"/>
        <v>0</v>
      </c>
      <c r="BI221" s="206">
        <f t="shared" si="8"/>
        <v>0</v>
      </c>
      <c r="BJ221" s="18" t="s">
        <v>83</v>
      </c>
      <c r="BK221" s="206">
        <f t="shared" si="9"/>
        <v>0</v>
      </c>
      <c r="BL221" s="18" t="s">
        <v>288</v>
      </c>
      <c r="BM221" s="205" t="s">
        <v>6721</v>
      </c>
    </row>
    <row r="222" spans="1:65" s="2" customFormat="1" ht="62.65" customHeight="1">
      <c r="A222" s="35"/>
      <c r="B222" s="36"/>
      <c r="C222" s="193" t="s">
        <v>463</v>
      </c>
      <c r="D222" s="193" t="s">
        <v>284</v>
      </c>
      <c r="E222" s="194" t="s">
        <v>6722</v>
      </c>
      <c r="F222" s="195" t="s">
        <v>6723</v>
      </c>
      <c r="G222" s="196" t="s">
        <v>583</v>
      </c>
      <c r="H222" s="197">
        <v>1</v>
      </c>
      <c r="I222" s="198"/>
      <c r="J222" s="199">
        <f t="shared" si="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"/>
        <v>0</v>
      </c>
      <c r="Q222" s="203">
        <v>1.28</v>
      </c>
      <c r="R222" s="203">
        <f t="shared" si="2"/>
        <v>1.28</v>
      </c>
      <c r="S222" s="203">
        <v>0</v>
      </c>
      <c r="T222" s="204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288</v>
      </c>
      <c r="AT222" s="205" t="s">
        <v>284</v>
      </c>
      <c r="AU222" s="205" t="s">
        <v>85</v>
      </c>
      <c r="AY222" s="18" t="s">
        <v>282</v>
      </c>
      <c r="BE222" s="206">
        <f t="shared" si="4"/>
        <v>0</v>
      </c>
      <c r="BF222" s="206">
        <f t="shared" si="5"/>
        <v>0</v>
      </c>
      <c r="BG222" s="206">
        <f t="shared" si="6"/>
        <v>0</v>
      </c>
      <c r="BH222" s="206">
        <f t="shared" si="7"/>
        <v>0</v>
      </c>
      <c r="BI222" s="206">
        <f t="shared" si="8"/>
        <v>0</v>
      </c>
      <c r="BJ222" s="18" t="s">
        <v>83</v>
      </c>
      <c r="BK222" s="206">
        <f t="shared" si="9"/>
        <v>0</v>
      </c>
      <c r="BL222" s="18" t="s">
        <v>288</v>
      </c>
      <c r="BM222" s="205" t="s">
        <v>6724</v>
      </c>
    </row>
    <row r="223" spans="1:65" s="2" customFormat="1" ht="37.9" customHeight="1">
      <c r="A223" s="35"/>
      <c r="B223" s="36"/>
      <c r="C223" s="193" t="s">
        <v>468</v>
      </c>
      <c r="D223" s="193" t="s">
        <v>284</v>
      </c>
      <c r="E223" s="194" t="s">
        <v>6725</v>
      </c>
      <c r="F223" s="195" t="s">
        <v>6726</v>
      </c>
      <c r="G223" s="196" t="s">
        <v>583</v>
      </c>
      <c r="H223" s="197">
        <v>1</v>
      </c>
      <c r="I223" s="198"/>
      <c r="J223" s="199">
        <f t="shared" si="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"/>
        <v>0</v>
      </c>
      <c r="Q223" s="203">
        <v>2.8000000000000001E-2</v>
      </c>
      <c r="R223" s="203">
        <f t="shared" si="2"/>
        <v>2.8000000000000001E-2</v>
      </c>
      <c r="S223" s="203">
        <v>0</v>
      </c>
      <c r="T223" s="204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288</v>
      </c>
      <c r="AT223" s="205" t="s">
        <v>284</v>
      </c>
      <c r="AU223" s="205" t="s">
        <v>85</v>
      </c>
      <c r="AY223" s="18" t="s">
        <v>282</v>
      </c>
      <c r="BE223" s="206">
        <f t="shared" si="4"/>
        <v>0</v>
      </c>
      <c r="BF223" s="206">
        <f t="shared" si="5"/>
        <v>0</v>
      </c>
      <c r="BG223" s="206">
        <f t="shared" si="6"/>
        <v>0</v>
      </c>
      <c r="BH223" s="206">
        <f t="shared" si="7"/>
        <v>0</v>
      </c>
      <c r="BI223" s="206">
        <f t="shared" si="8"/>
        <v>0</v>
      </c>
      <c r="BJ223" s="18" t="s">
        <v>83</v>
      </c>
      <c r="BK223" s="206">
        <f t="shared" si="9"/>
        <v>0</v>
      </c>
      <c r="BL223" s="18" t="s">
        <v>288</v>
      </c>
      <c r="BM223" s="205" t="s">
        <v>6727</v>
      </c>
    </row>
    <row r="224" spans="1:65" s="2" customFormat="1" ht="37.9" customHeight="1">
      <c r="A224" s="35"/>
      <c r="B224" s="36"/>
      <c r="C224" s="193" t="s">
        <v>473</v>
      </c>
      <c r="D224" s="193" t="s">
        <v>284</v>
      </c>
      <c r="E224" s="194" t="s">
        <v>6728</v>
      </c>
      <c r="F224" s="195" t="s">
        <v>6729</v>
      </c>
      <c r="G224" s="196" t="s">
        <v>583</v>
      </c>
      <c r="H224" s="197">
        <v>1</v>
      </c>
      <c r="I224" s="198"/>
      <c r="J224" s="199">
        <f t="shared" si="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"/>
        <v>0</v>
      </c>
      <c r="Q224" s="203">
        <v>2.8000000000000001E-2</v>
      </c>
      <c r="R224" s="203">
        <f t="shared" si="2"/>
        <v>2.8000000000000001E-2</v>
      </c>
      <c r="S224" s="203">
        <v>0</v>
      </c>
      <c r="T224" s="204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288</v>
      </c>
      <c r="AT224" s="205" t="s">
        <v>284</v>
      </c>
      <c r="AU224" s="205" t="s">
        <v>85</v>
      </c>
      <c r="AY224" s="18" t="s">
        <v>282</v>
      </c>
      <c r="BE224" s="206">
        <f t="shared" si="4"/>
        <v>0</v>
      </c>
      <c r="BF224" s="206">
        <f t="shared" si="5"/>
        <v>0</v>
      </c>
      <c r="BG224" s="206">
        <f t="shared" si="6"/>
        <v>0</v>
      </c>
      <c r="BH224" s="206">
        <f t="shared" si="7"/>
        <v>0</v>
      </c>
      <c r="BI224" s="206">
        <f t="shared" si="8"/>
        <v>0</v>
      </c>
      <c r="BJ224" s="18" t="s">
        <v>83</v>
      </c>
      <c r="BK224" s="206">
        <f t="shared" si="9"/>
        <v>0</v>
      </c>
      <c r="BL224" s="18" t="s">
        <v>288</v>
      </c>
      <c r="BM224" s="205" t="s">
        <v>6730</v>
      </c>
    </row>
    <row r="225" spans="1:65" s="2" customFormat="1" ht="66.75" customHeight="1">
      <c r="A225" s="35"/>
      <c r="B225" s="36"/>
      <c r="C225" s="193" t="s">
        <v>478</v>
      </c>
      <c r="D225" s="193" t="s">
        <v>284</v>
      </c>
      <c r="E225" s="194" t="s">
        <v>6731</v>
      </c>
      <c r="F225" s="195" t="s">
        <v>6732</v>
      </c>
      <c r="G225" s="196" t="s">
        <v>583</v>
      </c>
      <c r="H225" s="197">
        <v>1</v>
      </c>
      <c r="I225" s="198"/>
      <c r="J225" s="199">
        <f t="shared" si="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"/>
        <v>0</v>
      </c>
      <c r="Q225" s="203">
        <v>2.8000000000000001E-2</v>
      </c>
      <c r="R225" s="203">
        <f t="shared" si="2"/>
        <v>2.8000000000000001E-2</v>
      </c>
      <c r="S225" s="203">
        <v>0</v>
      </c>
      <c r="T225" s="204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288</v>
      </c>
      <c r="AT225" s="205" t="s">
        <v>284</v>
      </c>
      <c r="AU225" s="205" t="s">
        <v>85</v>
      </c>
      <c r="AY225" s="18" t="s">
        <v>282</v>
      </c>
      <c r="BE225" s="206">
        <f t="shared" si="4"/>
        <v>0</v>
      </c>
      <c r="BF225" s="206">
        <f t="shared" si="5"/>
        <v>0</v>
      </c>
      <c r="BG225" s="206">
        <f t="shared" si="6"/>
        <v>0</v>
      </c>
      <c r="BH225" s="206">
        <f t="shared" si="7"/>
        <v>0</v>
      </c>
      <c r="BI225" s="206">
        <f t="shared" si="8"/>
        <v>0</v>
      </c>
      <c r="BJ225" s="18" t="s">
        <v>83</v>
      </c>
      <c r="BK225" s="206">
        <f t="shared" si="9"/>
        <v>0</v>
      </c>
      <c r="BL225" s="18" t="s">
        <v>288</v>
      </c>
      <c r="BM225" s="205" t="s">
        <v>6733</v>
      </c>
    </row>
    <row r="226" spans="1:65" s="2" customFormat="1" ht="76.349999999999994" customHeight="1">
      <c r="A226" s="35"/>
      <c r="B226" s="36"/>
      <c r="C226" s="193" t="s">
        <v>483</v>
      </c>
      <c r="D226" s="193" t="s">
        <v>284</v>
      </c>
      <c r="E226" s="194" t="s">
        <v>6734</v>
      </c>
      <c r="F226" s="195" t="s">
        <v>6735</v>
      </c>
      <c r="G226" s="196" t="s">
        <v>583</v>
      </c>
      <c r="H226" s="197">
        <v>1</v>
      </c>
      <c r="I226" s="198"/>
      <c r="J226" s="199">
        <f t="shared" si="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"/>
        <v>0</v>
      </c>
      <c r="Q226" s="203">
        <v>2.8000000000000001E-2</v>
      </c>
      <c r="R226" s="203">
        <f t="shared" si="2"/>
        <v>2.8000000000000001E-2</v>
      </c>
      <c r="S226" s="203">
        <v>0</v>
      </c>
      <c r="T226" s="204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288</v>
      </c>
      <c r="AT226" s="205" t="s">
        <v>284</v>
      </c>
      <c r="AU226" s="205" t="s">
        <v>85</v>
      </c>
      <c r="AY226" s="18" t="s">
        <v>282</v>
      </c>
      <c r="BE226" s="206">
        <f t="shared" si="4"/>
        <v>0</v>
      </c>
      <c r="BF226" s="206">
        <f t="shared" si="5"/>
        <v>0</v>
      </c>
      <c r="BG226" s="206">
        <f t="shared" si="6"/>
        <v>0</v>
      </c>
      <c r="BH226" s="206">
        <f t="shared" si="7"/>
        <v>0</v>
      </c>
      <c r="BI226" s="206">
        <f t="shared" si="8"/>
        <v>0</v>
      </c>
      <c r="BJ226" s="18" t="s">
        <v>83</v>
      </c>
      <c r="BK226" s="206">
        <f t="shared" si="9"/>
        <v>0</v>
      </c>
      <c r="BL226" s="18" t="s">
        <v>288</v>
      </c>
      <c r="BM226" s="205" t="s">
        <v>6736</v>
      </c>
    </row>
    <row r="227" spans="1:65" s="2" customFormat="1" ht="49.15" customHeight="1">
      <c r="A227" s="35"/>
      <c r="B227" s="36"/>
      <c r="C227" s="193" t="s">
        <v>488</v>
      </c>
      <c r="D227" s="193" t="s">
        <v>284</v>
      </c>
      <c r="E227" s="194" t="s">
        <v>6737</v>
      </c>
      <c r="F227" s="195" t="s">
        <v>6738</v>
      </c>
      <c r="G227" s="196" t="s">
        <v>583</v>
      </c>
      <c r="H227" s="197">
        <v>1</v>
      </c>
      <c r="I227" s="198"/>
      <c r="J227" s="199">
        <f t="shared" si="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"/>
        <v>0</v>
      </c>
      <c r="Q227" s="203">
        <v>2.8000000000000001E-2</v>
      </c>
      <c r="R227" s="203">
        <f t="shared" si="2"/>
        <v>2.8000000000000001E-2</v>
      </c>
      <c r="S227" s="203">
        <v>0</v>
      </c>
      <c r="T227" s="204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288</v>
      </c>
      <c r="AT227" s="205" t="s">
        <v>284</v>
      </c>
      <c r="AU227" s="205" t="s">
        <v>85</v>
      </c>
      <c r="AY227" s="18" t="s">
        <v>282</v>
      </c>
      <c r="BE227" s="206">
        <f t="shared" si="4"/>
        <v>0</v>
      </c>
      <c r="BF227" s="206">
        <f t="shared" si="5"/>
        <v>0</v>
      </c>
      <c r="BG227" s="206">
        <f t="shared" si="6"/>
        <v>0</v>
      </c>
      <c r="BH227" s="206">
        <f t="shared" si="7"/>
        <v>0</v>
      </c>
      <c r="BI227" s="206">
        <f t="shared" si="8"/>
        <v>0</v>
      </c>
      <c r="BJ227" s="18" t="s">
        <v>83</v>
      </c>
      <c r="BK227" s="206">
        <f t="shared" si="9"/>
        <v>0</v>
      </c>
      <c r="BL227" s="18" t="s">
        <v>288</v>
      </c>
      <c r="BM227" s="205" t="s">
        <v>6739</v>
      </c>
    </row>
    <row r="228" spans="1:65" s="2" customFormat="1" ht="24.2" customHeight="1">
      <c r="A228" s="35"/>
      <c r="B228" s="36"/>
      <c r="C228" s="193" t="s">
        <v>493</v>
      </c>
      <c r="D228" s="193" t="s">
        <v>284</v>
      </c>
      <c r="E228" s="194" t="s">
        <v>6740</v>
      </c>
      <c r="F228" s="195" t="s">
        <v>6741</v>
      </c>
      <c r="G228" s="196" t="s">
        <v>583</v>
      </c>
      <c r="H228" s="197">
        <v>2</v>
      </c>
      <c r="I228" s="198"/>
      <c r="J228" s="199">
        <f t="shared" si="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"/>
        <v>0</v>
      </c>
      <c r="Q228" s="203">
        <v>2.8000000000000001E-2</v>
      </c>
      <c r="R228" s="203">
        <f t="shared" si="2"/>
        <v>5.6000000000000001E-2</v>
      </c>
      <c r="S228" s="203">
        <v>0</v>
      </c>
      <c r="T228" s="204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288</v>
      </c>
      <c r="AT228" s="205" t="s">
        <v>284</v>
      </c>
      <c r="AU228" s="205" t="s">
        <v>85</v>
      </c>
      <c r="AY228" s="18" t="s">
        <v>282</v>
      </c>
      <c r="BE228" s="206">
        <f t="shared" si="4"/>
        <v>0</v>
      </c>
      <c r="BF228" s="206">
        <f t="shared" si="5"/>
        <v>0</v>
      </c>
      <c r="BG228" s="206">
        <f t="shared" si="6"/>
        <v>0</v>
      </c>
      <c r="BH228" s="206">
        <f t="shared" si="7"/>
        <v>0</v>
      </c>
      <c r="BI228" s="206">
        <f t="shared" si="8"/>
        <v>0</v>
      </c>
      <c r="BJ228" s="18" t="s">
        <v>83</v>
      </c>
      <c r="BK228" s="206">
        <f t="shared" si="9"/>
        <v>0</v>
      </c>
      <c r="BL228" s="18" t="s">
        <v>288</v>
      </c>
      <c r="BM228" s="205" t="s">
        <v>6742</v>
      </c>
    </row>
    <row r="229" spans="1:65" s="12" customFormat="1" ht="22.9" customHeight="1">
      <c r="B229" s="177"/>
      <c r="C229" s="178"/>
      <c r="D229" s="179" t="s">
        <v>75</v>
      </c>
      <c r="E229" s="191" t="s">
        <v>1395</v>
      </c>
      <c r="F229" s="191" t="s">
        <v>1396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P230</f>
        <v>0</v>
      </c>
      <c r="Q229" s="185"/>
      <c r="R229" s="186">
        <f>R230</f>
        <v>0</v>
      </c>
      <c r="S229" s="185"/>
      <c r="T229" s="187">
        <f>T230</f>
        <v>0</v>
      </c>
      <c r="AR229" s="188" t="s">
        <v>83</v>
      </c>
      <c r="AT229" s="189" t="s">
        <v>75</v>
      </c>
      <c r="AU229" s="189" t="s">
        <v>83</v>
      </c>
      <c r="AY229" s="188" t="s">
        <v>282</v>
      </c>
      <c r="BK229" s="190">
        <f>BK230</f>
        <v>0</v>
      </c>
    </row>
    <row r="230" spans="1:65" s="2" customFormat="1" ht="16.5" customHeight="1">
      <c r="A230" s="35"/>
      <c r="B230" s="36"/>
      <c r="C230" s="193" t="s">
        <v>498</v>
      </c>
      <c r="D230" s="193" t="s">
        <v>284</v>
      </c>
      <c r="E230" s="194" t="s">
        <v>6578</v>
      </c>
      <c r="F230" s="195" t="s">
        <v>6579</v>
      </c>
      <c r="G230" s="196" t="s">
        <v>418</v>
      </c>
      <c r="H230" s="197">
        <v>29.324000000000002</v>
      </c>
      <c r="I230" s="198"/>
      <c r="J230" s="199">
        <f>ROUND(I230*H230,2)</f>
        <v>0</v>
      </c>
      <c r="K230" s="200"/>
      <c r="L230" s="40"/>
      <c r="M230" s="265" t="s">
        <v>1</v>
      </c>
      <c r="N230" s="266" t="s">
        <v>41</v>
      </c>
      <c r="O230" s="267"/>
      <c r="P230" s="268">
        <f>O230*H230</f>
        <v>0</v>
      </c>
      <c r="Q230" s="268">
        <v>0</v>
      </c>
      <c r="R230" s="268">
        <f>Q230*H230</f>
        <v>0</v>
      </c>
      <c r="S230" s="268">
        <v>0</v>
      </c>
      <c r="T230" s="26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288</v>
      </c>
      <c r="AT230" s="205" t="s">
        <v>284</v>
      </c>
      <c r="AU230" s="205" t="s">
        <v>85</v>
      </c>
      <c r="AY230" s="18" t="s">
        <v>282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288</v>
      </c>
      <c r="BM230" s="205" t="s">
        <v>6743</v>
      </c>
    </row>
    <row r="231" spans="1:65" s="2" customFormat="1" ht="6.95" customHeight="1">
      <c r="A231" s="35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40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algorithmName="SHA-512" hashValue="UMiTPXbbHyxYI77rRgrD9PsC/b4B8BoaxD/Qbj8tz8TW/7g9aSkiygYduO+XXY2Bh0RpnBpi16Xumg2OzBf3dQ==" saltValue="JCElCJ0ioHmIqLF1SPQiUmNgq3ei+eLYWKNYhMuB4PPA4Jh66b2FLWZtV4mPW2Y4uMu+cCW+pQX05vhuXJ2hgA==" spinCount="100000" sheet="1" objects="1" scenarios="1" formatColumns="0" formatRows="0" autoFilter="0"/>
  <autoFilter ref="C125:K23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6744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ROUND((SUM(BE120:BE164)),  2)</f>
        <v>0</v>
      </c>
      <c r="G33" s="35"/>
      <c r="H33" s="35"/>
      <c r="I33" s="131">
        <v>0.21</v>
      </c>
      <c r="J33" s="130">
        <f>ROUND(((SUM(BE120:BE164))*I33),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ROUND((SUM(BF120:BF164)),  2)</f>
        <v>0</v>
      </c>
      <c r="G34" s="35"/>
      <c r="H34" s="35"/>
      <c r="I34" s="131">
        <v>0.15</v>
      </c>
      <c r="J34" s="130">
        <f>ROUND(((SUM(BF120:BF164))*I34),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ROUND((SUM(BG120:BG164)),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ROUND((SUM(BH120:BH164)),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ROUND((SUM(BI120:BI164)),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03 - SO 03 - Komunikace a DTÚ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J131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J150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267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5" t="str">
        <f>E7</f>
        <v>MŠ Vokovická</v>
      </c>
      <c r="F110" s="336"/>
      <c r="G110" s="336"/>
      <c r="H110" s="33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8" t="str">
        <f>E9</f>
        <v>03 - SO 03 - Komunikace a DTÚ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268</v>
      </c>
      <c r="D119" s="168" t="s">
        <v>61</v>
      </c>
      <c r="E119" s="168" t="s">
        <v>57</v>
      </c>
      <c r="F119" s="168" t="s">
        <v>58</v>
      </c>
      <c r="G119" s="168" t="s">
        <v>269</v>
      </c>
      <c r="H119" s="168" t="s">
        <v>270</v>
      </c>
      <c r="I119" s="168" t="s">
        <v>271</v>
      </c>
      <c r="J119" s="169" t="s">
        <v>232</v>
      </c>
      <c r="K119" s="170" t="s">
        <v>272</v>
      </c>
      <c r="L119" s="171"/>
      <c r="M119" s="76" t="s">
        <v>1</v>
      </c>
      <c r="N119" s="77" t="s">
        <v>40</v>
      </c>
      <c r="O119" s="77" t="s">
        <v>273</v>
      </c>
      <c r="P119" s="77" t="s">
        <v>274</v>
      </c>
      <c r="Q119" s="77" t="s">
        <v>275</v>
      </c>
      <c r="R119" s="77" t="s">
        <v>276</v>
      </c>
      <c r="S119" s="77" t="s">
        <v>277</v>
      </c>
      <c r="T119" s="78" t="s">
        <v>278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279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75</v>
      </c>
      <c r="E121" s="180" t="s">
        <v>280</v>
      </c>
      <c r="F121" s="180" t="s">
        <v>281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P122+P131+P150</f>
        <v>0</v>
      </c>
      <c r="Q121" s="185"/>
      <c r="R121" s="186">
        <f>R122+R131+R150</f>
        <v>0</v>
      </c>
      <c r="S121" s="185"/>
      <c r="T121" s="187">
        <f>T122+T131+T150</f>
        <v>0</v>
      </c>
      <c r="AR121" s="188" t="s">
        <v>83</v>
      </c>
      <c r="AT121" s="189" t="s">
        <v>75</v>
      </c>
      <c r="AU121" s="189" t="s">
        <v>76</v>
      </c>
      <c r="AY121" s="188" t="s">
        <v>282</v>
      </c>
      <c r="BK121" s="190">
        <f>BK122+BK131+BK150</f>
        <v>0</v>
      </c>
    </row>
    <row r="122" spans="1:65" s="12" customFormat="1" ht="22.9" customHeight="1">
      <c r="B122" s="177"/>
      <c r="C122" s="178"/>
      <c r="D122" s="179" t="s">
        <v>75</v>
      </c>
      <c r="E122" s="191" t="s">
        <v>83</v>
      </c>
      <c r="F122" s="191" t="s">
        <v>283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83</v>
      </c>
      <c r="AY122" s="188" t="s">
        <v>282</v>
      </c>
      <c r="BK122" s="190">
        <f>SUM(BK123:BK130)</f>
        <v>0</v>
      </c>
    </row>
    <row r="123" spans="1:65" s="2" customFormat="1" ht="24.2" customHeight="1">
      <c r="A123" s="35"/>
      <c r="B123" s="36"/>
      <c r="C123" s="193" t="s">
        <v>83</v>
      </c>
      <c r="D123" s="193" t="s">
        <v>284</v>
      </c>
      <c r="E123" s="194" t="s">
        <v>6745</v>
      </c>
      <c r="F123" s="195" t="s">
        <v>6746</v>
      </c>
      <c r="G123" s="196" t="s">
        <v>6747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288</v>
      </c>
      <c r="AT123" s="205" t="s">
        <v>284</v>
      </c>
      <c r="AU123" s="205" t="s">
        <v>85</v>
      </c>
      <c r="AY123" s="18" t="s">
        <v>282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288</v>
      </c>
      <c r="BM123" s="205" t="s">
        <v>85</v>
      </c>
    </row>
    <row r="124" spans="1:65" s="2" customFormat="1" ht="39">
      <c r="A124" s="35"/>
      <c r="B124" s="36"/>
      <c r="C124" s="37"/>
      <c r="D124" s="209" t="s">
        <v>3774</v>
      </c>
      <c r="E124" s="37"/>
      <c r="F124" s="270" t="s">
        <v>6748</v>
      </c>
      <c r="G124" s="37"/>
      <c r="H124" s="37"/>
      <c r="I124" s="271"/>
      <c r="J124" s="37"/>
      <c r="K124" s="37"/>
      <c r="L124" s="40"/>
      <c r="M124" s="272"/>
      <c r="N124" s="273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3774</v>
      </c>
      <c r="AU124" s="18" t="s">
        <v>85</v>
      </c>
    </row>
    <row r="125" spans="1:65" s="2" customFormat="1" ht="24.2" customHeight="1">
      <c r="A125" s="35"/>
      <c r="B125" s="36"/>
      <c r="C125" s="193" t="s">
        <v>85</v>
      </c>
      <c r="D125" s="193" t="s">
        <v>284</v>
      </c>
      <c r="E125" s="194" t="s">
        <v>6749</v>
      </c>
      <c r="F125" s="195" t="s">
        <v>6750</v>
      </c>
      <c r="G125" s="196" t="s">
        <v>6747</v>
      </c>
      <c r="H125" s="197">
        <v>1180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288</v>
      </c>
      <c r="AT125" s="205" t="s">
        <v>284</v>
      </c>
      <c r="AU125" s="205" t="s">
        <v>85</v>
      </c>
      <c r="AY125" s="18" t="s">
        <v>282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288</v>
      </c>
      <c r="BM125" s="205" t="s">
        <v>288</v>
      </c>
    </row>
    <row r="126" spans="1:65" s="2" customFormat="1" ht="253.5">
      <c r="A126" s="35"/>
      <c r="B126" s="36"/>
      <c r="C126" s="37"/>
      <c r="D126" s="209" t="s">
        <v>3774</v>
      </c>
      <c r="E126" s="37"/>
      <c r="F126" s="270" t="s">
        <v>6751</v>
      </c>
      <c r="G126" s="37"/>
      <c r="H126" s="37"/>
      <c r="I126" s="271"/>
      <c r="J126" s="37"/>
      <c r="K126" s="37"/>
      <c r="L126" s="40"/>
      <c r="M126" s="272"/>
      <c r="N126" s="273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3774</v>
      </c>
      <c r="AU126" s="18" t="s">
        <v>85</v>
      </c>
    </row>
    <row r="127" spans="1:65" s="2" customFormat="1" ht="24.2" customHeight="1">
      <c r="A127" s="35"/>
      <c r="B127" s="36"/>
      <c r="C127" s="193" t="s">
        <v>105</v>
      </c>
      <c r="D127" s="193" t="s">
        <v>284</v>
      </c>
      <c r="E127" s="194" t="s">
        <v>6752</v>
      </c>
      <c r="F127" s="195" t="s">
        <v>6753</v>
      </c>
      <c r="G127" s="196" t="s">
        <v>6747</v>
      </c>
      <c r="H127" s="197">
        <v>50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336</v>
      </c>
    </row>
    <row r="128" spans="1:65" s="2" customFormat="1" ht="195">
      <c r="A128" s="35"/>
      <c r="B128" s="36"/>
      <c r="C128" s="37"/>
      <c r="D128" s="209" t="s">
        <v>3774</v>
      </c>
      <c r="E128" s="37"/>
      <c r="F128" s="270" t="s">
        <v>6754</v>
      </c>
      <c r="G128" s="37"/>
      <c r="H128" s="37"/>
      <c r="I128" s="271"/>
      <c r="J128" s="37"/>
      <c r="K128" s="37"/>
      <c r="L128" s="40"/>
      <c r="M128" s="272"/>
      <c r="N128" s="273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3774</v>
      </c>
      <c r="AU128" s="18" t="s">
        <v>85</v>
      </c>
    </row>
    <row r="129" spans="1:65" s="2" customFormat="1" ht="21.75" customHeight="1">
      <c r="A129" s="35"/>
      <c r="B129" s="36"/>
      <c r="C129" s="193" t="s">
        <v>288</v>
      </c>
      <c r="D129" s="193" t="s">
        <v>284</v>
      </c>
      <c r="E129" s="194" t="s">
        <v>6755</v>
      </c>
      <c r="F129" s="195" t="s">
        <v>6756</v>
      </c>
      <c r="G129" s="196" t="s">
        <v>6757</v>
      </c>
      <c r="H129" s="197">
        <v>495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85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288</v>
      </c>
      <c r="BM129" s="205" t="s">
        <v>347</v>
      </c>
    </row>
    <row r="130" spans="1:65" s="2" customFormat="1" ht="39">
      <c r="A130" s="35"/>
      <c r="B130" s="36"/>
      <c r="C130" s="37"/>
      <c r="D130" s="209" t="s">
        <v>3774</v>
      </c>
      <c r="E130" s="37"/>
      <c r="F130" s="270" t="s">
        <v>6758</v>
      </c>
      <c r="G130" s="37"/>
      <c r="H130" s="37"/>
      <c r="I130" s="271"/>
      <c r="J130" s="37"/>
      <c r="K130" s="37"/>
      <c r="L130" s="40"/>
      <c r="M130" s="272"/>
      <c r="N130" s="273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3774</v>
      </c>
      <c r="AU130" s="18" t="s">
        <v>85</v>
      </c>
    </row>
    <row r="131" spans="1:65" s="12" customFormat="1" ht="22.9" customHeight="1">
      <c r="B131" s="177"/>
      <c r="C131" s="178"/>
      <c r="D131" s="179" t="s">
        <v>75</v>
      </c>
      <c r="E131" s="191" t="s">
        <v>330</v>
      </c>
      <c r="F131" s="191" t="s">
        <v>961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SUM(P132:P149)</f>
        <v>0</v>
      </c>
      <c r="Q131" s="185"/>
      <c r="R131" s="186">
        <f>SUM(R132:R149)</f>
        <v>0</v>
      </c>
      <c r="S131" s="185"/>
      <c r="T131" s="187">
        <f>SUM(T132:T149)</f>
        <v>0</v>
      </c>
      <c r="AR131" s="188" t="s">
        <v>83</v>
      </c>
      <c r="AT131" s="189" t="s">
        <v>75</v>
      </c>
      <c r="AU131" s="189" t="s">
        <v>83</v>
      </c>
      <c r="AY131" s="188" t="s">
        <v>282</v>
      </c>
      <c r="BK131" s="190">
        <f>SUM(BK132:BK149)</f>
        <v>0</v>
      </c>
    </row>
    <row r="132" spans="1:65" s="2" customFormat="1" ht="24.2" customHeight="1">
      <c r="A132" s="35"/>
      <c r="B132" s="36"/>
      <c r="C132" s="193" t="s">
        <v>330</v>
      </c>
      <c r="D132" s="193" t="s">
        <v>284</v>
      </c>
      <c r="E132" s="194" t="s">
        <v>6759</v>
      </c>
      <c r="F132" s="195" t="s">
        <v>6760</v>
      </c>
      <c r="G132" s="196" t="s">
        <v>6757</v>
      </c>
      <c r="H132" s="197">
        <v>810.4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288</v>
      </c>
      <c r="BM132" s="205" t="s">
        <v>357</v>
      </c>
    </row>
    <row r="133" spans="1:65" s="2" customFormat="1" ht="58.5">
      <c r="A133" s="35"/>
      <c r="B133" s="36"/>
      <c r="C133" s="37"/>
      <c r="D133" s="209" t="s">
        <v>3774</v>
      </c>
      <c r="E133" s="37"/>
      <c r="F133" s="270" t="s">
        <v>6761</v>
      </c>
      <c r="G133" s="37"/>
      <c r="H133" s="37"/>
      <c r="I133" s="271"/>
      <c r="J133" s="37"/>
      <c r="K133" s="37"/>
      <c r="L133" s="40"/>
      <c r="M133" s="272"/>
      <c r="N133" s="273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3774</v>
      </c>
      <c r="AU133" s="18" t="s">
        <v>85</v>
      </c>
    </row>
    <row r="134" spans="1:65" s="2" customFormat="1" ht="24.2" customHeight="1">
      <c r="A134" s="35"/>
      <c r="B134" s="36"/>
      <c r="C134" s="193" t="s">
        <v>336</v>
      </c>
      <c r="D134" s="193" t="s">
        <v>284</v>
      </c>
      <c r="E134" s="194" t="s">
        <v>6762</v>
      </c>
      <c r="F134" s="195" t="s">
        <v>6763</v>
      </c>
      <c r="G134" s="196" t="s">
        <v>6757</v>
      </c>
      <c r="H134" s="197">
        <v>77.5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288</v>
      </c>
      <c r="BM134" s="205" t="s">
        <v>188</v>
      </c>
    </row>
    <row r="135" spans="1:65" s="2" customFormat="1" ht="48.75">
      <c r="A135" s="35"/>
      <c r="B135" s="36"/>
      <c r="C135" s="37"/>
      <c r="D135" s="209" t="s">
        <v>3774</v>
      </c>
      <c r="E135" s="37"/>
      <c r="F135" s="270" t="s">
        <v>6764</v>
      </c>
      <c r="G135" s="37"/>
      <c r="H135" s="37"/>
      <c r="I135" s="271"/>
      <c r="J135" s="37"/>
      <c r="K135" s="37"/>
      <c r="L135" s="40"/>
      <c r="M135" s="272"/>
      <c r="N135" s="273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3774</v>
      </c>
      <c r="AU135" s="18" t="s">
        <v>85</v>
      </c>
    </row>
    <row r="136" spans="1:65" s="2" customFormat="1" ht="16.5" customHeight="1">
      <c r="A136" s="35"/>
      <c r="B136" s="36"/>
      <c r="C136" s="193" t="s">
        <v>342</v>
      </c>
      <c r="D136" s="193" t="s">
        <v>284</v>
      </c>
      <c r="E136" s="194" t="s">
        <v>6765</v>
      </c>
      <c r="F136" s="195" t="s">
        <v>6766</v>
      </c>
      <c r="G136" s="196" t="s">
        <v>6757</v>
      </c>
      <c r="H136" s="197">
        <v>390.2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288</v>
      </c>
      <c r="BM136" s="205" t="s">
        <v>194</v>
      </c>
    </row>
    <row r="137" spans="1:65" s="2" customFormat="1" ht="58.5">
      <c r="A137" s="35"/>
      <c r="B137" s="36"/>
      <c r="C137" s="37"/>
      <c r="D137" s="209" t="s">
        <v>3774</v>
      </c>
      <c r="E137" s="37"/>
      <c r="F137" s="270" t="s">
        <v>6767</v>
      </c>
      <c r="G137" s="37"/>
      <c r="H137" s="37"/>
      <c r="I137" s="271"/>
      <c r="J137" s="37"/>
      <c r="K137" s="37"/>
      <c r="L137" s="40"/>
      <c r="M137" s="272"/>
      <c r="N137" s="273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3774</v>
      </c>
      <c r="AU137" s="18" t="s">
        <v>85</v>
      </c>
    </row>
    <row r="138" spans="1:65" s="2" customFormat="1" ht="16.5" customHeight="1">
      <c r="A138" s="35"/>
      <c r="B138" s="36"/>
      <c r="C138" s="193" t="s">
        <v>347</v>
      </c>
      <c r="D138" s="193" t="s">
        <v>284</v>
      </c>
      <c r="E138" s="194" t="s">
        <v>6768</v>
      </c>
      <c r="F138" s="195" t="s">
        <v>6769</v>
      </c>
      <c r="G138" s="196" t="s">
        <v>6757</v>
      </c>
      <c r="H138" s="197">
        <v>390.2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199</v>
      </c>
    </row>
    <row r="139" spans="1:65" s="2" customFormat="1" ht="58.5">
      <c r="A139" s="35"/>
      <c r="B139" s="36"/>
      <c r="C139" s="37"/>
      <c r="D139" s="209" t="s">
        <v>3774</v>
      </c>
      <c r="E139" s="37"/>
      <c r="F139" s="270" t="s">
        <v>6767</v>
      </c>
      <c r="G139" s="37"/>
      <c r="H139" s="37"/>
      <c r="I139" s="271"/>
      <c r="J139" s="37"/>
      <c r="K139" s="37"/>
      <c r="L139" s="40"/>
      <c r="M139" s="272"/>
      <c r="N139" s="273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3774</v>
      </c>
      <c r="AU139" s="18" t="s">
        <v>85</v>
      </c>
    </row>
    <row r="140" spans="1:65" s="2" customFormat="1" ht="24.2" customHeight="1">
      <c r="A140" s="35"/>
      <c r="B140" s="36"/>
      <c r="C140" s="193" t="s">
        <v>352</v>
      </c>
      <c r="D140" s="193" t="s">
        <v>284</v>
      </c>
      <c r="E140" s="194" t="s">
        <v>6770</v>
      </c>
      <c r="F140" s="195" t="s">
        <v>6771</v>
      </c>
      <c r="G140" s="196" t="s">
        <v>6757</v>
      </c>
      <c r="H140" s="197">
        <v>390.2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288</v>
      </c>
      <c r="BM140" s="205" t="s">
        <v>205</v>
      </c>
    </row>
    <row r="141" spans="1:65" s="2" customFormat="1" ht="107.25">
      <c r="A141" s="35"/>
      <c r="B141" s="36"/>
      <c r="C141" s="37"/>
      <c r="D141" s="209" t="s">
        <v>3774</v>
      </c>
      <c r="E141" s="37"/>
      <c r="F141" s="270" t="s">
        <v>6772</v>
      </c>
      <c r="G141" s="37"/>
      <c r="H141" s="37"/>
      <c r="I141" s="271"/>
      <c r="J141" s="37"/>
      <c r="K141" s="37"/>
      <c r="L141" s="40"/>
      <c r="M141" s="272"/>
      <c r="N141" s="27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3774</v>
      </c>
      <c r="AU141" s="18" t="s">
        <v>85</v>
      </c>
    </row>
    <row r="142" spans="1:65" s="2" customFormat="1" ht="24.2" customHeight="1">
      <c r="A142" s="35"/>
      <c r="B142" s="36"/>
      <c r="C142" s="193" t="s">
        <v>357</v>
      </c>
      <c r="D142" s="193" t="s">
        <v>284</v>
      </c>
      <c r="E142" s="194" t="s">
        <v>6773</v>
      </c>
      <c r="F142" s="195" t="s">
        <v>6774</v>
      </c>
      <c r="G142" s="196" t="s">
        <v>6757</v>
      </c>
      <c r="H142" s="197">
        <v>390.2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208</v>
      </c>
    </row>
    <row r="143" spans="1:65" s="2" customFormat="1" ht="107.25">
      <c r="A143" s="35"/>
      <c r="B143" s="36"/>
      <c r="C143" s="37"/>
      <c r="D143" s="209" t="s">
        <v>3774</v>
      </c>
      <c r="E143" s="37"/>
      <c r="F143" s="270" t="s">
        <v>6772</v>
      </c>
      <c r="G143" s="37"/>
      <c r="H143" s="37"/>
      <c r="I143" s="271"/>
      <c r="J143" s="37"/>
      <c r="K143" s="37"/>
      <c r="L143" s="40"/>
      <c r="M143" s="272"/>
      <c r="N143" s="273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3774</v>
      </c>
      <c r="AU143" s="18" t="s">
        <v>85</v>
      </c>
    </row>
    <row r="144" spans="1:65" s="2" customFormat="1" ht="24.2" customHeight="1">
      <c r="A144" s="35"/>
      <c r="B144" s="36"/>
      <c r="C144" s="193" t="s">
        <v>185</v>
      </c>
      <c r="D144" s="193" t="s">
        <v>284</v>
      </c>
      <c r="E144" s="194" t="s">
        <v>6775</v>
      </c>
      <c r="F144" s="195" t="s">
        <v>6776</v>
      </c>
      <c r="G144" s="196" t="s">
        <v>6757</v>
      </c>
      <c r="H144" s="197">
        <v>105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222</v>
      </c>
    </row>
    <row r="145" spans="1:65" s="2" customFormat="1" ht="126.75">
      <c r="A145" s="35"/>
      <c r="B145" s="36"/>
      <c r="C145" s="37"/>
      <c r="D145" s="209" t="s">
        <v>3774</v>
      </c>
      <c r="E145" s="37"/>
      <c r="F145" s="270" t="s">
        <v>6777</v>
      </c>
      <c r="G145" s="37"/>
      <c r="H145" s="37"/>
      <c r="I145" s="271"/>
      <c r="J145" s="37"/>
      <c r="K145" s="37"/>
      <c r="L145" s="40"/>
      <c r="M145" s="272"/>
      <c r="N145" s="273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3774</v>
      </c>
      <c r="AU145" s="18" t="s">
        <v>85</v>
      </c>
    </row>
    <row r="146" spans="1:65" s="2" customFormat="1" ht="24.2" customHeight="1">
      <c r="A146" s="35"/>
      <c r="B146" s="36"/>
      <c r="C146" s="193" t="s">
        <v>188</v>
      </c>
      <c r="D146" s="193" t="s">
        <v>284</v>
      </c>
      <c r="E146" s="194" t="s">
        <v>6778</v>
      </c>
      <c r="F146" s="195" t="s">
        <v>6779</v>
      </c>
      <c r="G146" s="196" t="s">
        <v>6757</v>
      </c>
      <c r="H146" s="197">
        <v>2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452</v>
      </c>
    </row>
    <row r="147" spans="1:65" s="2" customFormat="1" ht="126.75">
      <c r="A147" s="35"/>
      <c r="B147" s="36"/>
      <c r="C147" s="37"/>
      <c r="D147" s="209" t="s">
        <v>3774</v>
      </c>
      <c r="E147" s="37"/>
      <c r="F147" s="270" t="s">
        <v>6777</v>
      </c>
      <c r="G147" s="37"/>
      <c r="H147" s="37"/>
      <c r="I147" s="271"/>
      <c r="J147" s="37"/>
      <c r="K147" s="37"/>
      <c r="L147" s="40"/>
      <c r="M147" s="272"/>
      <c r="N147" s="273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3774</v>
      </c>
      <c r="AU147" s="18" t="s">
        <v>85</v>
      </c>
    </row>
    <row r="148" spans="1:65" s="2" customFormat="1" ht="16.5" customHeight="1">
      <c r="A148" s="35"/>
      <c r="B148" s="36"/>
      <c r="C148" s="193" t="s">
        <v>191</v>
      </c>
      <c r="D148" s="193" t="s">
        <v>284</v>
      </c>
      <c r="E148" s="194" t="s">
        <v>6780</v>
      </c>
      <c r="F148" s="195" t="s">
        <v>6781</v>
      </c>
      <c r="G148" s="196" t="s">
        <v>990</v>
      </c>
      <c r="H148" s="197">
        <v>23.7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288</v>
      </c>
      <c r="AT148" s="205" t="s">
        <v>284</v>
      </c>
      <c r="AU148" s="205" t="s">
        <v>85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288</v>
      </c>
      <c r="BM148" s="205" t="s">
        <v>463</v>
      </c>
    </row>
    <row r="149" spans="1:65" s="2" customFormat="1" ht="39">
      <c r="A149" s="35"/>
      <c r="B149" s="36"/>
      <c r="C149" s="37"/>
      <c r="D149" s="209" t="s">
        <v>3774</v>
      </c>
      <c r="E149" s="37"/>
      <c r="F149" s="270" t="s">
        <v>6782</v>
      </c>
      <c r="G149" s="37"/>
      <c r="H149" s="37"/>
      <c r="I149" s="271"/>
      <c r="J149" s="37"/>
      <c r="K149" s="37"/>
      <c r="L149" s="40"/>
      <c r="M149" s="272"/>
      <c r="N149" s="273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3774</v>
      </c>
      <c r="AU149" s="18" t="s">
        <v>85</v>
      </c>
    </row>
    <row r="150" spans="1:65" s="12" customFormat="1" ht="22.9" customHeight="1">
      <c r="B150" s="177"/>
      <c r="C150" s="178"/>
      <c r="D150" s="179" t="s">
        <v>75</v>
      </c>
      <c r="E150" s="191" t="s">
        <v>352</v>
      </c>
      <c r="F150" s="191" t="s">
        <v>1285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SUM(P151:P164)</f>
        <v>0</v>
      </c>
      <c r="Q150" s="185"/>
      <c r="R150" s="186">
        <f>SUM(R151:R164)</f>
        <v>0</v>
      </c>
      <c r="S150" s="185"/>
      <c r="T150" s="187">
        <f>SUM(T151:T164)</f>
        <v>0</v>
      </c>
      <c r="AR150" s="188" t="s">
        <v>83</v>
      </c>
      <c r="AT150" s="189" t="s">
        <v>75</v>
      </c>
      <c r="AU150" s="189" t="s">
        <v>83</v>
      </c>
      <c r="AY150" s="188" t="s">
        <v>282</v>
      </c>
      <c r="BK150" s="190">
        <f>SUM(BK151:BK164)</f>
        <v>0</v>
      </c>
    </row>
    <row r="151" spans="1:65" s="2" customFormat="1" ht="33" customHeight="1">
      <c r="A151" s="35"/>
      <c r="B151" s="36"/>
      <c r="C151" s="193" t="s">
        <v>194</v>
      </c>
      <c r="D151" s="193" t="s">
        <v>284</v>
      </c>
      <c r="E151" s="194" t="s">
        <v>6783</v>
      </c>
      <c r="F151" s="195" t="s">
        <v>6784</v>
      </c>
      <c r="G151" s="196" t="s">
        <v>6785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473</v>
      </c>
    </row>
    <row r="152" spans="1:65" s="2" customFormat="1" ht="39">
      <c r="A152" s="35"/>
      <c r="B152" s="36"/>
      <c r="C152" s="37"/>
      <c r="D152" s="209" t="s">
        <v>3774</v>
      </c>
      <c r="E152" s="37"/>
      <c r="F152" s="270" t="s">
        <v>6786</v>
      </c>
      <c r="G152" s="37"/>
      <c r="H152" s="37"/>
      <c r="I152" s="271"/>
      <c r="J152" s="37"/>
      <c r="K152" s="37"/>
      <c r="L152" s="40"/>
      <c r="M152" s="272"/>
      <c r="N152" s="273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3774</v>
      </c>
      <c r="AU152" s="18" t="s">
        <v>85</v>
      </c>
    </row>
    <row r="153" spans="1:65" s="2" customFormat="1" ht="33" customHeight="1">
      <c r="A153" s="35"/>
      <c r="B153" s="36"/>
      <c r="C153" s="193" t="s">
        <v>8</v>
      </c>
      <c r="D153" s="193" t="s">
        <v>284</v>
      </c>
      <c r="E153" s="194" t="s">
        <v>6787</v>
      </c>
      <c r="F153" s="195" t="s">
        <v>6788</v>
      </c>
      <c r="G153" s="196" t="s">
        <v>6785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288</v>
      </c>
      <c r="AT153" s="205" t="s">
        <v>284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288</v>
      </c>
      <c r="BM153" s="205" t="s">
        <v>483</v>
      </c>
    </row>
    <row r="154" spans="1:65" s="2" customFormat="1" ht="39">
      <c r="A154" s="35"/>
      <c r="B154" s="36"/>
      <c r="C154" s="37"/>
      <c r="D154" s="209" t="s">
        <v>3774</v>
      </c>
      <c r="E154" s="37"/>
      <c r="F154" s="270" t="s">
        <v>6789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85</v>
      </c>
    </row>
    <row r="155" spans="1:65" s="2" customFormat="1" ht="16.5" customHeight="1">
      <c r="A155" s="35"/>
      <c r="B155" s="36"/>
      <c r="C155" s="193" t="s">
        <v>199</v>
      </c>
      <c r="D155" s="193" t="s">
        <v>284</v>
      </c>
      <c r="E155" s="194" t="s">
        <v>6790</v>
      </c>
      <c r="F155" s="195" t="s">
        <v>6791</v>
      </c>
      <c r="G155" s="196" t="s">
        <v>6785</v>
      </c>
      <c r="H155" s="197">
        <v>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288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288</v>
      </c>
      <c r="BM155" s="205" t="s">
        <v>493</v>
      </c>
    </row>
    <row r="156" spans="1:65" s="2" customFormat="1" ht="68.25">
      <c r="A156" s="35"/>
      <c r="B156" s="36"/>
      <c r="C156" s="37"/>
      <c r="D156" s="209" t="s">
        <v>3774</v>
      </c>
      <c r="E156" s="37"/>
      <c r="F156" s="270" t="s">
        <v>6792</v>
      </c>
      <c r="G156" s="37"/>
      <c r="H156" s="37"/>
      <c r="I156" s="271"/>
      <c r="J156" s="37"/>
      <c r="K156" s="37"/>
      <c r="L156" s="40"/>
      <c r="M156" s="272"/>
      <c r="N156" s="273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3774</v>
      </c>
      <c r="AU156" s="18" t="s">
        <v>85</v>
      </c>
    </row>
    <row r="157" spans="1:65" s="2" customFormat="1" ht="24.2" customHeight="1">
      <c r="A157" s="35"/>
      <c r="B157" s="36"/>
      <c r="C157" s="193" t="s">
        <v>202</v>
      </c>
      <c r="D157" s="193" t="s">
        <v>284</v>
      </c>
      <c r="E157" s="194" t="s">
        <v>6793</v>
      </c>
      <c r="F157" s="195" t="s">
        <v>6794</v>
      </c>
      <c r="G157" s="196" t="s">
        <v>990</v>
      </c>
      <c r="H157" s="197">
        <v>15.5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288</v>
      </c>
      <c r="AT157" s="205" t="s">
        <v>284</v>
      </c>
      <c r="AU157" s="205" t="s">
        <v>85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288</v>
      </c>
      <c r="BM157" s="205" t="s">
        <v>509</v>
      </c>
    </row>
    <row r="158" spans="1:65" s="2" customFormat="1" ht="48.75">
      <c r="A158" s="35"/>
      <c r="B158" s="36"/>
      <c r="C158" s="37"/>
      <c r="D158" s="209" t="s">
        <v>3774</v>
      </c>
      <c r="E158" s="37"/>
      <c r="F158" s="270" t="s">
        <v>6795</v>
      </c>
      <c r="G158" s="37"/>
      <c r="H158" s="37"/>
      <c r="I158" s="271"/>
      <c r="J158" s="37"/>
      <c r="K158" s="37"/>
      <c r="L158" s="40"/>
      <c r="M158" s="272"/>
      <c r="N158" s="273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3774</v>
      </c>
      <c r="AU158" s="18" t="s">
        <v>85</v>
      </c>
    </row>
    <row r="159" spans="1:65" s="2" customFormat="1" ht="24.2" customHeight="1">
      <c r="A159" s="35"/>
      <c r="B159" s="36"/>
      <c r="C159" s="193" t="s">
        <v>205</v>
      </c>
      <c r="D159" s="193" t="s">
        <v>284</v>
      </c>
      <c r="E159" s="194" t="s">
        <v>6796</v>
      </c>
      <c r="F159" s="195" t="s">
        <v>6797</v>
      </c>
      <c r="G159" s="196" t="s">
        <v>990</v>
      </c>
      <c r="H159" s="197">
        <v>35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288</v>
      </c>
      <c r="AT159" s="205" t="s">
        <v>284</v>
      </c>
      <c r="AU159" s="205" t="s">
        <v>85</v>
      </c>
      <c r="AY159" s="18" t="s">
        <v>282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288</v>
      </c>
      <c r="BM159" s="205" t="s">
        <v>520</v>
      </c>
    </row>
    <row r="160" spans="1:65" s="2" customFormat="1" ht="48.75">
      <c r="A160" s="35"/>
      <c r="B160" s="36"/>
      <c r="C160" s="37"/>
      <c r="D160" s="209" t="s">
        <v>3774</v>
      </c>
      <c r="E160" s="37"/>
      <c r="F160" s="270" t="s">
        <v>6798</v>
      </c>
      <c r="G160" s="37"/>
      <c r="H160" s="37"/>
      <c r="I160" s="271"/>
      <c r="J160" s="37"/>
      <c r="K160" s="37"/>
      <c r="L160" s="40"/>
      <c r="M160" s="272"/>
      <c r="N160" s="273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3774</v>
      </c>
      <c r="AU160" s="18" t="s">
        <v>85</v>
      </c>
    </row>
    <row r="161" spans="1:65" s="2" customFormat="1" ht="24.2" customHeight="1">
      <c r="A161" s="35"/>
      <c r="B161" s="36"/>
      <c r="C161" s="193" t="s">
        <v>426</v>
      </c>
      <c r="D161" s="193" t="s">
        <v>284</v>
      </c>
      <c r="E161" s="194" t="s">
        <v>6799</v>
      </c>
      <c r="F161" s="195" t="s">
        <v>6800</v>
      </c>
      <c r="G161" s="196" t="s">
        <v>990</v>
      </c>
      <c r="H161" s="197">
        <v>23.7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288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288</v>
      </c>
      <c r="BM161" s="205" t="s">
        <v>530</v>
      </c>
    </row>
    <row r="162" spans="1:65" s="2" customFormat="1" ht="39">
      <c r="A162" s="35"/>
      <c r="B162" s="36"/>
      <c r="C162" s="37"/>
      <c r="D162" s="209" t="s">
        <v>3774</v>
      </c>
      <c r="E162" s="37"/>
      <c r="F162" s="270" t="s">
        <v>6801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85</v>
      </c>
    </row>
    <row r="163" spans="1:65" s="2" customFormat="1" ht="24.2" customHeight="1">
      <c r="A163" s="35"/>
      <c r="B163" s="36"/>
      <c r="C163" s="193" t="s">
        <v>208</v>
      </c>
      <c r="D163" s="193" t="s">
        <v>284</v>
      </c>
      <c r="E163" s="194" t="s">
        <v>6802</v>
      </c>
      <c r="F163" s="195" t="s">
        <v>6803</v>
      </c>
      <c r="G163" s="196" t="s">
        <v>990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288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288</v>
      </c>
      <c r="BM163" s="205" t="s">
        <v>544</v>
      </c>
    </row>
    <row r="164" spans="1:65" s="2" customFormat="1" ht="68.25">
      <c r="A164" s="35"/>
      <c r="B164" s="36"/>
      <c r="C164" s="37"/>
      <c r="D164" s="209" t="s">
        <v>3774</v>
      </c>
      <c r="E164" s="37"/>
      <c r="F164" s="270" t="s">
        <v>6804</v>
      </c>
      <c r="G164" s="37"/>
      <c r="H164" s="37"/>
      <c r="I164" s="271"/>
      <c r="J164" s="37"/>
      <c r="K164" s="37"/>
      <c r="L164" s="40"/>
      <c r="M164" s="274"/>
      <c r="N164" s="275"/>
      <c r="O164" s="267"/>
      <c r="P164" s="267"/>
      <c r="Q164" s="267"/>
      <c r="R164" s="267"/>
      <c r="S164" s="267"/>
      <c r="T164" s="27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3774</v>
      </c>
      <c r="AU164" s="18" t="s">
        <v>85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PES3NZPbcXKvH9iZZVNyWFy2ZYRKmtOdc0WKPh7RRNY2nYRSD2wyPsvZG007zuOevDcc26TwhJGeze8k4KavgQ==" saltValue="sAR9XeV4IYx02mvMJUHjghKvUiwaKI5ptx6OCnJ0cmmVaob9W7L6ezcfLjY2SaKLcVcGCZvwLGWdrPUR3HUtAw==" spinCount="100000" sheet="1" objects="1" scenarios="1" formatColumns="0" formatRows="0" autoFilter="0"/>
  <autoFilter ref="C119:K16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6805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ROUND((SUM(BE126:BE262)),  2)</f>
        <v>0</v>
      </c>
      <c r="G33" s="35"/>
      <c r="H33" s="35"/>
      <c r="I33" s="131">
        <v>0.21</v>
      </c>
      <c r="J33" s="130">
        <f>ROUND(((SUM(BE126:BE262))*I33),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ROUND((SUM(BF126:BF262)),  2)</f>
        <v>0</v>
      </c>
      <c r="G34" s="35"/>
      <c r="H34" s="35"/>
      <c r="I34" s="131">
        <v>0.15</v>
      </c>
      <c r="J34" s="130">
        <f>ROUND(((SUM(BF126:BF262))*I34),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ROUND((SUM(BG126:BG262)),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ROUND((SUM(BH126:BH262)),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ROUND((SUM(BI126:BI262)),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04 - SO 04 - Sadové úpravy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6806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6807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6808</v>
      </c>
      <c r="E99" s="162"/>
      <c r="F99" s="162"/>
      <c r="G99" s="162"/>
      <c r="H99" s="162"/>
      <c r="I99" s="162"/>
      <c r="J99" s="163">
        <f>J237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6809</v>
      </c>
      <c r="E100" s="162"/>
      <c r="F100" s="162"/>
      <c r="G100" s="162"/>
      <c r="H100" s="162"/>
      <c r="I100" s="162"/>
      <c r="J100" s="163">
        <f>J243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6810</v>
      </c>
      <c r="E101" s="162"/>
      <c r="F101" s="162"/>
      <c r="G101" s="162"/>
      <c r="H101" s="162"/>
      <c r="I101" s="162"/>
      <c r="J101" s="163">
        <f>J248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6811</v>
      </c>
      <c r="E102" s="162"/>
      <c r="F102" s="162"/>
      <c r="G102" s="162"/>
      <c r="H102" s="162"/>
      <c r="I102" s="162"/>
      <c r="J102" s="163">
        <f>J252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6812</v>
      </c>
      <c r="E103" s="157"/>
      <c r="F103" s="157"/>
      <c r="G103" s="157"/>
      <c r="H103" s="157"/>
      <c r="I103" s="157"/>
      <c r="J103" s="158">
        <f>J254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6813</v>
      </c>
      <c r="E104" s="162"/>
      <c r="F104" s="162"/>
      <c r="G104" s="162"/>
      <c r="H104" s="162"/>
      <c r="I104" s="162"/>
      <c r="J104" s="163">
        <f>J255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6814</v>
      </c>
      <c r="E105" s="162"/>
      <c r="F105" s="162"/>
      <c r="G105" s="162"/>
      <c r="H105" s="162"/>
      <c r="I105" s="162"/>
      <c r="J105" s="163">
        <f>J258</f>
        <v>0</v>
      </c>
      <c r="K105" s="105"/>
      <c r="L105" s="164"/>
    </row>
    <row r="106" spans="1:31" s="9" customFormat="1" ht="24.95" customHeight="1">
      <c r="B106" s="154"/>
      <c r="C106" s="155"/>
      <c r="D106" s="156" t="s">
        <v>6815</v>
      </c>
      <c r="E106" s="157"/>
      <c r="F106" s="157"/>
      <c r="G106" s="157"/>
      <c r="H106" s="157"/>
      <c r="I106" s="157"/>
      <c r="J106" s="158">
        <f>J260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267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5" t="str">
        <f>E7</f>
        <v>MŠ Vokovická</v>
      </c>
      <c r="F116" s="336"/>
      <c r="G116" s="336"/>
      <c r="H116" s="33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8" t="str">
        <f>E9</f>
        <v>04 - SO 04 - Sadové úpravy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268</v>
      </c>
      <c r="D125" s="168" t="s">
        <v>61</v>
      </c>
      <c r="E125" s="168" t="s">
        <v>57</v>
      </c>
      <c r="F125" s="168" t="s">
        <v>58</v>
      </c>
      <c r="G125" s="168" t="s">
        <v>269</v>
      </c>
      <c r="H125" s="168" t="s">
        <v>270</v>
      </c>
      <c r="I125" s="168" t="s">
        <v>271</v>
      </c>
      <c r="J125" s="169" t="s">
        <v>232</v>
      </c>
      <c r="K125" s="170" t="s">
        <v>272</v>
      </c>
      <c r="L125" s="171"/>
      <c r="M125" s="76" t="s">
        <v>1</v>
      </c>
      <c r="N125" s="77" t="s">
        <v>40</v>
      </c>
      <c r="O125" s="77" t="s">
        <v>273</v>
      </c>
      <c r="P125" s="77" t="s">
        <v>274</v>
      </c>
      <c r="Q125" s="77" t="s">
        <v>275</v>
      </c>
      <c r="R125" s="77" t="s">
        <v>276</v>
      </c>
      <c r="S125" s="77" t="s">
        <v>277</v>
      </c>
      <c r="T125" s="78" t="s">
        <v>278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279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P127+P254+P260</f>
        <v>0</v>
      </c>
      <c r="Q126" s="80"/>
      <c r="R126" s="174">
        <f>R127+R254+R260</f>
        <v>0</v>
      </c>
      <c r="S126" s="80"/>
      <c r="T126" s="175">
        <f>T127+T254+T260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BK127+BK254+BK260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280</v>
      </c>
      <c r="F127" s="180" t="s">
        <v>6816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P128+P237+P243+P248+P252</f>
        <v>0</v>
      </c>
      <c r="Q127" s="185"/>
      <c r="R127" s="186">
        <f>R128+R237+R243+R248+R252</f>
        <v>0</v>
      </c>
      <c r="S127" s="185"/>
      <c r="T127" s="187">
        <f>T128+T237+T243+T248+T252</f>
        <v>0</v>
      </c>
      <c r="AR127" s="188" t="s">
        <v>83</v>
      </c>
      <c r="AT127" s="189" t="s">
        <v>75</v>
      </c>
      <c r="AU127" s="189" t="s">
        <v>76</v>
      </c>
      <c r="AY127" s="188" t="s">
        <v>282</v>
      </c>
      <c r="BK127" s="190">
        <f>BK128+BK237+BK243+BK248+BK252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6817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SUM(P129:P236)</f>
        <v>0</v>
      </c>
      <c r="Q128" s="185"/>
      <c r="R128" s="186">
        <f>SUM(R129:R236)</f>
        <v>0</v>
      </c>
      <c r="S128" s="185"/>
      <c r="T128" s="187">
        <f>SUM(T129:T236)</f>
        <v>0</v>
      </c>
      <c r="AR128" s="188" t="s">
        <v>83</v>
      </c>
      <c r="AT128" s="189" t="s">
        <v>75</v>
      </c>
      <c r="AU128" s="189" t="s">
        <v>83</v>
      </c>
      <c r="AY128" s="188" t="s">
        <v>282</v>
      </c>
      <c r="BK128" s="190">
        <f>SUM(BK129:BK236)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284</v>
      </c>
      <c r="E129" s="194" t="s">
        <v>6818</v>
      </c>
      <c r="F129" s="195" t="s">
        <v>6819</v>
      </c>
      <c r="G129" s="196" t="s">
        <v>287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85</v>
      </c>
      <c r="AY129" s="18" t="s">
        <v>282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288</v>
      </c>
      <c r="BM129" s="205" t="s">
        <v>85</v>
      </c>
    </row>
    <row r="130" spans="1:65" s="2" customFormat="1" ht="24.2" customHeight="1">
      <c r="A130" s="35"/>
      <c r="B130" s="36"/>
      <c r="C130" s="193" t="s">
        <v>85</v>
      </c>
      <c r="D130" s="193" t="s">
        <v>284</v>
      </c>
      <c r="E130" s="194" t="s">
        <v>6820</v>
      </c>
      <c r="F130" s="195" t="s">
        <v>6821</v>
      </c>
      <c r="G130" s="196" t="s">
        <v>287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85</v>
      </c>
      <c r="AY130" s="18" t="s">
        <v>282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288</v>
      </c>
      <c r="BM130" s="205" t="s">
        <v>288</v>
      </c>
    </row>
    <row r="131" spans="1:65" s="2" customFormat="1" ht="24.2" customHeight="1">
      <c r="A131" s="35"/>
      <c r="B131" s="36"/>
      <c r="C131" s="193" t="s">
        <v>105</v>
      </c>
      <c r="D131" s="193" t="s">
        <v>284</v>
      </c>
      <c r="E131" s="194" t="s">
        <v>6822</v>
      </c>
      <c r="F131" s="195" t="s">
        <v>6823</v>
      </c>
      <c r="G131" s="196" t="s">
        <v>287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288</v>
      </c>
      <c r="AT131" s="205" t="s">
        <v>284</v>
      </c>
      <c r="AU131" s="205" t="s">
        <v>85</v>
      </c>
      <c r="AY131" s="18" t="s">
        <v>282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288</v>
      </c>
      <c r="BM131" s="205" t="s">
        <v>336</v>
      </c>
    </row>
    <row r="132" spans="1:65" s="2" customFormat="1" ht="37.9" customHeight="1">
      <c r="A132" s="35"/>
      <c r="B132" s="36"/>
      <c r="C132" s="193" t="s">
        <v>288</v>
      </c>
      <c r="D132" s="193" t="s">
        <v>284</v>
      </c>
      <c r="E132" s="194" t="s">
        <v>6824</v>
      </c>
      <c r="F132" s="195" t="s">
        <v>6825</v>
      </c>
      <c r="G132" s="196" t="s">
        <v>287</v>
      </c>
      <c r="H132" s="197">
        <v>394.1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85</v>
      </c>
      <c r="AY132" s="18" t="s">
        <v>282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288</v>
      </c>
      <c r="BM132" s="205" t="s">
        <v>6826</v>
      </c>
    </row>
    <row r="133" spans="1:65" s="2" customFormat="1" ht="24.2" customHeight="1">
      <c r="A133" s="35"/>
      <c r="B133" s="36"/>
      <c r="C133" s="193" t="s">
        <v>330</v>
      </c>
      <c r="D133" s="193" t="s">
        <v>284</v>
      </c>
      <c r="E133" s="194" t="s">
        <v>6827</v>
      </c>
      <c r="F133" s="195" t="s">
        <v>6828</v>
      </c>
      <c r="G133" s="196" t="s">
        <v>583</v>
      </c>
      <c r="H133" s="197">
        <v>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288</v>
      </c>
      <c r="AT133" s="205" t="s">
        <v>284</v>
      </c>
      <c r="AU133" s="205" t="s">
        <v>85</v>
      </c>
      <c r="AY133" s="18" t="s">
        <v>282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288</v>
      </c>
      <c r="BM133" s="205" t="s">
        <v>6829</v>
      </c>
    </row>
    <row r="134" spans="1:65" s="2" customFormat="1" ht="24.2" customHeight="1">
      <c r="A134" s="35"/>
      <c r="B134" s="36"/>
      <c r="C134" s="193" t="s">
        <v>336</v>
      </c>
      <c r="D134" s="193" t="s">
        <v>284</v>
      </c>
      <c r="E134" s="194" t="s">
        <v>6830</v>
      </c>
      <c r="F134" s="195" t="s">
        <v>6831</v>
      </c>
      <c r="G134" s="196" t="s">
        <v>583</v>
      </c>
      <c r="H134" s="197">
        <v>4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85</v>
      </c>
      <c r="AY134" s="18" t="s">
        <v>282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288</v>
      </c>
      <c r="BM134" s="205" t="s">
        <v>6832</v>
      </c>
    </row>
    <row r="135" spans="1:65" s="2" customFormat="1" ht="24.2" customHeight="1">
      <c r="A135" s="35"/>
      <c r="B135" s="36"/>
      <c r="C135" s="193" t="s">
        <v>342</v>
      </c>
      <c r="D135" s="193" t="s">
        <v>284</v>
      </c>
      <c r="E135" s="194" t="s">
        <v>6833</v>
      </c>
      <c r="F135" s="195" t="s">
        <v>6834</v>
      </c>
      <c r="G135" s="196" t="s">
        <v>583</v>
      </c>
      <c r="H135" s="197">
        <v>2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288</v>
      </c>
      <c r="AT135" s="205" t="s">
        <v>284</v>
      </c>
      <c r="AU135" s="205" t="s">
        <v>85</v>
      </c>
      <c r="AY135" s="18" t="s">
        <v>282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288</v>
      </c>
      <c r="BM135" s="205" t="s">
        <v>6835</v>
      </c>
    </row>
    <row r="136" spans="1:65" s="2" customFormat="1" ht="24.2" customHeight="1">
      <c r="A136" s="35"/>
      <c r="B136" s="36"/>
      <c r="C136" s="193" t="s">
        <v>347</v>
      </c>
      <c r="D136" s="193" t="s">
        <v>284</v>
      </c>
      <c r="E136" s="194" t="s">
        <v>6836</v>
      </c>
      <c r="F136" s="195" t="s">
        <v>6837</v>
      </c>
      <c r="G136" s="196" t="s">
        <v>583</v>
      </c>
      <c r="H136" s="197">
        <v>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288</v>
      </c>
      <c r="BM136" s="205" t="s">
        <v>6838</v>
      </c>
    </row>
    <row r="137" spans="1:65" s="2" customFormat="1" ht="33" customHeight="1">
      <c r="A137" s="35"/>
      <c r="B137" s="36"/>
      <c r="C137" s="193" t="s">
        <v>352</v>
      </c>
      <c r="D137" s="193" t="s">
        <v>284</v>
      </c>
      <c r="E137" s="194" t="s">
        <v>6839</v>
      </c>
      <c r="F137" s="195" t="s">
        <v>6840</v>
      </c>
      <c r="G137" s="196" t="s">
        <v>583</v>
      </c>
      <c r="H137" s="197">
        <v>12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85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288</v>
      </c>
      <c r="BM137" s="205" t="s">
        <v>205</v>
      </c>
    </row>
    <row r="138" spans="1:65" s="2" customFormat="1" ht="33" customHeight="1">
      <c r="A138" s="35"/>
      <c r="B138" s="36"/>
      <c r="C138" s="193" t="s">
        <v>357</v>
      </c>
      <c r="D138" s="193" t="s">
        <v>284</v>
      </c>
      <c r="E138" s="194" t="s">
        <v>6841</v>
      </c>
      <c r="F138" s="195" t="s">
        <v>6842</v>
      </c>
      <c r="G138" s="196" t="s">
        <v>583</v>
      </c>
      <c r="H138" s="197">
        <v>5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288</v>
      </c>
      <c r="BM138" s="205" t="s">
        <v>208</v>
      </c>
    </row>
    <row r="139" spans="1:65" s="2" customFormat="1" ht="33" customHeight="1">
      <c r="A139" s="35"/>
      <c r="B139" s="36"/>
      <c r="C139" s="193" t="s">
        <v>185</v>
      </c>
      <c r="D139" s="193" t="s">
        <v>284</v>
      </c>
      <c r="E139" s="194" t="s">
        <v>6843</v>
      </c>
      <c r="F139" s="195" t="s">
        <v>6844</v>
      </c>
      <c r="G139" s="196" t="s">
        <v>583</v>
      </c>
      <c r="H139" s="197">
        <v>2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85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288</v>
      </c>
      <c r="BM139" s="205" t="s">
        <v>222</v>
      </c>
    </row>
    <row r="140" spans="1:65" s="2" customFormat="1" ht="24.2" customHeight="1">
      <c r="A140" s="35"/>
      <c r="B140" s="36"/>
      <c r="C140" s="193" t="s">
        <v>188</v>
      </c>
      <c r="D140" s="193" t="s">
        <v>284</v>
      </c>
      <c r="E140" s="194" t="s">
        <v>6845</v>
      </c>
      <c r="F140" s="195" t="s">
        <v>6846</v>
      </c>
      <c r="G140" s="196" t="s">
        <v>287</v>
      </c>
      <c r="H140" s="197">
        <v>460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85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288</v>
      </c>
      <c r="BM140" s="205" t="s">
        <v>452</v>
      </c>
    </row>
    <row r="141" spans="1:65" s="2" customFormat="1" ht="16.5" customHeight="1">
      <c r="A141" s="35"/>
      <c r="B141" s="36"/>
      <c r="C141" s="251" t="s">
        <v>191</v>
      </c>
      <c r="D141" s="251" t="s">
        <v>990</v>
      </c>
      <c r="E141" s="252" t="s">
        <v>6847</v>
      </c>
      <c r="F141" s="253" t="s">
        <v>6848</v>
      </c>
      <c r="G141" s="254" t="s">
        <v>287</v>
      </c>
      <c r="H141" s="255">
        <v>500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347</v>
      </c>
      <c r="AT141" s="205" t="s">
        <v>990</v>
      </c>
      <c r="AU141" s="205" t="s">
        <v>85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288</v>
      </c>
      <c r="BM141" s="205" t="s">
        <v>463</v>
      </c>
    </row>
    <row r="142" spans="1:65" s="2" customFormat="1" ht="37.9" customHeight="1">
      <c r="A142" s="35"/>
      <c r="B142" s="36"/>
      <c r="C142" s="193" t="s">
        <v>194</v>
      </c>
      <c r="D142" s="193" t="s">
        <v>284</v>
      </c>
      <c r="E142" s="194" t="s">
        <v>6849</v>
      </c>
      <c r="F142" s="195" t="s">
        <v>6850</v>
      </c>
      <c r="G142" s="196" t="s">
        <v>287</v>
      </c>
      <c r="H142" s="197">
        <v>470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288</v>
      </c>
      <c r="BM142" s="205" t="s">
        <v>473</v>
      </c>
    </row>
    <row r="143" spans="1:65" s="2" customFormat="1" ht="33" customHeight="1">
      <c r="A143" s="35"/>
      <c r="B143" s="36"/>
      <c r="C143" s="193" t="s">
        <v>8</v>
      </c>
      <c r="D143" s="193" t="s">
        <v>284</v>
      </c>
      <c r="E143" s="194" t="s">
        <v>6851</v>
      </c>
      <c r="F143" s="195" t="s">
        <v>6852</v>
      </c>
      <c r="G143" s="196" t="s">
        <v>287</v>
      </c>
      <c r="H143" s="197">
        <v>133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85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288</v>
      </c>
      <c r="BM143" s="205" t="s">
        <v>483</v>
      </c>
    </row>
    <row r="144" spans="1:65" s="2" customFormat="1" ht="33" customHeight="1">
      <c r="A144" s="35"/>
      <c r="B144" s="36"/>
      <c r="C144" s="193" t="s">
        <v>199</v>
      </c>
      <c r="D144" s="193" t="s">
        <v>284</v>
      </c>
      <c r="E144" s="194" t="s">
        <v>6853</v>
      </c>
      <c r="F144" s="195" t="s">
        <v>6854</v>
      </c>
      <c r="G144" s="196" t="s">
        <v>287</v>
      </c>
      <c r="H144" s="197">
        <v>470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288</v>
      </c>
      <c r="BM144" s="205" t="s">
        <v>493</v>
      </c>
    </row>
    <row r="145" spans="1:65" s="2" customFormat="1" ht="24.2" customHeight="1">
      <c r="A145" s="35"/>
      <c r="B145" s="36"/>
      <c r="C145" s="193" t="s">
        <v>202</v>
      </c>
      <c r="D145" s="193" t="s">
        <v>284</v>
      </c>
      <c r="E145" s="194" t="s">
        <v>6855</v>
      </c>
      <c r="F145" s="195" t="s">
        <v>6856</v>
      </c>
      <c r="G145" s="196" t="s">
        <v>287</v>
      </c>
      <c r="H145" s="197">
        <v>470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85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288</v>
      </c>
      <c r="BM145" s="205" t="s">
        <v>509</v>
      </c>
    </row>
    <row r="146" spans="1:65" s="2" customFormat="1" ht="16.5" customHeight="1">
      <c r="A146" s="35"/>
      <c r="B146" s="36"/>
      <c r="C146" s="251" t="s">
        <v>205</v>
      </c>
      <c r="D146" s="251" t="s">
        <v>990</v>
      </c>
      <c r="E146" s="252" t="s">
        <v>6857</v>
      </c>
      <c r="F146" s="253" t="s">
        <v>6858</v>
      </c>
      <c r="G146" s="254" t="s">
        <v>2957</v>
      </c>
      <c r="H146" s="255">
        <v>11.8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347</v>
      </c>
      <c r="AT146" s="205" t="s">
        <v>990</v>
      </c>
      <c r="AU146" s="205" t="s">
        <v>85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288</v>
      </c>
      <c r="BM146" s="205" t="s">
        <v>520</v>
      </c>
    </row>
    <row r="147" spans="1:65" s="2" customFormat="1" ht="24.2" customHeight="1">
      <c r="A147" s="35"/>
      <c r="B147" s="36"/>
      <c r="C147" s="251" t="s">
        <v>426</v>
      </c>
      <c r="D147" s="251" t="s">
        <v>990</v>
      </c>
      <c r="E147" s="252" t="s">
        <v>6859</v>
      </c>
      <c r="F147" s="253" t="s">
        <v>6860</v>
      </c>
      <c r="G147" s="254" t="s">
        <v>2957</v>
      </c>
      <c r="H147" s="255">
        <v>0.6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347</v>
      </c>
      <c r="AT147" s="205" t="s">
        <v>990</v>
      </c>
      <c r="AU147" s="205" t="s">
        <v>85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288</v>
      </c>
      <c r="BM147" s="205" t="s">
        <v>530</v>
      </c>
    </row>
    <row r="148" spans="1:65" s="2" customFormat="1" ht="24.2" customHeight="1">
      <c r="A148" s="35"/>
      <c r="B148" s="36"/>
      <c r="C148" s="251" t="s">
        <v>208</v>
      </c>
      <c r="D148" s="251" t="s">
        <v>990</v>
      </c>
      <c r="E148" s="252" t="s">
        <v>6861</v>
      </c>
      <c r="F148" s="253" t="s">
        <v>6862</v>
      </c>
      <c r="G148" s="254" t="s">
        <v>2957</v>
      </c>
      <c r="H148" s="255">
        <v>1.8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347</v>
      </c>
      <c r="AT148" s="205" t="s">
        <v>990</v>
      </c>
      <c r="AU148" s="205" t="s">
        <v>85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288</v>
      </c>
      <c r="BM148" s="205" t="s">
        <v>544</v>
      </c>
    </row>
    <row r="149" spans="1:65" s="2" customFormat="1" ht="24.2" customHeight="1">
      <c r="A149" s="35"/>
      <c r="B149" s="36"/>
      <c r="C149" s="193" t="s">
        <v>7</v>
      </c>
      <c r="D149" s="193" t="s">
        <v>284</v>
      </c>
      <c r="E149" s="194" t="s">
        <v>6863</v>
      </c>
      <c r="F149" s="195" t="s">
        <v>6864</v>
      </c>
      <c r="G149" s="196" t="s">
        <v>287</v>
      </c>
      <c r="H149" s="197">
        <v>133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85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288</v>
      </c>
      <c r="BM149" s="205" t="s">
        <v>580</v>
      </c>
    </row>
    <row r="150" spans="1:65" s="2" customFormat="1" ht="24.2" customHeight="1">
      <c r="A150" s="35"/>
      <c r="B150" s="36"/>
      <c r="C150" s="251" t="s">
        <v>222</v>
      </c>
      <c r="D150" s="251" t="s">
        <v>990</v>
      </c>
      <c r="E150" s="252" t="s">
        <v>6865</v>
      </c>
      <c r="F150" s="253" t="s">
        <v>6866</v>
      </c>
      <c r="G150" s="254" t="s">
        <v>2957</v>
      </c>
      <c r="H150" s="255">
        <v>3.3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347</v>
      </c>
      <c r="AT150" s="205" t="s">
        <v>990</v>
      </c>
      <c r="AU150" s="205" t="s">
        <v>85</v>
      </c>
      <c r="AY150" s="18" t="s">
        <v>282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288</v>
      </c>
      <c r="BM150" s="205" t="s">
        <v>589</v>
      </c>
    </row>
    <row r="151" spans="1:65" s="2" customFormat="1" ht="16.5" customHeight="1">
      <c r="A151" s="35"/>
      <c r="B151" s="36"/>
      <c r="C151" s="193" t="s">
        <v>446</v>
      </c>
      <c r="D151" s="193" t="s">
        <v>284</v>
      </c>
      <c r="E151" s="194" t="s">
        <v>6867</v>
      </c>
      <c r="F151" s="195" t="s">
        <v>6868</v>
      </c>
      <c r="G151" s="196" t="s">
        <v>295</v>
      </c>
      <c r="H151" s="197">
        <v>182.75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85</v>
      </c>
      <c r="AY151" s="18" t="s">
        <v>282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288</v>
      </c>
      <c r="BM151" s="205" t="s">
        <v>597</v>
      </c>
    </row>
    <row r="152" spans="1:65" s="2" customFormat="1" ht="33" customHeight="1">
      <c r="A152" s="35"/>
      <c r="B152" s="36"/>
      <c r="C152" s="193" t="s">
        <v>452</v>
      </c>
      <c r="D152" s="193" t="s">
        <v>284</v>
      </c>
      <c r="E152" s="194" t="s">
        <v>6869</v>
      </c>
      <c r="F152" s="195" t="s">
        <v>6870</v>
      </c>
      <c r="G152" s="196" t="s">
        <v>583</v>
      </c>
      <c r="H152" s="197">
        <v>14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288</v>
      </c>
      <c r="AT152" s="205" t="s">
        <v>284</v>
      </c>
      <c r="AU152" s="205" t="s">
        <v>85</v>
      </c>
      <c r="AY152" s="18" t="s">
        <v>282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288</v>
      </c>
      <c r="BM152" s="205" t="s">
        <v>605</v>
      </c>
    </row>
    <row r="153" spans="1:65" s="2" customFormat="1" ht="16.5" customHeight="1">
      <c r="A153" s="35"/>
      <c r="B153" s="36"/>
      <c r="C153" s="251" t="s">
        <v>457</v>
      </c>
      <c r="D153" s="251" t="s">
        <v>990</v>
      </c>
      <c r="E153" s="252" t="s">
        <v>6871</v>
      </c>
      <c r="F153" s="253" t="s">
        <v>6872</v>
      </c>
      <c r="G153" s="254" t="s">
        <v>295</v>
      </c>
      <c r="H153" s="255">
        <v>4.9000000000000004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347</v>
      </c>
      <c r="AT153" s="205" t="s">
        <v>990</v>
      </c>
      <c r="AU153" s="205" t="s">
        <v>85</v>
      </c>
      <c r="AY153" s="18" t="s">
        <v>282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288</v>
      </c>
      <c r="BM153" s="205" t="s">
        <v>613</v>
      </c>
    </row>
    <row r="154" spans="1:65" s="2" customFormat="1" ht="33" customHeight="1">
      <c r="A154" s="35"/>
      <c r="B154" s="36"/>
      <c r="C154" s="193" t="s">
        <v>463</v>
      </c>
      <c r="D154" s="193" t="s">
        <v>284</v>
      </c>
      <c r="E154" s="194" t="s">
        <v>6873</v>
      </c>
      <c r="F154" s="195" t="s">
        <v>6874</v>
      </c>
      <c r="G154" s="196" t="s">
        <v>583</v>
      </c>
      <c r="H154" s="197">
        <v>4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288</v>
      </c>
      <c r="AT154" s="205" t="s">
        <v>284</v>
      </c>
      <c r="AU154" s="205" t="s">
        <v>85</v>
      </c>
      <c r="AY154" s="18" t="s">
        <v>282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288</v>
      </c>
      <c r="BM154" s="205" t="s">
        <v>621</v>
      </c>
    </row>
    <row r="155" spans="1:65" s="2" customFormat="1" ht="16.5" customHeight="1">
      <c r="A155" s="35"/>
      <c r="B155" s="36"/>
      <c r="C155" s="251" t="s">
        <v>468</v>
      </c>
      <c r="D155" s="251" t="s">
        <v>990</v>
      </c>
      <c r="E155" s="252" t="s">
        <v>6871</v>
      </c>
      <c r="F155" s="253" t="s">
        <v>6872</v>
      </c>
      <c r="G155" s="254" t="s">
        <v>295</v>
      </c>
      <c r="H155" s="255">
        <v>1.4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347</v>
      </c>
      <c r="AT155" s="205" t="s">
        <v>990</v>
      </c>
      <c r="AU155" s="205" t="s">
        <v>85</v>
      </c>
      <c r="AY155" s="18" t="s">
        <v>282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288</v>
      </c>
      <c r="BM155" s="205" t="s">
        <v>629</v>
      </c>
    </row>
    <row r="156" spans="1:65" s="2" customFormat="1" ht="33" customHeight="1">
      <c r="A156" s="35"/>
      <c r="B156" s="36"/>
      <c r="C156" s="193" t="s">
        <v>473</v>
      </c>
      <c r="D156" s="193" t="s">
        <v>284</v>
      </c>
      <c r="E156" s="194" t="s">
        <v>6875</v>
      </c>
      <c r="F156" s="195" t="s">
        <v>6876</v>
      </c>
      <c r="G156" s="196" t="s">
        <v>583</v>
      </c>
      <c r="H156" s="197">
        <v>560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288</v>
      </c>
      <c r="AT156" s="205" t="s">
        <v>284</v>
      </c>
      <c r="AU156" s="205" t="s">
        <v>85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288</v>
      </c>
      <c r="BM156" s="205" t="s">
        <v>637</v>
      </c>
    </row>
    <row r="157" spans="1:65" s="2" customFormat="1" ht="33" customHeight="1">
      <c r="A157" s="35"/>
      <c r="B157" s="36"/>
      <c r="C157" s="193" t="s">
        <v>478</v>
      </c>
      <c r="D157" s="193" t="s">
        <v>284</v>
      </c>
      <c r="E157" s="194" t="s">
        <v>6877</v>
      </c>
      <c r="F157" s="195" t="s">
        <v>6878</v>
      </c>
      <c r="G157" s="196" t="s">
        <v>583</v>
      </c>
      <c r="H157" s="197">
        <v>96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288</v>
      </c>
      <c r="AT157" s="205" t="s">
        <v>284</v>
      </c>
      <c r="AU157" s="205" t="s">
        <v>85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288</v>
      </c>
      <c r="BM157" s="205" t="s">
        <v>645</v>
      </c>
    </row>
    <row r="158" spans="1:65" s="2" customFormat="1" ht="37.9" customHeight="1">
      <c r="A158" s="35"/>
      <c r="B158" s="36"/>
      <c r="C158" s="193" t="s">
        <v>483</v>
      </c>
      <c r="D158" s="193" t="s">
        <v>284</v>
      </c>
      <c r="E158" s="194" t="s">
        <v>6879</v>
      </c>
      <c r="F158" s="195" t="s">
        <v>6880</v>
      </c>
      <c r="G158" s="196" t="s">
        <v>583</v>
      </c>
      <c r="H158" s="197">
        <v>30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288</v>
      </c>
      <c r="AT158" s="205" t="s">
        <v>284</v>
      </c>
      <c r="AU158" s="205" t="s">
        <v>85</v>
      </c>
      <c r="AY158" s="18" t="s">
        <v>282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288</v>
      </c>
      <c r="BM158" s="205" t="s">
        <v>653</v>
      </c>
    </row>
    <row r="159" spans="1:65" s="2" customFormat="1" ht="21.75" customHeight="1">
      <c r="A159" s="35"/>
      <c r="B159" s="36"/>
      <c r="C159" s="193" t="s">
        <v>488</v>
      </c>
      <c r="D159" s="193" t="s">
        <v>284</v>
      </c>
      <c r="E159" s="194" t="s">
        <v>6881</v>
      </c>
      <c r="F159" s="195" t="s">
        <v>6882</v>
      </c>
      <c r="G159" s="196" t="s">
        <v>287</v>
      </c>
      <c r="H159" s="197">
        <v>132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288</v>
      </c>
      <c r="AT159" s="205" t="s">
        <v>284</v>
      </c>
      <c r="AU159" s="205" t="s">
        <v>85</v>
      </c>
      <c r="AY159" s="18" t="s">
        <v>282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288</v>
      </c>
      <c r="BM159" s="205" t="s">
        <v>664</v>
      </c>
    </row>
    <row r="160" spans="1:65" s="2" customFormat="1" ht="16.5" customHeight="1">
      <c r="A160" s="35"/>
      <c r="B160" s="36"/>
      <c r="C160" s="193" t="s">
        <v>493</v>
      </c>
      <c r="D160" s="193" t="s">
        <v>284</v>
      </c>
      <c r="E160" s="194" t="s">
        <v>6883</v>
      </c>
      <c r="F160" s="195" t="s">
        <v>6884</v>
      </c>
      <c r="G160" s="196" t="s">
        <v>583</v>
      </c>
      <c r="H160" s="197">
        <v>560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288</v>
      </c>
      <c r="AT160" s="205" t="s">
        <v>284</v>
      </c>
      <c r="AU160" s="205" t="s">
        <v>85</v>
      </c>
      <c r="AY160" s="18" t="s">
        <v>282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288</v>
      </c>
      <c r="BM160" s="205" t="s">
        <v>673</v>
      </c>
    </row>
    <row r="161" spans="1:65" s="2" customFormat="1" ht="16.5" customHeight="1">
      <c r="A161" s="35"/>
      <c r="B161" s="36"/>
      <c r="C161" s="251" t="s">
        <v>498</v>
      </c>
      <c r="D161" s="251" t="s">
        <v>990</v>
      </c>
      <c r="E161" s="252" t="s">
        <v>6885</v>
      </c>
      <c r="F161" s="253" t="s">
        <v>6886</v>
      </c>
      <c r="G161" s="254" t="s">
        <v>583</v>
      </c>
      <c r="H161" s="255">
        <v>42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347</v>
      </c>
      <c r="AT161" s="205" t="s">
        <v>990</v>
      </c>
      <c r="AU161" s="205" t="s">
        <v>85</v>
      </c>
      <c r="AY161" s="18" t="s">
        <v>282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288</v>
      </c>
      <c r="BM161" s="205" t="s">
        <v>697</v>
      </c>
    </row>
    <row r="162" spans="1:65" s="2" customFormat="1" ht="16.5" customHeight="1">
      <c r="A162" s="35"/>
      <c r="B162" s="36"/>
      <c r="C162" s="251" t="s">
        <v>509</v>
      </c>
      <c r="D162" s="251" t="s">
        <v>990</v>
      </c>
      <c r="E162" s="252" t="s">
        <v>6887</v>
      </c>
      <c r="F162" s="253" t="s">
        <v>6888</v>
      </c>
      <c r="G162" s="254" t="s">
        <v>583</v>
      </c>
      <c r="H162" s="255">
        <v>20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347</v>
      </c>
      <c r="AT162" s="205" t="s">
        <v>990</v>
      </c>
      <c r="AU162" s="205" t="s">
        <v>85</v>
      </c>
      <c r="AY162" s="18" t="s">
        <v>282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288</v>
      </c>
      <c r="BM162" s="205" t="s">
        <v>712</v>
      </c>
    </row>
    <row r="163" spans="1:65" s="2" customFormat="1" ht="16.5" customHeight="1">
      <c r="A163" s="35"/>
      <c r="B163" s="36"/>
      <c r="C163" s="251" t="s">
        <v>515</v>
      </c>
      <c r="D163" s="251" t="s">
        <v>990</v>
      </c>
      <c r="E163" s="252" t="s">
        <v>6889</v>
      </c>
      <c r="F163" s="253" t="s">
        <v>6890</v>
      </c>
      <c r="G163" s="254" t="s">
        <v>583</v>
      </c>
      <c r="H163" s="255">
        <v>56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347</v>
      </c>
      <c r="AT163" s="205" t="s">
        <v>990</v>
      </c>
      <c r="AU163" s="205" t="s">
        <v>85</v>
      </c>
      <c r="AY163" s="18" t="s">
        <v>282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288</v>
      </c>
      <c r="BM163" s="205" t="s">
        <v>728</v>
      </c>
    </row>
    <row r="164" spans="1:65" s="2" customFormat="1" ht="16.5" customHeight="1">
      <c r="A164" s="35"/>
      <c r="B164" s="36"/>
      <c r="C164" s="251" t="s">
        <v>520</v>
      </c>
      <c r="D164" s="251" t="s">
        <v>990</v>
      </c>
      <c r="E164" s="252" t="s">
        <v>6891</v>
      </c>
      <c r="F164" s="253" t="s">
        <v>6892</v>
      </c>
      <c r="G164" s="254" t="s">
        <v>583</v>
      </c>
      <c r="H164" s="255">
        <v>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347</v>
      </c>
      <c r="AT164" s="205" t="s">
        <v>990</v>
      </c>
      <c r="AU164" s="205" t="s">
        <v>85</v>
      </c>
      <c r="AY164" s="18" t="s">
        <v>282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288</v>
      </c>
      <c r="BM164" s="205" t="s">
        <v>741</v>
      </c>
    </row>
    <row r="165" spans="1:65" s="2" customFormat="1" ht="16.5" customHeight="1">
      <c r="A165" s="35"/>
      <c r="B165" s="36"/>
      <c r="C165" s="251" t="s">
        <v>525</v>
      </c>
      <c r="D165" s="251" t="s">
        <v>990</v>
      </c>
      <c r="E165" s="252" t="s">
        <v>6893</v>
      </c>
      <c r="F165" s="253" t="s">
        <v>6894</v>
      </c>
      <c r="G165" s="254" t="s">
        <v>583</v>
      </c>
      <c r="H165" s="255">
        <v>129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347</v>
      </c>
      <c r="AT165" s="205" t="s">
        <v>990</v>
      </c>
      <c r="AU165" s="205" t="s">
        <v>85</v>
      </c>
      <c r="AY165" s="18" t="s">
        <v>282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288</v>
      </c>
      <c r="BM165" s="205" t="s">
        <v>748</v>
      </c>
    </row>
    <row r="166" spans="1:65" s="2" customFormat="1" ht="16.5" customHeight="1">
      <c r="A166" s="35"/>
      <c r="B166" s="36"/>
      <c r="C166" s="251" t="s">
        <v>530</v>
      </c>
      <c r="D166" s="251" t="s">
        <v>990</v>
      </c>
      <c r="E166" s="252" t="s">
        <v>6895</v>
      </c>
      <c r="F166" s="253" t="s">
        <v>6896</v>
      </c>
      <c r="G166" s="254" t="s">
        <v>583</v>
      </c>
      <c r="H166" s="255">
        <v>65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347</v>
      </c>
      <c r="AT166" s="205" t="s">
        <v>990</v>
      </c>
      <c r="AU166" s="205" t="s">
        <v>85</v>
      </c>
      <c r="AY166" s="18" t="s">
        <v>282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288</v>
      </c>
      <c r="BM166" s="205" t="s">
        <v>759</v>
      </c>
    </row>
    <row r="167" spans="1:65" s="2" customFormat="1" ht="16.5" customHeight="1">
      <c r="A167" s="35"/>
      <c r="B167" s="36"/>
      <c r="C167" s="251" t="s">
        <v>536</v>
      </c>
      <c r="D167" s="251" t="s">
        <v>990</v>
      </c>
      <c r="E167" s="252" t="s">
        <v>6897</v>
      </c>
      <c r="F167" s="253" t="s">
        <v>6898</v>
      </c>
      <c r="G167" s="254" t="s">
        <v>583</v>
      </c>
      <c r="H167" s="255">
        <v>9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347</v>
      </c>
      <c r="AT167" s="205" t="s">
        <v>990</v>
      </c>
      <c r="AU167" s="205" t="s">
        <v>85</v>
      </c>
      <c r="AY167" s="18" t="s">
        <v>282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288</v>
      </c>
      <c r="BM167" s="205" t="s">
        <v>772</v>
      </c>
    </row>
    <row r="168" spans="1:65" s="2" customFormat="1" ht="16.5" customHeight="1">
      <c r="A168" s="35"/>
      <c r="B168" s="36"/>
      <c r="C168" s="251" t="s">
        <v>544</v>
      </c>
      <c r="D168" s="251" t="s">
        <v>990</v>
      </c>
      <c r="E168" s="252" t="s">
        <v>6899</v>
      </c>
      <c r="F168" s="253" t="s">
        <v>6900</v>
      </c>
      <c r="G168" s="254" t="s">
        <v>583</v>
      </c>
      <c r="H168" s="255">
        <v>35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347</v>
      </c>
      <c r="AT168" s="205" t="s">
        <v>990</v>
      </c>
      <c r="AU168" s="205" t="s">
        <v>85</v>
      </c>
      <c r="AY168" s="18" t="s">
        <v>282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288</v>
      </c>
      <c r="BM168" s="205" t="s">
        <v>783</v>
      </c>
    </row>
    <row r="169" spans="1:65" s="2" customFormat="1" ht="16.5" customHeight="1">
      <c r="A169" s="35"/>
      <c r="B169" s="36"/>
      <c r="C169" s="251" t="s">
        <v>550</v>
      </c>
      <c r="D169" s="251" t="s">
        <v>990</v>
      </c>
      <c r="E169" s="252" t="s">
        <v>6901</v>
      </c>
      <c r="F169" s="253" t="s">
        <v>6902</v>
      </c>
      <c r="G169" s="254" t="s">
        <v>583</v>
      </c>
      <c r="H169" s="255">
        <v>10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347</v>
      </c>
      <c r="AT169" s="205" t="s">
        <v>990</v>
      </c>
      <c r="AU169" s="205" t="s">
        <v>85</v>
      </c>
      <c r="AY169" s="18" t="s">
        <v>282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288</v>
      </c>
      <c r="BM169" s="205" t="s">
        <v>791</v>
      </c>
    </row>
    <row r="170" spans="1:65" s="2" customFormat="1" ht="16.5" customHeight="1">
      <c r="A170" s="35"/>
      <c r="B170" s="36"/>
      <c r="C170" s="251" t="s">
        <v>580</v>
      </c>
      <c r="D170" s="251" t="s">
        <v>990</v>
      </c>
      <c r="E170" s="252" t="s">
        <v>6903</v>
      </c>
      <c r="F170" s="253" t="s">
        <v>6904</v>
      </c>
      <c r="G170" s="254" t="s">
        <v>583</v>
      </c>
      <c r="H170" s="255">
        <v>5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347</v>
      </c>
      <c r="AT170" s="205" t="s">
        <v>990</v>
      </c>
      <c r="AU170" s="205" t="s">
        <v>85</v>
      </c>
      <c r="AY170" s="18" t="s">
        <v>282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288</v>
      </c>
      <c r="BM170" s="205" t="s">
        <v>801</v>
      </c>
    </row>
    <row r="171" spans="1:65" s="2" customFormat="1" ht="16.5" customHeight="1">
      <c r="A171" s="35"/>
      <c r="B171" s="36"/>
      <c r="C171" s="251" t="s">
        <v>585</v>
      </c>
      <c r="D171" s="251" t="s">
        <v>990</v>
      </c>
      <c r="E171" s="252" t="s">
        <v>6905</v>
      </c>
      <c r="F171" s="253" t="s">
        <v>6904</v>
      </c>
      <c r="G171" s="254" t="s">
        <v>583</v>
      </c>
      <c r="H171" s="255">
        <v>7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347</v>
      </c>
      <c r="AT171" s="205" t="s">
        <v>990</v>
      </c>
      <c r="AU171" s="205" t="s">
        <v>85</v>
      </c>
      <c r="AY171" s="18" t="s">
        <v>282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288</v>
      </c>
      <c r="BM171" s="205" t="s">
        <v>810</v>
      </c>
    </row>
    <row r="172" spans="1:65" s="2" customFormat="1" ht="16.5" customHeight="1">
      <c r="A172" s="35"/>
      <c r="B172" s="36"/>
      <c r="C172" s="251" t="s">
        <v>589</v>
      </c>
      <c r="D172" s="251" t="s">
        <v>990</v>
      </c>
      <c r="E172" s="252" t="s">
        <v>6906</v>
      </c>
      <c r="F172" s="253" t="s">
        <v>6907</v>
      </c>
      <c r="G172" s="254" t="s">
        <v>583</v>
      </c>
      <c r="H172" s="255">
        <v>20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347</v>
      </c>
      <c r="AT172" s="205" t="s">
        <v>990</v>
      </c>
      <c r="AU172" s="205" t="s">
        <v>85</v>
      </c>
      <c r="AY172" s="18" t="s">
        <v>282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288</v>
      </c>
      <c r="BM172" s="205" t="s">
        <v>820</v>
      </c>
    </row>
    <row r="173" spans="1:65" s="2" customFormat="1" ht="16.5" customHeight="1">
      <c r="A173" s="35"/>
      <c r="B173" s="36"/>
      <c r="C173" s="251" t="s">
        <v>593</v>
      </c>
      <c r="D173" s="251" t="s">
        <v>990</v>
      </c>
      <c r="E173" s="252" t="s">
        <v>6908</v>
      </c>
      <c r="F173" s="253" t="s">
        <v>6909</v>
      </c>
      <c r="G173" s="254" t="s">
        <v>583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347</v>
      </c>
      <c r="AT173" s="205" t="s">
        <v>990</v>
      </c>
      <c r="AU173" s="205" t="s">
        <v>85</v>
      </c>
      <c r="AY173" s="18" t="s">
        <v>282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288</v>
      </c>
      <c r="BM173" s="205" t="s">
        <v>834</v>
      </c>
    </row>
    <row r="174" spans="1:65" s="2" customFormat="1" ht="16.5" customHeight="1">
      <c r="A174" s="35"/>
      <c r="B174" s="36"/>
      <c r="C174" s="251" t="s">
        <v>597</v>
      </c>
      <c r="D174" s="251" t="s">
        <v>990</v>
      </c>
      <c r="E174" s="252" t="s">
        <v>6910</v>
      </c>
      <c r="F174" s="253" t="s">
        <v>6911</v>
      </c>
      <c r="G174" s="254" t="s">
        <v>583</v>
      </c>
      <c r="H174" s="255">
        <v>40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347</v>
      </c>
      <c r="AT174" s="205" t="s">
        <v>990</v>
      </c>
      <c r="AU174" s="205" t="s">
        <v>85</v>
      </c>
      <c r="AY174" s="18" t="s">
        <v>282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288</v>
      </c>
      <c r="BM174" s="205" t="s">
        <v>844</v>
      </c>
    </row>
    <row r="175" spans="1:65" s="2" customFormat="1" ht="16.5" customHeight="1">
      <c r="A175" s="35"/>
      <c r="B175" s="36"/>
      <c r="C175" s="251" t="s">
        <v>601</v>
      </c>
      <c r="D175" s="251" t="s">
        <v>990</v>
      </c>
      <c r="E175" s="252" t="s">
        <v>6912</v>
      </c>
      <c r="F175" s="253" t="s">
        <v>6913</v>
      </c>
      <c r="G175" s="254" t="s">
        <v>583</v>
      </c>
      <c r="H175" s="255">
        <v>64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347</v>
      </c>
      <c r="AT175" s="205" t="s">
        <v>990</v>
      </c>
      <c r="AU175" s="205" t="s">
        <v>85</v>
      </c>
      <c r="AY175" s="18" t="s">
        <v>282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288</v>
      </c>
      <c r="BM175" s="205" t="s">
        <v>859</v>
      </c>
    </row>
    <row r="176" spans="1:65" s="2" customFormat="1" ht="16.5" customHeight="1">
      <c r="A176" s="35"/>
      <c r="B176" s="36"/>
      <c r="C176" s="251" t="s">
        <v>605</v>
      </c>
      <c r="D176" s="251" t="s">
        <v>990</v>
      </c>
      <c r="E176" s="252" t="s">
        <v>6914</v>
      </c>
      <c r="F176" s="253" t="s">
        <v>6915</v>
      </c>
      <c r="G176" s="254" t="s">
        <v>583</v>
      </c>
      <c r="H176" s="255">
        <v>42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347</v>
      </c>
      <c r="AT176" s="205" t="s">
        <v>990</v>
      </c>
      <c r="AU176" s="205" t="s">
        <v>85</v>
      </c>
      <c r="AY176" s="18" t="s">
        <v>282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288</v>
      </c>
      <c r="BM176" s="205" t="s">
        <v>867</v>
      </c>
    </row>
    <row r="177" spans="1:65" s="2" customFormat="1" ht="16.5" customHeight="1">
      <c r="A177" s="35"/>
      <c r="B177" s="36"/>
      <c r="C177" s="251" t="s">
        <v>609</v>
      </c>
      <c r="D177" s="251" t="s">
        <v>990</v>
      </c>
      <c r="E177" s="252" t="s">
        <v>6916</v>
      </c>
      <c r="F177" s="253" t="s">
        <v>6917</v>
      </c>
      <c r="G177" s="254" t="s">
        <v>583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347</v>
      </c>
      <c r="AT177" s="205" t="s">
        <v>990</v>
      </c>
      <c r="AU177" s="205" t="s">
        <v>85</v>
      </c>
      <c r="AY177" s="18" t="s">
        <v>282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288</v>
      </c>
      <c r="BM177" s="205" t="s">
        <v>878</v>
      </c>
    </row>
    <row r="178" spans="1:65" s="2" customFormat="1" ht="16.5" customHeight="1">
      <c r="A178" s="35"/>
      <c r="B178" s="36"/>
      <c r="C178" s="251" t="s">
        <v>613</v>
      </c>
      <c r="D178" s="251" t="s">
        <v>990</v>
      </c>
      <c r="E178" s="252" t="s">
        <v>6918</v>
      </c>
      <c r="F178" s="253" t="s">
        <v>6919</v>
      </c>
      <c r="G178" s="254" t="s">
        <v>583</v>
      </c>
      <c r="H178" s="255">
        <v>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347</v>
      </c>
      <c r="AT178" s="205" t="s">
        <v>990</v>
      </c>
      <c r="AU178" s="205" t="s">
        <v>85</v>
      </c>
      <c r="AY178" s="18" t="s">
        <v>282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288</v>
      </c>
      <c r="BM178" s="205" t="s">
        <v>901</v>
      </c>
    </row>
    <row r="179" spans="1:65" s="2" customFormat="1" ht="24.2" customHeight="1">
      <c r="A179" s="35"/>
      <c r="B179" s="36"/>
      <c r="C179" s="193" t="s">
        <v>617</v>
      </c>
      <c r="D179" s="193" t="s">
        <v>284</v>
      </c>
      <c r="E179" s="194" t="s">
        <v>6920</v>
      </c>
      <c r="F179" s="195" t="s">
        <v>6921</v>
      </c>
      <c r="G179" s="196" t="s">
        <v>583</v>
      </c>
      <c r="H179" s="197">
        <v>96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288</v>
      </c>
      <c r="AT179" s="205" t="s">
        <v>284</v>
      </c>
      <c r="AU179" s="205" t="s">
        <v>85</v>
      </c>
      <c r="AY179" s="18" t="s">
        <v>282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288</v>
      </c>
      <c r="BM179" s="205" t="s">
        <v>910</v>
      </c>
    </row>
    <row r="180" spans="1:65" s="2" customFormat="1" ht="16.5" customHeight="1">
      <c r="A180" s="35"/>
      <c r="B180" s="36"/>
      <c r="C180" s="251" t="s">
        <v>621</v>
      </c>
      <c r="D180" s="251" t="s">
        <v>990</v>
      </c>
      <c r="E180" s="252" t="s">
        <v>6922</v>
      </c>
      <c r="F180" s="253" t="s">
        <v>6923</v>
      </c>
      <c r="G180" s="254" t="s">
        <v>583</v>
      </c>
      <c r="H180" s="255">
        <v>2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347</v>
      </c>
      <c r="AT180" s="205" t="s">
        <v>990</v>
      </c>
      <c r="AU180" s="205" t="s">
        <v>85</v>
      </c>
      <c r="AY180" s="18" t="s">
        <v>282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288</v>
      </c>
      <c r="BM180" s="205" t="s">
        <v>926</v>
      </c>
    </row>
    <row r="181" spans="1:65" s="2" customFormat="1" ht="16.5" customHeight="1">
      <c r="A181" s="35"/>
      <c r="B181" s="36"/>
      <c r="C181" s="251" t="s">
        <v>625</v>
      </c>
      <c r="D181" s="251" t="s">
        <v>990</v>
      </c>
      <c r="E181" s="252" t="s">
        <v>6924</v>
      </c>
      <c r="F181" s="253" t="s">
        <v>6925</v>
      </c>
      <c r="G181" s="254" t="s">
        <v>583</v>
      </c>
      <c r="H181" s="255">
        <v>1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347</v>
      </c>
      <c r="AT181" s="205" t="s">
        <v>990</v>
      </c>
      <c r="AU181" s="205" t="s">
        <v>85</v>
      </c>
      <c r="AY181" s="18" t="s">
        <v>282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288</v>
      </c>
      <c r="BM181" s="205" t="s">
        <v>938</v>
      </c>
    </row>
    <row r="182" spans="1:65" s="2" customFormat="1" ht="16.5" customHeight="1">
      <c r="A182" s="35"/>
      <c r="B182" s="36"/>
      <c r="C182" s="251" t="s">
        <v>629</v>
      </c>
      <c r="D182" s="251" t="s">
        <v>990</v>
      </c>
      <c r="E182" s="252" t="s">
        <v>6926</v>
      </c>
      <c r="F182" s="253" t="s">
        <v>6927</v>
      </c>
      <c r="G182" s="254" t="s">
        <v>583</v>
      </c>
      <c r="H182" s="255">
        <v>2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347</v>
      </c>
      <c r="AT182" s="205" t="s">
        <v>990</v>
      </c>
      <c r="AU182" s="205" t="s">
        <v>85</v>
      </c>
      <c r="AY182" s="18" t="s">
        <v>282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288</v>
      </c>
      <c r="BM182" s="205" t="s">
        <v>947</v>
      </c>
    </row>
    <row r="183" spans="1:65" s="2" customFormat="1" ht="16.5" customHeight="1">
      <c r="A183" s="35"/>
      <c r="B183" s="36"/>
      <c r="C183" s="251" t="s">
        <v>633</v>
      </c>
      <c r="D183" s="251" t="s">
        <v>990</v>
      </c>
      <c r="E183" s="252" t="s">
        <v>6928</v>
      </c>
      <c r="F183" s="253" t="s">
        <v>6929</v>
      </c>
      <c r="G183" s="254" t="s">
        <v>583</v>
      </c>
      <c r="H183" s="255">
        <v>12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347</v>
      </c>
      <c r="AT183" s="205" t="s">
        <v>990</v>
      </c>
      <c r="AU183" s="205" t="s">
        <v>85</v>
      </c>
      <c r="AY183" s="18" t="s">
        <v>282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288</v>
      </c>
      <c r="BM183" s="205" t="s">
        <v>957</v>
      </c>
    </row>
    <row r="184" spans="1:65" s="2" customFormat="1" ht="16.5" customHeight="1">
      <c r="A184" s="35"/>
      <c r="B184" s="36"/>
      <c r="C184" s="251" t="s">
        <v>637</v>
      </c>
      <c r="D184" s="251" t="s">
        <v>990</v>
      </c>
      <c r="E184" s="252" t="s">
        <v>6930</v>
      </c>
      <c r="F184" s="253" t="s">
        <v>6931</v>
      </c>
      <c r="G184" s="254" t="s">
        <v>583</v>
      </c>
      <c r="H184" s="255">
        <v>31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347</v>
      </c>
      <c r="AT184" s="205" t="s">
        <v>990</v>
      </c>
      <c r="AU184" s="205" t="s">
        <v>85</v>
      </c>
      <c r="AY184" s="18" t="s">
        <v>282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288</v>
      </c>
      <c r="BM184" s="205" t="s">
        <v>971</v>
      </c>
    </row>
    <row r="185" spans="1:65" s="2" customFormat="1" ht="16.5" customHeight="1">
      <c r="A185" s="35"/>
      <c r="B185" s="36"/>
      <c r="C185" s="251" t="s">
        <v>641</v>
      </c>
      <c r="D185" s="251" t="s">
        <v>990</v>
      </c>
      <c r="E185" s="252" t="s">
        <v>6932</v>
      </c>
      <c r="F185" s="253" t="s">
        <v>6933</v>
      </c>
      <c r="G185" s="254" t="s">
        <v>583</v>
      </c>
      <c r="H185" s="255">
        <v>9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347</v>
      </c>
      <c r="AT185" s="205" t="s">
        <v>990</v>
      </c>
      <c r="AU185" s="205" t="s">
        <v>85</v>
      </c>
      <c r="AY185" s="18" t="s">
        <v>282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288</v>
      </c>
      <c r="BM185" s="205" t="s">
        <v>981</v>
      </c>
    </row>
    <row r="186" spans="1:65" s="2" customFormat="1" ht="16.5" customHeight="1">
      <c r="A186" s="35"/>
      <c r="B186" s="36"/>
      <c r="C186" s="251" t="s">
        <v>645</v>
      </c>
      <c r="D186" s="251" t="s">
        <v>990</v>
      </c>
      <c r="E186" s="252" t="s">
        <v>6934</v>
      </c>
      <c r="F186" s="253" t="s">
        <v>6935</v>
      </c>
      <c r="G186" s="254" t="s">
        <v>583</v>
      </c>
      <c r="H186" s="255">
        <v>3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347</v>
      </c>
      <c r="AT186" s="205" t="s">
        <v>990</v>
      </c>
      <c r="AU186" s="205" t="s">
        <v>85</v>
      </c>
      <c r="AY186" s="18" t="s">
        <v>282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288</v>
      </c>
      <c r="BM186" s="205" t="s">
        <v>989</v>
      </c>
    </row>
    <row r="187" spans="1:65" s="2" customFormat="1" ht="16.5" customHeight="1">
      <c r="A187" s="35"/>
      <c r="B187" s="36"/>
      <c r="C187" s="251" t="s">
        <v>649</v>
      </c>
      <c r="D187" s="251" t="s">
        <v>990</v>
      </c>
      <c r="E187" s="252" t="s">
        <v>6936</v>
      </c>
      <c r="F187" s="253" t="s">
        <v>6937</v>
      </c>
      <c r="G187" s="254" t="s">
        <v>583</v>
      </c>
      <c r="H187" s="255">
        <v>11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347</v>
      </c>
      <c r="AT187" s="205" t="s">
        <v>990</v>
      </c>
      <c r="AU187" s="205" t="s">
        <v>85</v>
      </c>
      <c r="AY187" s="18" t="s">
        <v>282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288</v>
      </c>
      <c r="BM187" s="205" t="s">
        <v>1000</v>
      </c>
    </row>
    <row r="188" spans="1:65" s="2" customFormat="1" ht="16.5" customHeight="1">
      <c r="A188" s="35"/>
      <c r="B188" s="36"/>
      <c r="C188" s="251" t="s">
        <v>653</v>
      </c>
      <c r="D188" s="251" t="s">
        <v>990</v>
      </c>
      <c r="E188" s="252" t="s">
        <v>6938</v>
      </c>
      <c r="F188" s="253" t="s">
        <v>6939</v>
      </c>
      <c r="G188" s="254" t="s">
        <v>583</v>
      </c>
      <c r="H188" s="255">
        <v>7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347</v>
      </c>
      <c r="AT188" s="205" t="s">
        <v>990</v>
      </c>
      <c r="AU188" s="205" t="s">
        <v>85</v>
      </c>
      <c r="AY188" s="18" t="s">
        <v>282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288</v>
      </c>
      <c r="BM188" s="205" t="s">
        <v>1012</v>
      </c>
    </row>
    <row r="189" spans="1:65" s="2" customFormat="1" ht="16.5" customHeight="1">
      <c r="A189" s="35"/>
      <c r="B189" s="36"/>
      <c r="C189" s="251" t="s">
        <v>659</v>
      </c>
      <c r="D189" s="251" t="s">
        <v>990</v>
      </c>
      <c r="E189" s="252" t="s">
        <v>6940</v>
      </c>
      <c r="F189" s="253" t="s">
        <v>6941</v>
      </c>
      <c r="G189" s="254" t="s">
        <v>583</v>
      </c>
      <c r="H189" s="255">
        <v>13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347</v>
      </c>
      <c r="AT189" s="205" t="s">
        <v>990</v>
      </c>
      <c r="AU189" s="205" t="s">
        <v>85</v>
      </c>
      <c r="AY189" s="18" t="s">
        <v>282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288</v>
      </c>
      <c r="BM189" s="205" t="s">
        <v>1030</v>
      </c>
    </row>
    <row r="190" spans="1:65" s="2" customFormat="1" ht="16.5" customHeight="1">
      <c r="A190" s="35"/>
      <c r="B190" s="36"/>
      <c r="C190" s="251" t="s">
        <v>664</v>
      </c>
      <c r="D190" s="251" t="s">
        <v>990</v>
      </c>
      <c r="E190" s="252" t="s">
        <v>6942</v>
      </c>
      <c r="F190" s="253" t="s">
        <v>6943</v>
      </c>
      <c r="G190" s="254" t="s">
        <v>583</v>
      </c>
      <c r="H190" s="255">
        <v>5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347</v>
      </c>
      <c r="AT190" s="205" t="s">
        <v>990</v>
      </c>
      <c r="AU190" s="205" t="s">
        <v>85</v>
      </c>
      <c r="AY190" s="18" t="s">
        <v>282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288</v>
      </c>
      <c r="BM190" s="205" t="s">
        <v>1058</v>
      </c>
    </row>
    <row r="191" spans="1:65" s="2" customFormat="1" ht="33" customHeight="1">
      <c r="A191" s="35"/>
      <c r="B191" s="36"/>
      <c r="C191" s="193" t="s">
        <v>669</v>
      </c>
      <c r="D191" s="193" t="s">
        <v>284</v>
      </c>
      <c r="E191" s="194" t="s">
        <v>6944</v>
      </c>
      <c r="F191" s="195" t="s">
        <v>6945</v>
      </c>
      <c r="G191" s="196" t="s">
        <v>287</v>
      </c>
      <c r="H191" s="197">
        <v>470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288</v>
      </c>
      <c r="AT191" s="205" t="s">
        <v>284</v>
      </c>
      <c r="AU191" s="205" t="s">
        <v>85</v>
      </c>
      <c r="AY191" s="18" t="s">
        <v>282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288</v>
      </c>
      <c r="BM191" s="205" t="s">
        <v>1084</v>
      </c>
    </row>
    <row r="192" spans="1:65" s="2" customFormat="1" ht="24.2" customHeight="1">
      <c r="A192" s="35"/>
      <c r="B192" s="36"/>
      <c r="C192" s="193" t="s">
        <v>673</v>
      </c>
      <c r="D192" s="193" t="s">
        <v>284</v>
      </c>
      <c r="E192" s="194" t="s">
        <v>6946</v>
      </c>
      <c r="F192" s="195" t="s">
        <v>6947</v>
      </c>
      <c r="G192" s="196" t="s">
        <v>583</v>
      </c>
      <c r="H192" s="197">
        <v>35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288</v>
      </c>
      <c r="AT192" s="205" t="s">
        <v>284</v>
      </c>
      <c r="AU192" s="205" t="s">
        <v>85</v>
      </c>
      <c r="AY192" s="18" t="s">
        <v>282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288</v>
      </c>
      <c r="BM192" s="205" t="s">
        <v>1092</v>
      </c>
    </row>
    <row r="193" spans="1:65" s="2" customFormat="1" ht="16.5" customHeight="1">
      <c r="A193" s="35"/>
      <c r="B193" s="36"/>
      <c r="C193" s="251" t="s">
        <v>679</v>
      </c>
      <c r="D193" s="251" t="s">
        <v>990</v>
      </c>
      <c r="E193" s="252" t="s">
        <v>6948</v>
      </c>
      <c r="F193" s="253" t="s">
        <v>6949</v>
      </c>
      <c r="G193" s="254" t="s">
        <v>583</v>
      </c>
      <c r="H193" s="255">
        <v>35</v>
      </c>
      <c r="I193" s="256"/>
      <c r="J193" s="257">
        <f t="shared" ref="J193:J224" si="20">ROUND(I193*H193,2)</f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347</v>
      </c>
      <c r="AT193" s="205" t="s">
        <v>990</v>
      </c>
      <c r="AU193" s="205" t="s">
        <v>85</v>
      </c>
      <c r="AY193" s="18" t="s">
        <v>282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288</v>
      </c>
      <c r="BM193" s="205" t="s">
        <v>1101</v>
      </c>
    </row>
    <row r="194" spans="1:65" s="2" customFormat="1" ht="24.2" customHeight="1">
      <c r="A194" s="35"/>
      <c r="B194" s="36"/>
      <c r="C194" s="193" t="s">
        <v>697</v>
      </c>
      <c r="D194" s="193" t="s">
        <v>284</v>
      </c>
      <c r="E194" s="194" t="s">
        <v>6950</v>
      </c>
      <c r="F194" s="195" t="s">
        <v>6951</v>
      </c>
      <c r="G194" s="196" t="s">
        <v>583</v>
      </c>
      <c r="H194" s="197">
        <v>100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288</v>
      </c>
      <c r="AT194" s="205" t="s">
        <v>284</v>
      </c>
      <c r="AU194" s="205" t="s">
        <v>85</v>
      </c>
      <c r="AY194" s="18" t="s">
        <v>282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288</v>
      </c>
      <c r="BM194" s="205" t="s">
        <v>1125</v>
      </c>
    </row>
    <row r="195" spans="1:65" s="2" customFormat="1" ht="16.5" customHeight="1">
      <c r="A195" s="35"/>
      <c r="B195" s="36"/>
      <c r="C195" s="251" t="s">
        <v>706</v>
      </c>
      <c r="D195" s="251" t="s">
        <v>990</v>
      </c>
      <c r="E195" s="252" t="s">
        <v>6952</v>
      </c>
      <c r="F195" s="253" t="s">
        <v>6953</v>
      </c>
      <c r="G195" s="254" t="s">
        <v>583</v>
      </c>
      <c r="H195" s="255">
        <v>68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347</v>
      </c>
      <c r="AT195" s="205" t="s">
        <v>990</v>
      </c>
      <c r="AU195" s="205" t="s">
        <v>85</v>
      </c>
      <c r="AY195" s="18" t="s">
        <v>282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288</v>
      </c>
      <c r="BM195" s="205" t="s">
        <v>1135</v>
      </c>
    </row>
    <row r="196" spans="1:65" s="2" customFormat="1" ht="16.5" customHeight="1">
      <c r="A196" s="35"/>
      <c r="B196" s="36"/>
      <c r="C196" s="251" t="s">
        <v>712</v>
      </c>
      <c r="D196" s="251" t="s">
        <v>990</v>
      </c>
      <c r="E196" s="252" t="s">
        <v>6954</v>
      </c>
      <c r="F196" s="253" t="s">
        <v>6955</v>
      </c>
      <c r="G196" s="254" t="s">
        <v>583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347</v>
      </c>
      <c r="AT196" s="205" t="s">
        <v>990</v>
      </c>
      <c r="AU196" s="205" t="s">
        <v>85</v>
      </c>
      <c r="AY196" s="18" t="s">
        <v>282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288</v>
      </c>
      <c r="BM196" s="205" t="s">
        <v>1161</v>
      </c>
    </row>
    <row r="197" spans="1:65" s="2" customFormat="1" ht="16.5" customHeight="1">
      <c r="A197" s="35"/>
      <c r="B197" s="36"/>
      <c r="C197" s="251" t="s">
        <v>719</v>
      </c>
      <c r="D197" s="251" t="s">
        <v>990</v>
      </c>
      <c r="E197" s="252" t="s">
        <v>6956</v>
      </c>
      <c r="F197" s="253" t="s">
        <v>6931</v>
      </c>
      <c r="G197" s="254" t="s">
        <v>583</v>
      </c>
      <c r="H197" s="255">
        <v>30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347</v>
      </c>
      <c r="AT197" s="205" t="s">
        <v>990</v>
      </c>
      <c r="AU197" s="205" t="s">
        <v>85</v>
      </c>
      <c r="AY197" s="18" t="s">
        <v>282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288</v>
      </c>
      <c r="BM197" s="205" t="s">
        <v>1169</v>
      </c>
    </row>
    <row r="198" spans="1:65" s="2" customFormat="1" ht="24.2" customHeight="1">
      <c r="A198" s="35"/>
      <c r="B198" s="36"/>
      <c r="C198" s="193" t="s">
        <v>728</v>
      </c>
      <c r="D198" s="193" t="s">
        <v>284</v>
      </c>
      <c r="E198" s="194" t="s">
        <v>6957</v>
      </c>
      <c r="F198" s="195" t="s">
        <v>6958</v>
      </c>
      <c r="G198" s="196" t="s">
        <v>583</v>
      </c>
      <c r="H198" s="197">
        <v>14</v>
      </c>
      <c r="I198" s="198"/>
      <c r="J198" s="199">
        <f t="shared" si="2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288</v>
      </c>
      <c r="AT198" s="205" t="s">
        <v>284</v>
      </c>
      <c r="AU198" s="205" t="s">
        <v>85</v>
      </c>
      <c r="AY198" s="18" t="s">
        <v>282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288</v>
      </c>
      <c r="BM198" s="205" t="s">
        <v>1177</v>
      </c>
    </row>
    <row r="199" spans="1:65" s="2" customFormat="1" ht="24.2" customHeight="1">
      <c r="A199" s="35"/>
      <c r="B199" s="36"/>
      <c r="C199" s="193" t="s">
        <v>735</v>
      </c>
      <c r="D199" s="193" t="s">
        <v>284</v>
      </c>
      <c r="E199" s="194" t="s">
        <v>6959</v>
      </c>
      <c r="F199" s="195" t="s">
        <v>6960</v>
      </c>
      <c r="G199" s="196" t="s">
        <v>583</v>
      </c>
      <c r="H199" s="197">
        <v>18</v>
      </c>
      <c r="I199" s="198"/>
      <c r="J199" s="199">
        <f t="shared" si="2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288</v>
      </c>
      <c r="AT199" s="205" t="s">
        <v>284</v>
      </c>
      <c r="AU199" s="205" t="s">
        <v>85</v>
      </c>
      <c r="AY199" s="18" t="s">
        <v>282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288</v>
      </c>
      <c r="BM199" s="205" t="s">
        <v>1196</v>
      </c>
    </row>
    <row r="200" spans="1:65" s="2" customFormat="1" ht="24.2" customHeight="1">
      <c r="A200" s="35"/>
      <c r="B200" s="36"/>
      <c r="C200" s="251" t="s">
        <v>741</v>
      </c>
      <c r="D200" s="251" t="s">
        <v>990</v>
      </c>
      <c r="E200" s="252" t="s">
        <v>6961</v>
      </c>
      <c r="F200" s="253" t="s">
        <v>6962</v>
      </c>
      <c r="G200" s="254" t="s">
        <v>583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347</v>
      </c>
      <c r="AT200" s="205" t="s">
        <v>990</v>
      </c>
      <c r="AU200" s="205" t="s">
        <v>85</v>
      </c>
      <c r="AY200" s="18" t="s">
        <v>282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288</v>
      </c>
      <c r="BM200" s="205" t="s">
        <v>1211</v>
      </c>
    </row>
    <row r="201" spans="1:65" s="2" customFormat="1" ht="21.75" customHeight="1">
      <c r="A201" s="35"/>
      <c r="B201" s="36"/>
      <c r="C201" s="251" t="s">
        <v>745</v>
      </c>
      <c r="D201" s="251" t="s">
        <v>990</v>
      </c>
      <c r="E201" s="252" t="s">
        <v>6963</v>
      </c>
      <c r="F201" s="253" t="s">
        <v>6964</v>
      </c>
      <c r="G201" s="254" t="s">
        <v>583</v>
      </c>
      <c r="H201" s="255">
        <v>2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347</v>
      </c>
      <c r="AT201" s="205" t="s">
        <v>990</v>
      </c>
      <c r="AU201" s="205" t="s">
        <v>85</v>
      </c>
      <c r="AY201" s="18" t="s">
        <v>282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288</v>
      </c>
      <c r="BM201" s="205" t="s">
        <v>1220</v>
      </c>
    </row>
    <row r="202" spans="1:65" s="2" customFormat="1" ht="24.2" customHeight="1">
      <c r="A202" s="35"/>
      <c r="B202" s="36"/>
      <c r="C202" s="251" t="s">
        <v>748</v>
      </c>
      <c r="D202" s="251" t="s">
        <v>990</v>
      </c>
      <c r="E202" s="252" t="s">
        <v>6965</v>
      </c>
      <c r="F202" s="253" t="s">
        <v>6966</v>
      </c>
      <c r="G202" s="254" t="s">
        <v>583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347</v>
      </c>
      <c r="AT202" s="205" t="s">
        <v>990</v>
      </c>
      <c r="AU202" s="205" t="s">
        <v>85</v>
      </c>
      <c r="AY202" s="18" t="s">
        <v>282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288</v>
      </c>
      <c r="BM202" s="205" t="s">
        <v>1229</v>
      </c>
    </row>
    <row r="203" spans="1:65" s="2" customFormat="1" ht="24.2" customHeight="1">
      <c r="A203" s="35"/>
      <c r="B203" s="36"/>
      <c r="C203" s="251" t="s">
        <v>754</v>
      </c>
      <c r="D203" s="251" t="s">
        <v>990</v>
      </c>
      <c r="E203" s="252" t="s">
        <v>6967</v>
      </c>
      <c r="F203" s="253" t="s">
        <v>6968</v>
      </c>
      <c r="G203" s="254" t="s">
        <v>583</v>
      </c>
      <c r="H203" s="255">
        <v>2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347</v>
      </c>
      <c r="AT203" s="205" t="s">
        <v>990</v>
      </c>
      <c r="AU203" s="205" t="s">
        <v>85</v>
      </c>
      <c r="AY203" s="18" t="s">
        <v>282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288</v>
      </c>
      <c r="BM203" s="205" t="s">
        <v>1241</v>
      </c>
    </row>
    <row r="204" spans="1:65" s="2" customFormat="1" ht="24.2" customHeight="1">
      <c r="A204" s="35"/>
      <c r="B204" s="36"/>
      <c r="C204" s="251" t="s">
        <v>759</v>
      </c>
      <c r="D204" s="251" t="s">
        <v>990</v>
      </c>
      <c r="E204" s="252" t="s">
        <v>6969</v>
      </c>
      <c r="F204" s="253" t="s">
        <v>6970</v>
      </c>
      <c r="G204" s="254" t="s">
        <v>583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347</v>
      </c>
      <c r="AT204" s="205" t="s">
        <v>990</v>
      </c>
      <c r="AU204" s="205" t="s">
        <v>85</v>
      </c>
      <c r="AY204" s="18" t="s">
        <v>282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288</v>
      </c>
      <c r="BM204" s="205" t="s">
        <v>1250</v>
      </c>
    </row>
    <row r="205" spans="1:65" s="2" customFormat="1" ht="21.75" customHeight="1">
      <c r="A205" s="35"/>
      <c r="B205" s="36"/>
      <c r="C205" s="251" t="s">
        <v>765</v>
      </c>
      <c r="D205" s="251" t="s">
        <v>990</v>
      </c>
      <c r="E205" s="252" t="s">
        <v>6971</v>
      </c>
      <c r="F205" s="253" t="s">
        <v>6972</v>
      </c>
      <c r="G205" s="254" t="s">
        <v>583</v>
      </c>
      <c r="H205" s="255">
        <v>4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347</v>
      </c>
      <c r="AT205" s="205" t="s">
        <v>990</v>
      </c>
      <c r="AU205" s="205" t="s">
        <v>85</v>
      </c>
      <c r="AY205" s="18" t="s">
        <v>282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288</v>
      </c>
      <c r="BM205" s="205" t="s">
        <v>1259</v>
      </c>
    </row>
    <row r="206" spans="1:65" s="2" customFormat="1" ht="24.2" customHeight="1">
      <c r="A206" s="35"/>
      <c r="B206" s="36"/>
      <c r="C206" s="251" t="s">
        <v>772</v>
      </c>
      <c r="D206" s="251" t="s">
        <v>990</v>
      </c>
      <c r="E206" s="252" t="s">
        <v>6973</v>
      </c>
      <c r="F206" s="253" t="s">
        <v>6974</v>
      </c>
      <c r="G206" s="254" t="s">
        <v>583</v>
      </c>
      <c r="H206" s="255">
        <v>3</v>
      </c>
      <c r="I206" s="256"/>
      <c r="J206" s="257">
        <f t="shared" si="2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347</v>
      </c>
      <c r="AT206" s="205" t="s">
        <v>990</v>
      </c>
      <c r="AU206" s="205" t="s">
        <v>85</v>
      </c>
      <c r="AY206" s="18" t="s">
        <v>282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288</v>
      </c>
      <c r="BM206" s="205" t="s">
        <v>1269</v>
      </c>
    </row>
    <row r="207" spans="1:65" s="2" customFormat="1" ht="24.2" customHeight="1">
      <c r="A207" s="35"/>
      <c r="B207" s="36"/>
      <c r="C207" s="251" t="s">
        <v>779</v>
      </c>
      <c r="D207" s="251" t="s">
        <v>990</v>
      </c>
      <c r="E207" s="252" t="s">
        <v>6975</v>
      </c>
      <c r="F207" s="253" t="s">
        <v>6976</v>
      </c>
      <c r="G207" s="254" t="s">
        <v>583</v>
      </c>
      <c r="H207" s="255">
        <v>1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347</v>
      </c>
      <c r="AT207" s="205" t="s">
        <v>990</v>
      </c>
      <c r="AU207" s="205" t="s">
        <v>85</v>
      </c>
      <c r="AY207" s="18" t="s">
        <v>282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288</v>
      </c>
      <c r="BM207" s="205" t="s">
        <v>1279</v>
      </c>
    </row>
    <row r="208" spans="1:65" s="2" customFormat="1" ht="24.2" customHeight="1">
      <c r="A208" s="35"/>
      <c r="B208" s="36"/>
      <c r="C208" s="251" t="s">
        <v>783</v>
      </c>
      <c r="D208" s="251" t="s">
        <v>990</v>
      </c>
      <c r="E208" s="252" t="s">
        <v>6977</v>
      </c>
      <c r="F208" s="253" t="s">
        <v>6978</v>
      </c>
      <c r="G208" s="254" t="s">
        <v>583</v>
      </c>
      <c r="H208" s="255">
        <v>1</v>
      </c>
      <c r="I208" s="256"/>
      <c r="J208" s="257">
        <f t="shared" si="2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347</v>
      </c>
      <c r="AT208" s="205" t="s">
        <v>990</v>
      </c>
      <c r="AU208" s="205" t="s">
        <v>85</v>
      </c>
      <c r="AY208" s="18" t="s">
        <v>282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288</v>
      </c>
      <c r="BM208" s="205" t="s">
        <v>1293</v>
      </c>
    </row>
    <row r="209" spans="1:65" s="2" customFormat="1" ht="16.5" customHeight="1">
      <c r="A209" s="35"/>
      <c r="B209" s="36"/>
      <c r="C209" s="251" t="s">
        <v>787</v>
      </c>
      <c r="D209" s="251" t="s">
        <v>990</v>
      </c>
      <c r="E209" s="252" t="s">
        <v>6979</v>
      </c>
      <c r="F209" s="253" t="s">
        <v>6980</v>
      </c>
      <c r="G209" s="254" t="s">
        <v>583</v>
      </c>
      <c r="H209" s="255">
        <v>1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347</v>
      </c>
      <c r="AT209" s="205" t="s">
        <v>990</v>
      </c>
      <c r="AU209" s="205" t="s">
        <v>85</v>
      </c>
      <c r="AY209" s="18" t="s">
        <v>282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288</v>
      </c>
      <c r="BM209" s="205" t="s">
        <v>1305</v>
      </c>
    </row>
    <row r="210" spans="1:65" s="2" customFormat="1" ht="16.5" customHeight="1">
      <c r="A210" s="35"/>
      <c r="B210" s="36"/>
      <c r="C210" s="251" t="s">
        <v>791</v>
      </c>
      <c r="D210" s="251" t="s">
        <v>990</v>
      </c>
      <c r="E210" s="252" t="s">
        <v>6981</v>
      </c>
      <c r="F210" s="253" t="s">
        <v>6982</v>
      </c>
      <c r="G210" s="254" t="s">
        <v>583</v>
      </c>
      <c r="H210" s="255">
        <v>1</v>
      </c>
      <c r="I210" s="256"/>
      <c r="J210" s="257">
        <f t="shared" si="2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347</v>
      </c>
      <c r="AT210" s="205" t="s">
        <v>990</v>
      </c>
      <c r="AU210" s="205" t="s">
        <v>85</v>
      </c>
      <c r="AY210" s="18" t="s">
        <v>282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288</v>
      </c>
      <c r="BM210" s="205" t="s">
        <v>1313</v>
      </c>
    </row>
    <row r="211" spans="1:65" s="2" customFormat="1" ht="24.2" customHeight="1">
      <c r="A211" s="35"/>
      <c r="B211" s="36"/>
      <c r="C211" s="193" t="s">
        <v>796</v>
      </c>
      <c r="D211" s="193" t="s">
        <v>284</v>
      </c>
      <c r="E211" s="194" t="s">
        <v>6983</v>
      </c>
      <c r="F211" s="195" t="s">
        <v>6984</v>
      </c>
      <c r="G211" s="196" t="s">
        <v>583</v>
      </c>
      <c r="H211" s="197">
        <v>5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288</v>
      </c>
      <c r="AT211" s="205" t="s">
        <v>284</v>
      </c>
      <c r="AU211" s="205" t="s">
        <v>85</v>
      </c>
      <c r="AY211" s="18" t="s">
        <v>282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288</v>
      </c>
      <c r="BM211" s="205" t="s">
        <v>1321</v>
      </c>
    </row>
    <row r="212" spans="1:65" s="2" customFormat="1" ht="21.75" customHeight="1">
      <c r="A212" s="35"/>
      <c r="B212" s="36"/>
      <c r="C212" s="251" t="s">
        <v>801</v>
      </c>
      <c r="D212" s="251" t="s">
        <v>990</v>
      </c>
      <c r="E212" s="252" t="s">
        <v>6985</v>
      </c>
      <c r="F212" s="253" t="s">
        <v>6986</v>
      </c>
      <c r="G212" s="254" t="s">
        <v>583</v>
      </c>
      <c r="H212" s="255">
        <v>5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347</v>
      </c>
      <c r="AT212" s="205" t="s">
        <v>990</v>
      </c>
      <c r="AU212" s="205" t="s">
        <v>85</v>
      </c>
      <c r="AY212" s="18" t="s">
        <v>282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288</v>
      </c>
      <c r="BM212" s="205" t="s">
        <v>1330</v>
      </c>
    </row>
    <row r="213" spans="1:65" s="2" customFormat="1" ht="24.2" customHeight="1">
      <c r="A213" s="35"/>
      <c r="B213" s="36"/>
      <c r="C213" s="193" t="s">
        <v>806</v>
      </c>
      <c r="D213" s="193" t="s">
        <v>284</v>
      </c>
      <c r="E213" s="194" t="s">
        <v>6987</v>
      </c>
      <c r="F213" s="195" t="s">
        <v>6988</v>
      </c>
      <c r="G213" s="196" t="s">
        <v>583</v>
      </c>
      <c r="H213" s="197">
        <v>12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288</v>
      </c>
      <c r="AT213" s="205" t="s">
        <v>284</v>
      </c>
      <c r="AU213" s="205" t="s">
        <v>85</v>
      </c>
      <c r="AY213" s="18" t="s">
        <v>282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288</v>
      </c>
      <c r="BM213" s="205" t="s">
        <v>1340</v>
      </c>
    </row>
    <row r="214" spans="1:65" s="2" customFormat="1" ht="21.75" customHeight="1">
      <c r="A214" s="35"/>
      <c r="B214" s="36"/>
      <c r="C214" s="251" t="s">
        <v>810</v>
      </c>
      <c r="D214" s="251" t="s">
        <v>990</v>
      </c>
      <c r="E214" s="252" t="s">
        <v>6985</v>
      </c>
      <c r="F214" s="253" t="s">
        <v>6986</v>
      </c>
      <c r="G214" s="254" t="s">
        <v>583</v>
      </c>
      <c r="H214" s="255">
        <v>36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347</v>
      </c>
      <c r="AT214" s="205" t="s">
        <v>990</v>
      </c>
      <c r="AU214" s="205" t="s">
        <v>85</v>
      </c>
      <c r="AY214" s="18" t="s">
        <v>282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288</v>
      </c>
      <c r="BM214" s="205" t="s">
        <v>1351</v>
      </c>
    </row>
    <row r="215" spans="1:65" s="2" customFormat="1" ht="24.2" customHeight="1">
      <c r="A215" s="35"/>
      <c r="B215" s="36"/>
      <c r="C215" s="193" t="s">
        <v>815</v>
      </c>
      <c r="D215" s="193" t="s">
        <v>284</v>
      </c>
      <c r="E215" s="194" t="s">
        <v>6989</v>
      </c>
      <c r="F215" s="195" t="s">
        <v>6990</v>
      </c>
      <c r="G215" s="196" t="s">
        <v>583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288</v>
      </c>
      <c r="AT215" s="205" t="s">
        <v>284</v>
      </c>
      <c r="AU215" s="205" t="s">
        <v>85</v>
      </c>
      <c r="AY215" s="18" t="s">
        <v>282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288</v>
      </c>
      <c r="BM215" s="205" t="s">
        <v>1359</v>
      </c>
    </row>
    <row r="216" spans="1:65" s="2" customFormat="1" ht="24.2" customHeight="1">
      <c r="A216" s="35"/>
      <c r="B216" s="36"/>
      <c r="C216" s="193" t="s">
        <v>820</v>
      </c>
      <c r="D216" s="193" t="s">
        <v>284</v>
      </c>
      <c r="E216" s="194" t="s">
        <v>6991</v>
      </c>
      <c r="F216" s="195" t="s">
        <v>6992</v>
      </c>
      <c r="G216" s="196" t="s">
        <v>583</v>
      </c>
      <c r="H216" s="197">
        <v>6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288</v>
      </c>
      <c r="AT216" s="205" t="s">
        <v>284</v>
      </c>
      <c r="AU216" s="205" t="s">
        <v>85</v>
      </c>
      <c r="AY216" s="18" t="s">
        <v>282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288</v>
      </c>
      <c r="BM216" s="205" t="s">
        <v>1371</v>
      </c>
    </row>
    <row r="217" spans="1:65" s="2" customFormat="1" ht="16.5" customHeight="1">
      <c r="A217" s="35"/>
      <c r="B217" s="36"/>
      <c r="C217" s="251" t="s">
        <v>825</v>
      </c>
      <c r="D217" s="251" t="s">
        <v>990</v>
      </c>
      <c r="E217" s="252" t="s">
        <v>6993</v>
      </c>
      <c r="F217" s="253" t="s">
        <v>6994</v>
      </c>
      <c r="G217" s="254" t="s">
        <v>418</v>
      </c>
      <c r="H217" s="255">
        <v>19.2</v>
      </c>
      <c r="I217" s="256"/>
      <c r="J217" s="257">
        <f t="shared" si="2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347</v>
      </c>
      <c r="AT217" s="205" t="s">
        <v>990</v>
      </c>
      <c r="AU217" s="205" t="s">
        <v>85</v>
      </c>
      <c r="AY217" s="18" t="s">
        <v>282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288</v>
      </c>
      <c r="BM217" s="205" t="s">
        <v>1379</v>
      </c>
    </row>
    <row r="218" spans="1:65" s="2" customFormat="1" ht="24.2" customHeight="1">
      <c r="A218" s="35"/>
      <c r="B218" s="36"/>
      <c r="C218" s="193" t="s">
        <v>834</v>
      </c>
      <c r="D218" s="193" t="s">
        <v>284</v>
      </c>
      <c r="E218" s="194" t="s">
        <v>6995</v>
      </c>
      <c r="F218" s="195" t="s">
        <v>6996</v>
      </c>
      <c r="G218" s="196" t="s">
        <v>583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288</v>
      </c>
      <c r="AT218" s="205" t="s">
        <v>284</v>
      </c>
      <c r="AU218" s="205" t="s">
        <v>85</v>
      </c>
      <c r="AY218" s="18" t="s">
        <v>282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288</v>
      </c>
      <c r="BM218" s="205" t="s">
        <v>1387</v>
      </c>
    </row>
    <row r="219" spans="1:65" s="2" customFormat="1" ht="16.5" customHeight="1">
      <c r="A219" s="35"/>
      <c r="B219" s="36"/>
      <c r="C219" s="251" t="s">
        <v>838</v>
      </c>
      <c r="D219" s="251" t="s">
        <v>990</v>
      </c>
      <c r="E219" s="252" t="s">
        <v>6993</v>
      </c>
      <c r="F219" s="253" t="s">
        <v>6994</v>
      </c>
      <c r="G219" s="254" t="s">
        <v>418</v>
      </c>
      <c r="H219" s="255">
        <v>9.6</v>
      </c>
      <c r="I219" s="256"/>
      <c r="J219" s="257">
        <f t="shared" si="2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347</v>
      </c>
      <c r="AT219" s="205" t="s">
        <v>990</v>
      </c>
      <c r="AU219" s="205" t="s">
        <v>85</v>
      </c>
      <c r="AY219" s="18" t="s">
        <v>282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288</v>
      </c>
      <c r="BM219" s="205" t="s">
        <v>1397</v>
      </c>
    </row>
    <row r="220" spans="1:65" s="2" customFormat="1" ht="24.2" customHeight="1">
      <c r="A220" s="35"/>
      <c r="B220" s="36"/>
      <c r="C220" s="193" t="s">
        <v>844</v>
      </c>
      <c r="D220" s="193" t="s">
        <v>284</v>
      </c>
      <c r="E220" s="194" t="s">
        <v>6997</v>
      </c>
      <c r="F220" s="195" t="s">
        <v>6998</v>
      </c>
      <c r="G220" s="196" t="s">
        <v>583</v>
      </c>
      <c r="H220" s="197">
        <v>14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288</v>
      </c>
      <c r="AT220" s="205" t="s">
        <v>284</v>
      </c>
      <c r="AU220" s="205" t="s">
        <v>85</v>
      </c>
      <c r="AY220" s="18" t="s">
        <v>282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288</v>
      </c>
      <c r="BM220" s="205" t="s">
        <v>1411</v>
      </c>
    </row>
    <row r="221" spans="1:65" s="2" customFormat="1" ht="24.2" customHeight="1">
      <c r="A221" s="35"/>
      <c r="B221" s="36"/>
      <c r="C221" s="193" t="s">
        <v>851</v>
      </c>
      <c r="D221" s="193" t="s">
        <v>284</v>
      </c>
      <c r="E221" s="194" t="s">
        <v>6999</v>
      </c>
      <c r="F221" s="195" t="s">
        <v>7000</v>
      </c>
      <c r="G221" s="196" t="s">
        <v>583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288</v>
      </c>
      <c r="AT221" s="205" t="s">
        <v>284</v>
      </c>
      <c r="AU221" s="205" t="s">
        <v>85</v>
      </c>
      <c r="AY221" s="18" t="s">
        <v>282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288</v>
      </c>
      <c r="BM221" s="205" t="s">
        <v>1422</v>
      </c>
    </row>
    <row r="222" spans="1:65" s="2" customFormat="1" ht="24.2" customHeight="1">
      <c r="A222" s="35"/>
      <c r="B222" s="36"/>
      <c r="C222" s="193" t="s">
        <v>859</v>
      </c>
      <c r="D222" s="193" t="s">
        <v>284</v>
      </c>
      <c r="E222" s="194" t="s">
        <v>7001</v>
      </c>
      <c r="F222" s="195" t="s">
        <v>7002</v>
      </c>
      <c r="G222" s="196" t="s">
        <v>7003</v>
      </c>
      <c r="H222" s="197">
        <v>14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288</v>
      </c>
      <c r="AT222" s="205" t="s">
        <v>284</v>
      </c>
      <c r="AU222" s="205" t="s">
        <v>85</v>
      </c>
      <c r="AY222" s="18" t="s">
        <v>282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288</v>
      </c>
      <c r="BM222" s="205" t="s">
        <v>1431</v>
      </c>
    </row>
    <row r="223" spans="1:65" s="2" customFormat="1" ht="33" customHeight="1">
      <c r="A223" s="35"/>
      <c r="B223" s="36"/>
      <c r="C223" s="193" t="s">
        <v>863</v>
      </c>
      <c r="D223" s="193" t="s">
        <v>284</v>
      </c>
      <c r="E223" s="194" t="s">
        <v>7004</v>
      </c>
      <c r="F223" s="195" t="s">
        <v>7005</v>
      </c>
      <c r="G223" s="196" t="s">
        <v>7003</v>
      </c>
      <c r="H223" s="197">
        <v>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288</v>
      </c>
      <c r="AT223" s="205" t="s">
        <v>284</v>
      </c>
      <c r="AU223" s="205" t="s">
        <v>85</v>
      </c>
      <c r="AY223" s="18" t="s">
        <v>282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288</v>
      </c>
      <c r="BM223" s="205" t="s">
        <v>1440</v>
      </c>
    </row>
    <row r="224" spans="1:65" s="2" customFormat="1" ht="24.2" customHeight="1">
      <c r="A224" s="35"/>
      <c r="B224" s="36"/>
      <c r="C224" s="193" t="s">
        <v>867</v>
      </c>
      <c r="D224" s="193" t="s">
        <v>284</v>
      </c>
      <c r="E224" s="194" t="s">
        <v>7006</v>
      </c>
      <c r="F224" s="195" t="s">
        <v>7007</v>
      </c>
      <c r="G224" s="196" t="s">
        <v>583</v>
      </c>
      <c r="H224" s="197">
        <v>14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288</v>
      </c>
      <c r="AT224" s="205" t="s">
        <v>284</v>
      </c>
      <c r="AU224" s="205" t="s">
        <v>85</v>
      </c>
      <c r="AY224" s="18" t="s">
        <v>282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288</v>
      </c>
      <c r="BM224" s="205" t="s">
        <v>1449</v>
      </c>
    </row>
    <row r="225" spans="1:65" s="2" customFormat="1" ht="24.2" customHeight="1">
      <c r="A225" s="35"/>
      <c r="B225" s="36"/>
      <c r="C225" s="193" t="s">
        <v>871</v>
      </c>
      <c r="D225" s="193" t="s">
        <v>284</v>
      </c>
      <c r="E225" s="194" t="s">
        <v>7008</v>
      </c>
      <c r="F225" s="195" t="s">
        <v>7009</v>
      </c>
      <c r="G225" s="196" t="s">
        <v>295</v>
      </c>
      <c r="H225" s="197">
        <v>1.7000000000000001E-2</v>
      </c>
      <c r="I225" s="198"/>
      <c r="J225" s="199">
        <f t="shared" ref="J225:J256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56" si="31">O225*H225</f>
        <v>0</v>
      </c>
      <c r="Q225" s="203">
        <v>0</v>
      </c>
      <c r="R225" s="203">
        <f t="shared" ref="R225:R256" si="32">Q225*H225</f>
        <v>0</v>
      </c>
      <c r="S225" s="203">
        <v>0</v>
      </c>
      <c r="T225" s="204">
        <f t="shared" ref="T225:T256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288</v>
      </c>
      <c r="AT225" s="205" t="s">
        <v>284</v>
      </c>
      <c r="AU225" s="205" t="s">
        <v>85</v>
      </c>
      <c r="AY225" s="18" t="s">
        <v>282</v>
      </c>
      <c r="BE225" s="206">
        <f t="shared" ref="BE225:BE236" si="34">IF(N225="základní",J225,0)</f>
        <v>0</v>
      </c>
      <c r="BF225" s="206">
        <f t="shared" ref="BF225:BF236" si="35">IF(N225="snížená",J225,0)</f>
        <v>0</v>
      </c>
      <c r="BG225" s="206">
        <f t="shared" ref="BG225:BG236" si="36">IF(N225="zákl. přenesená",J225,0)</f>
        <v>0</v>
      </c>
      <c r="BH225" s="206">
        <f t="shared" ref="BH225:BH236" si="37">IF(N225="sníž. přenesená",J225,0)</f>
        <v>0</v>
      </c>
      <c r="BI225" s="206">
        <f t="shared" ref="BI225:BI236" si="38">IF(N225="nulová",J225,0)</f>
        <v>0</v>
      </c>
      <c r="BJ225" s="18" t="s">
        <v>83</v>
      </c>
      <c r="BK225" s="206">
        <f t="shared" ref="BK225:BK236" si="39">ROUND(I225*H225,2)</f>
        <v>0</v>
      </c>
      <c r="BL225" s="18" t="s">
        <v>288</v>
      </c>
      <c r="BM225" s="205" t="s">
        <v>1458</v>
      </c>
    </row>
    <row r="226" spans="1:65" s="2" customFormat="1" ht="21.75" customHeight="1">
      <c r="A226" s="35"/>
      <c r="B226" s="36"/>
      <c r="C226" s="193" t="s">
        <v>878</v>
      </c>
      <c r="D226" s="193" t="s">
        <v>284</v>
      </c>
      <c r="E226" s="194" t="s">
        <v>7010</v>
      </c>
      <c r="F226" s="195" t="s">
        <v>7011</v>
      </c>
      <c r="G226" s="196" t="s">
        <v>583</v>
      </c>
      <c r="H226" s="197">
        <v>151</v>
      </c>
      <c r="I226" s="198"/>
      <c r="J226" s="199">
        <f t="shared" si="3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288</v>
      </c>
      <c r="AT226" s="205" t="s">
        <v>284</v>
      </c>
      <c r="AU226" s="205" t="s">
        <v>85</v>
      </c>
      <c r="AY226" s="18" t="s">
        <v>282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288</v>
      </c>
      <c r="BM226" s="205" t="s">
        <v>1468</v>
      </c>
    </row>
    <row r="227" spans="1:65" s="2" customFormat="1" ht="24.2" customHeight="1">
      <c r="A227" s="35"/>
      <c r="B227" s="36"/>
      <c r="C227" s="193" t="s">
        <v>892</v>
      </c>
      <c r="D227" s="193" t="s">
        <v>284</v>
      </c>
      <c r="E227" s="194" t="s">
        <v>7012</v>
      </c>
      <c r="F227" s="195" t="s">
        <v>7013</v>
      </c>
      <c r="G227" s="196" t="s">
        <v>583</v>
      </c>
      <c r="H227" s="197">
        <v>23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288</v>
      </c>
      <c r="AT227" s="205" t="s">
        <v>284</v>
      </c>
      <c r="AU227" s="205" t="s">
        <v>85</v>
      </c>
      <c r="AY227" s="18" t="s">
        <v>282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288</v>
      </c>
      <c r="BM227" s="205" t="s">
        <v>1483</v>
      </c>
    </row>
    <row r="228" spans="1:65" s="2" customFormat="1" ht="24.2" customHeight="1">
      <c r="A228" s="35"/>
      <c r="B228" s="36"/>
      <c r="C228" s="193" t="s">
        <v>901</v>
      </c>
      <c r="D228" s="193" t="s">
        <v>284</v>
      </c>
      <c r="E228" s="194" t="s">
        <v>7014</v>
      </c>
      <c r="F228" s="195" t="s">
        <v>7015</v>
      </c>
      <c r="G228" s="196" t="s">
        <v>287</v>
      </c>
      <c r="H228" s="197">
        <v>24</v>
      </c>
      <c r="I228" s="198"/>
      <c r="J228" s="199">
        <f t="shared" si="3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288</v>
      </c>
      <c r="AT228" s="205" t="s">
        <v>284</v>
      </c>
      <c r="AU228" s="205" t="s">
        <v>85</v>
      </c>
      <c r="AY228" s="18" t="s">
        <v>282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288</v>
      </c>
      <c r="BM228" s="205" t="s">
        <v>1496</v>
      </c>
    </row>
    <row r="229" spans="1:65" s="2" customFormat="1" ht="16.5" customHeight="1">
      <c r="A229" s="35"/>
      <c r="B229" s="36"/>
      <c r="C229" s="251" t="s">
        <v>905</v>
      </c>
      <c r="D229" s="251" t="s">
        <v>990</v>
      </c>
      <c r="E229" s="252" t="s">
        <v>7016</v>
      </c>
      <c r="F229" s="253" t="s">
        <v>7017</v>
      </c>
      <c r="G229" s="254" t="s">
        <v>418</v>
      </c>
      <c r="H229" s="255">
        <v>1.2</v>
      </c>
      <c r="I229" s="256"/>
      <c r="J229" s="257">
        <f t="shared" si="3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347</v>
      </c>
      <c r="AT229" s="205" t="s">
        <v>990</v>
      </c>
      <c r="AU229" s="205" t="s">
        <v>85</v>
      </c>
      <c r="AY229" s="18" t="s">
        <v>282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288</v>
      </c>
      <c r="BM229" s="205" t="s">
        <v>1505</v>
      </c>
    </row>
    <row r="230" spans="1:65" s="2" customFormat="1" ht="24.2" customHeight="1">
      <c r="A230" s="35"/>
      <c r="B230" s="36"/>
      <c r="C230" s="193" t="s">
        <v>910</v>
      </c>
      <c r="D230" s="193" t="s">
        <v>284</v>
      </c>
      <c r="E230" s="194" t="s">
        <v>7018</v>
      </c>
      <c r="F230" s="195" t="s">
        <v>7019</v>
      </c>
      <c r="G230" s="196" t="s">
        <v>287</v>
      </c>
      <c r="H230" s="197">
        <v>154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288</v>
      </c>
      <c r="AT230" s="205" t="s">
        <v>284</v>
      </c>
      <c r="AU230" s="205" t="s">
        <v>85</v>
      </c>
      <c r="AY230" s="18" t="s">
        <v>282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288</v>
      </c>
      <c r="BM230" s="205" t="s">
        <v>1514</v>
      </c>
    </row>
    <row r="231" spans="1:65" s="2" customFormat="1" ht="16.5" customHeight="1">
      <c r="A231" s="35"/>
      <c r="B231" s="36"/>
      <c r="C231" s="251" t="s">
        <v>921</v>
      </c>
      <c r="D231" s="251" t="s">
        <v>990</v>
      </c>
      <c r="E231" s="252" t="s">
        <v>7020</v>
      </c>
      <c r="F231" s="253" t="s">
        <v>7021</v>
      </c>
      <c r="G231" s="254" t="s">
        <v>295</v>
      </c>
      <c r="H231" s="255">
        <v>15.4</v>
      </c>
      <c r="I231" s="256"/>
      <c r="J231" s="257">
        <f t="shared" si="3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347</v>
      </c>
      <c r="AT231" s="205" t="s">
        <v>990</v>
      </c>
      <c r="AU231" s="205" t="s">
        <v>85</v>
      </c>
      <c r="AY231" s="18" t="s">
        <v>282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288</v>
      </c>
      <c r="BM231" s="205" t="s">
        <v>1524</v>
      </c>
    </row>
    <row r="232" spans="1:65" s="2" customFormat="1" ht="24.2" customHeight="1">
      <c r="A232" s="35"/>
      <c r="B232" s="36"/>
      <c r="C232" s="193" t="s">
        <v>926</v>
      </c>
      <c r="D232" s="193" t="s">
        <v>284</v>
      </c>
      <c r="E232" s="194" t="s">
        <v>7022</v>
      </c>
      <c r="F232" s="195" t="s">
        <v>7023</v>
      </c>
      <c r="G232" s="196" t="s">
        <v>287</v>
      </c>
      <c r="H232" s="197">
        <v>4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288</v>
      </c>
      <c r="AT232" s="205" t="s">
        <v>284</v>
      </c>
      <c r="AU232" s="205" t="s">
        <v>85</v>
      </c>
      <c r="AY232" s="18" t="s">
        <v>282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288</v>
      </c>
      <c r="BM232" s="205" t="s">
        <v>1533</v>
      </c>
    </row>
    <row r="233" spans="1:65" s="2" customFormat="1" ht="16.5" customHeight="1">
      <c r="A233" s="35"/>
      <c r="B233" s="36"/>
      <c r="C233" s="251" t="s">
        <v>934</v>
      </c>
      <c r="D233" s="251" t="s">
        <v>990</v>
      </c>
      <c r="E233" s="252" t="s">
        <v>7020</v>
      </c>
      <c r="F233" s="253" t="s">
        <v>7021</v>
      </c>
      <c r="G233" s="254" t="s">
        <v>295</v>
      </c>
      <c r="H233" s="255">
        <v>0.4</v>
      </c>
      <c r="I233" s="256"/>
      <c r="J233" s="257">
        <f t="shared" si="3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347</v>
      </c>
      <c r="AT233" s="205" t="s">
        <v>990</v>
      </c>
      <c r="AU233" s="205" t="s">
        <v>85</v>
      </c>
      <c r="AY233" s="18" t="s">
        <v>282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288</v>
      </c>
      <c r="BM233" s="205" t="s">
        <v>1543</v>
      </c>
    </row>
    <row r="234" spans="1:65" s="2" customFormat="1" ht="21.75" customHeight="1">
      <c r="A234" s="35"/>
      <c r="B234" s="36"/>
      <c r="C234" s="193" t="s">
        <v>938</v>
      </c>
      <c r="D234" s="193" t="s">
        <v>284</v>
      </c>
      <c r="E234" s="194" t="s">
        <v>7024</v>
      </c>
      <c r="F234" s="195" t="s">
        <v>7025</v>
      </c>
      <c r="G234" s="196" t="s">
        <v>287</v>
      </c>
      <c r="H234" s="197">
        <v>134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288</v>
      </c>
      <c r="AT234" s="205" t="s">
        <v>284</v>
      </c>
      <c r="AU234" s="205" t="s">
        <v>85</v>
      </c>
      <c r="AY234" s="18" t="s">
        <v>282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288</v>
      </c>
      <c r="BM234" s="205" t="s">
        <v>1553</v>
      </c>
    </row>
    <row r="235" spans="1:65" s="2" customFormat="1" ht="16.5" customHeight="1">
      <c r="A235" s="35"/>
      <c r="B235" s="36"/>
      <c r="C235" s="193" t="s">
        <v>943</v>
      </c>
      <c r="D235" s="193" t="s">
        <v>284</v>
      </c>
      <c r="E235" s="194" t="s">
        <v>7026</v>
      </c>
      <c r="F235" s="195" t="s">
        <v>7027</v>
      </c>
      <c r="G235" s="196" t="s">
        <v>295</v>
      </c>
      <c r="H235" s="197">
        <v>187.8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288</v>
      </c>
      <c r="AT235" s="205" t="s">
        <v>284</v>
      </c>
      <c r="AU235" s="205" t="s">
        <v>85</v>
      </c>
      <c r="AY235" s="18" t="s">
        <v>282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288</v>
      </c>
      <c r="BM235" s="205" t="s">
        <v>1563</v>
      </c>
    </row>
    <row r="236" spans="1:65" s="2" customFormat="1" ht="16.5" customHeight="1">
      <c r="A236" s="35"/>
      <c r="B236" s="36"/>
      <c r="C236" s="193" t="s">
        <v>947</v>
      </c>
      <c r="D236" s="193" t="s">
        <v>284</v>
      </c>
      <c r="E236" s="194" t="s">
        <v>7028</v>
      </c>
      <c r="F236" s="195" t="s">
        <v>7029</v>
      </c>
      <c r="G236" s="196" t="s">
        <v>762</v>
      </c>
      <c r="H236" s="197">
        <v>1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288</v>
      </c>
      <c r="AT236" s="205" t="s">
        <v>284</v>
      </c>
      <c r="AU236" s="205" t="s">
        <v>85</v>
      </c>
      <c r="AY236" s="18" t="s">
        <v>282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288</v>
      </c>
      <c r="BM236" s="205" t="s">
        <v>7030</v>
      </c>
    </row>
    <row r="237" spans="1:65" s="12" customFormat="1" ht="22.9" customHeight="1">
      <c r="B237" s="177"/>
      <c r="C237" s="178"/>
      <c r="D237" s="179" t="s">
        <v>75</v>
      </c>
      <c r="E237" s="191" t="s">
        <v>105</v>
      </c>
      <c r="F237" s="191" t="s">
        <v>7031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SUM(P238:P242)</f>
        <v>0</v>
      </c>
      <c r="Q237" s="185"/>
      <c r="R237" s="186">
        <f>SUM(R238:R242)</f>
        <v>0</v>
      </c>
      <c r="S237" s="185"/>
      <c r="T237" s="187">
        <f>SUM(T238:T242)</f>
        <v>0</v>
      </c>
      <c r="AR237" s="188" t="s">
        <v>83</v>
      </c>
      <c r="AT237" s="189" t="s">
        <v>75</v>
      </c>
      <c r="AU237" s="189" t="s">
        <v>83</v>
      </c>
      <c r="AY237" s="188" t="s">
        <v>282</v>
      </c>
      <c r="BK237" s="190">
        <f>SUM(BK238:BK242)</f>
        <v>0</v>
      </c>
    </row>
    <row r="238" spans="1:65" s="2" customFormat="1" ht="33" customHeight="1">
      <c r="A238" s="35"/>
      <c r="B238" s="36"/>
      <c r="C238" s="193" t="s">
        <v>951</v>
      </c>
      <c r="D238" s="193" t="s">
        <v>284</v>
      </c>
      <c r="E238" s="194" t="s">
        <v>7032</v>
      </c>
      <c r="F238" s="195" t="s">
        <v>7033</v>
      </c>
      <c r="G238" s="196" t="s">
        <v>441</v>
      </c>
      <c r="H238" s="197">
        <v>6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288</v>
      </c>
      <c r="AT238" s="205" t="s">
        <v>284</v>
      </c>
      <c r="AU238" s="205" t="s">
        <v>85</v>
      </c>
      <c r="AY238" s="18" t="s">
        <v>282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288</v>
      </c>
      <c r="BM238" s="205" t="s">
        <v>1589</v>
      </c>
    </row>
    <row r="239" spans="1:65" s="2" customFormat="1" ht="16.5" customHeight="1">
      <c r="A239" s="35"/>
      <c r="B239" s="36"/>
      <c r="C239" s="251" t="s">
        <v>957</v>
      </c>
      <c r="D239" s="251" t="s">
        <v>990</v>
      </c>
      <c r="E239" s="252" t="s">
        <v>7034</v>
      </c>
      <c r="F239" s="253" t="s">
        <v>7035</v>
      </c>
      <c r="G239" s="254" t="s">
        <v>441</v>
      </c>
      <c r="H239" s="255">
        <v>20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347</v>
      </c>
      <c r="AT239" s="205" t="s">
        <v>990</v>
      </c>
      <c r="AU239" s="205" t="s">
        <v>85</v>
      </c>
      <c r="AY239" s="18" t="s">
        <v>282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288</v>
      </c>
      <c r="BM239" s="205" t="s">
        <v>1602</v>
      </c>
    </row>
    <row r="240" spans="1:65" s="2" customFormat="1" ht="24.2" customHeight="1">
      <c r="A240" s="35"/>
      <c r="B240" s="36"/>
      <c r="C240" s="193" t="s">
        <v>962</v>
      </c>
      <c r="D240" s="193" t="s">
        <v>284</v>
      </c>
      <c r="E240" s="194" t="s">
        <v>7036</v>
      </c>
      <c r="F240" s="195" t="s">
        <v>7037</v>
      </c>
      <c r="G240" s="196" t="s">
        <v>441</v>
      </c>
      <c r="H240" s="197">
        <v>22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288</v>
      </c>
      <c r="AT240" s="205" t="s">
        <v>284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288</v>
      </c>
      <c r="BM240" s="205" t="s">
        <v>1612</v>
      </c>
    </row>
    <row r="241" spans="1:65" s="2" customFormat="1" ht="16.5" customHeight="1">
      <c r="A241" s="35"/>
      <c r="B241" s="36"/>
      <c r="C241" s="251" t="s">
        <v>971</v>
      </c>
      <c r="D241" s="251" t="s">
        <v>990</v>
      </c>
      <c r="E241" s="252" t="s">
        <v>7038</v>
      </c>
      <c r="F241" s="253" t="s">
        <v>7039</v>
      </c>
      <c r="G241" s="254" t="s">
        <v>295</v>
      </c>
      <c r="H241" s="255">
        <v>1.1000000000000001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347</v>
      </c>
      <c r="AT241" s="205" t="s">
        <v>990</v>
      </c>
      <c r="AU241" s="205" t="s">
        <v>85</v>
      </c>
      <c r="AY241" s="18" t="s">
        <v>282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288</v>
      </c>
      <c r="BM241" s="205" t="s">
        <v>1623</v>
      </c>
    </row>
    <row r="242" spans="1:65" s="2" customFormat="1" ht="37.9" customHeight="1">
      <c r="A242" s="35"/>
      <c r="B242" s="36"/>
      <c r="C242" s="193" t="s">
        <v>977</v>
      </c>
      <c r="D242" s="193" t="s">
        <v>284</v>
      </c>
      <c r="E242" s="194" t="s">
        <v>7040</v>
      </c>
      <c r="F242" s="195" t="s">
        <v>7041</v>
      </c>
      <c r="G242" s="196" t="s">
        <v>2216</v>
      </c>
      <c r="H242" s="197">
        <v>3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288</v>
      </c>
      <c r="AT242" s="205" t="s">
        <v>284</v>
      </c>
      <c r="AU242" s="205" t="s">
        <v>85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288</v>
      </c>
      <c r="BM242" s="205" t="s">
        <v>1634</v>
      </c>
    </row>
    <row r="243" spans="1:65" s="12" customFormat="1" ht="22.9" customHeight="1">
      <c r="B243" s="177"/>
      <c r="C243" s="178"/>
      <c r="D243" s="179" t="s">
        <v>75</v>
      </c>
      <c r="E243" s="191" t="s">
        <v>330</v>
      </c>
      <c r="F243" s="191" t="s">
        <v>7042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SUM(P244:P247)</f>
        <v>0</v>
      </c>
      <c r="Q243" s="185"/>
      <c r="R243" s="186">
        <f>SUM(R244:R247)</f>
        <v>0</v>
      </c>
      <c r="S243" s="185"/>
      <c r="T243" s="187">
        <f>SUM(T244:T247)</f>
        <v>0</v>
      </c>
      <c r="AR243" s="188" t="s">
        <v>83</v>
      </c>
      <c r="AT243" s="189" t="s">
        <v>75</v>
      </c>
      <c r="AU243" s="189" t="s">
        <v>83</v>
      </c>
      <c r="AY243" s="188" t="s">
        <v>282</v>
      </c>
      <c r="BK243" s="190">
        <f>SUM(BK244:BK247)</f>
        <v>0</v>
      </c>
    </row>
    <row r="244" spans="1:65" s="2" customFormat="1" ht="24.2" customHeight="1">
      <c r="A244" s="35"/>
      <c r="B244" s="36"/>
      <c r="C244" s="193" t="s">
        <v>981</v>
      </c>
      <c r="D244" s="193" t="s">
        <v>284</v>
      </c>
      <c r="E244" s="194" t="s">
        <v>7043</v>
      </c>
      <c r="F244" s="195" t="s">
        <v>7044</v>
      </c>
      <c r="G244" s="196" t="s">
        <v>287</v>
      </c>
      <c r="H244" s="197">
        <v>25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288</v>
      </c>
      <c r="AT244" s="205" t="s">
        <v>284</v>
      </c>
      <c r="AU244" s="205" t="s">
        <v>85</v>
      </c>
      <c r="AY244" s="18" t="s">
        <v>282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288</v>
      </c>
      <c r="BM244" s="205" t="s">
        <v>1643</v>
      </c>
    </row>
    <row r="245" spans="1:65" s="2" customFormat="1" ht="16.5" customHeight="1">
      <c r="A245" s="35"/>
      <c r="B245" s="36"/>
      <c r="C245" s="193" t="s">
        <v>985</v>
      </c>
      <c r="D245" s="193" t="s">
        <v>284</v>
      </c>
      <c r="E245" s="194" t="s">
        <v>7045</v>
      </c>
      <c r="F245" s="195" t="s">
        <v>7046</v>
      </c>
      <c r="G245" s="196" t="s">
        <v>287</v>
      </c>
      <c r="H245" s="197">
        <v>95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288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288</v>
      </c>
      <c r="BM245" s="205" t="s">
        <v>1664</v>
      </c>
    </row>
    <row r="246" spans="1:65" s="2" customFormat="1" ht="16.5" customHeight="1">
      <c r="A246" s="35"/>
      <c r="B246" s="36"/>
      <c r="C246" s="193" t="s">
        <v>989</v>
      </c>
      <c r="D246" s="193" t="s">
        <v>284</v>
      </c>
      <c r="E246" s="194" t="s">
        <v>7047</v>
      </c>
      <c r="F246" s="195" t="s">
        <v>7048</v>
      </c>
      <c r="G246" s="196" t="s">
        <v>287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288</v>
      </c>
      <c r="AT246" s="205" t="s">
        <v>284</v>
      </c>
      <c r="AU246" s="205" t="s">
        <v>85</v>
      </c>
      <c r="AY246" s="18" t="s">
        <v>282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288</v>
      </c>
      <c r="BM246" s="205" t="s">
        <v>1673</v>
      </c>
    </row>
    <row r="247" spans="1:65" s="2" customFormat="1" ht="16.5" customHeight="1">
      <c r="A247" s="35"/>
      <c r="B247" s="36"/>
      <c r="C247" s="251" t="s">
        <v>996</v>
      </c>
      <c r="D247" s="251" t="s">
        <v>990</v>
      </c>
      <c r="E247" s="252" t="s">
        <v>7049</v>
      </c>
      <c r="F247" s="253" t="s">
        <v>7050</v>
      </c>
      <c r="G247" s="254" t="s">
        <v>287</v>
      </c>
      <c r="H247" s="255">
        <v>6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347</v>
      </c>
      <c r="AT247" s="205" t="s">
        <v>990</v>
      </c>
      <c r="AU247" s="205" t="s">
        <v>85</v>
      </c>
      <c r="AY247" s="18" t="s">
        <v>282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288</v>
      </c>
      <c r="BM247" s="205" t="s">
        <v>1685</v>
      </c>
    </row>
    <row r="248" spans="1:65" s="12" customFormat="1" ht="22.9" customHeight="1">
      <c r="B248" s="177"/>
      <c r="C248" s="178"/>
      <c r="D248" s="179" t="s">
        <v>75</v>
      </c>
      <c r="E248" s="191" t="s">
        <v>4658</v>
      </c>
      <c r="F248" s="191" t="s">
        <v>7051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SUM(P249:P251)</f>
        <v>0</v>
      </c>
      <c r="Q248" s="185"/>
      <c r="R248" s="186">
        <f>SUM(R249:R251)</f>
        <v>0</v>
      </c>
      <c r="S248" s="185"/>
      <c r="T248" s="187">
        <f>SUM(T249:T251)</f>
        <v>0</v>
      </c>
      <c r="AR248" s="188" t="s">
        <v>83</v>
      </c>
      <c r="AT248" s="189" t="s">
        <v>75</v>
      </c>
      <c r="AU248" s="189" t="s">
        <v>83</v>
      </c>
      <c r="AY248" s="188" t="s">
        <v>282</v>
      </c>
      <c r="BK248" s="190">
        <f>SUM(BK249:BK251)</f>
        <v>0</v>
      </c>
    </row>
    <row r="249" spans="1:65" s="2" customFormat="1" ht="24.2" customHeight="1">
      <c r="A249" s="35"/>
      <c r="B249" s="36"/>
      <c r="C249" s="193" t="s">
        <v>1000</v>
      </c>
      <c r="D249" s="193" t="s">
        <v>284</v>
      </c>
      <c r="E249" s="194" t="s">
        <v>7052</v>
      </c>
      <c r="F249" s="195" t="s">
        <v>7053</v>
      </c>
      <c r="G249" s="196" t="s">
        <v>418</v>
      </c>
      <c r="H249" s="197">
        <v>23.75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288</v>
      </c>
      <c r="AT249" s="205" t="s">
        <v>284</v>
      </c>
      <c r="AU249" s="205" t="s">
        <v>85</v>
      </c>
      <c r="AY249" s="18" t="s">
        <v>282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288</v>
      </c>
      <c r="BM249" s="205" t="s">
        <v>1696</v>
      </c>
    </row>
    <row r="250" spans="1:65" s="2" customFormat="1" ht="24.2" customHeight="1">
      <c r="A250" s="35"/>
      <c r="B250" s="36"/>
      <c r="C250" s="193" t="s">
        <v>1007</v>
      </c>
      <c r="D250" s="193" t="s">
        <v>284</v>
      </c>
      <c r="E250" s="194" t="s">
        <v>7054</v>
      </c>
      <c r="F250" s="195" t="s">
        <v>7055</v>
      </c>
      <c r="G250" s="196" t="s">
        <v>418</v>
      </c>
      <c r="H250" s="197">
        <v>712.5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288</v>
      </c>
      <c r="AT250" s="205" t="s">
        <v>284</v>
      </c>
      <c r="AU250" s="205" t="s">
        <v>85</v>
      </c>
      <c r="AY250" s="18" t="s">
        <v>282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288</v>
      </c>
      <c r="BM250" s="205" t="s">
        <v>1708</v>
      </c>
    </row>
    <row r="251" spans="1:65" s="2" customFormat="1" ht="21.75" customHeight="1">
      <c r="A251" s="35"/>
      <c r="B251" s="36"/>
      <c r="C251" s="193" t="s">
        <v>1012</v>
      </c>
      <c r="D251" s="193" t="s">
        <v>284</v>
      </c>
      <c r="E251" s="194" t="s">
        <v>7056</v>
      </c>
      <c r="F251" s="195" t="s">
        <v>7057</v>
      </c>
      <c r="G251" s="196" t="s">
        <v>418</v>
      </c>
      <c r="H251" s="197">
        <v>23.75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288</v>
      </c>
      <c r="AT251" s="205" t="s">
        <v>284</v>
      </c>
      <c r="AU251" s="205" t="s">
        <v>85</v>
      </c>
      <c r="AY251" s="18" t="s">
        <v>282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288</v>
      </c>
      <c r="BM251" s="205" t="s">
        <v>1719</v>
      </c>
    </row>
    <row r="252" spans="1:65" s="12" customFormat="1" ht="22.9" customHeight="1">
      <c r="B252" s="177"/>
      <c r="C252" s="178"/>
      <c r="D252" s="179" t="s">
        <v>75</v>
      </c>
      <c r="E252" s="191" t="s">
        <v>1395</v>
      </c>
      <c r="F252" s="191" t="s">
        <v>7058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83</v>
      </c>
      <c r="AT252" s="189" t="s">
        <v>75</v>
      </c>
      <c r="AU252" s="189" t="s">
        <v>83</v>
      </c>
      <c r="AY252" s="188" t="s">
        <v>282</v>
      </c>
      <c r="BK252" s="190">
        <f>BK253</f>
        <v>0</v>
      </c>
    </row>
    <row r="253" spans="1:65" s="2" customFormat="1" ht="24.2" customHeight="1">
      <c r="A253" s="35"/>
      <c r="B253" s="36"/>
      <c r="C253" s="193" t="s">
        <v>1021</v>
      </c>
      <c r="D253" s="193" t="s">
        <v>284</v>
      </c>
      <c r="E253" s="194" t="s">
        <v>7059</v>
      </c>
      <c r="F253" s="195" t="s">
        <v>7060</v>
      </c>
      <c r="G253" s="196" t="s">
        <v>418</v>
      </c>
      <c r="H253" s="197">
        <v>467.5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288</v>
      </c>
      <c r="AT253" s="205" t="s">
        <v>284</v>
      </c>
      <c r="AU253" s="205" t="s">
        <v>85</v>
      </c>
      <c r="AY253" s="18" t="s">
        <v>282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288</v>
      </c>
      <c r="BM253" s="205" t="s">
        <v>1728</v>
      </c>
    </row>
    <row r="254" spans="1:65" s="12" customFormat="1" ht="25.9" customHeight="1">
      <c r="B254" s="177"/>
      <c r="C254" s="178"/>
      <c r="D254" s="179" t="s">
        <v>75</v>
      </c>
      <c r="E254" s="180" t="s">
        <v>1401</v>
      </c>
      <c r="F254" s="180" t="s">
        <v>7061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P255+P258</f>
        <v>0</v>
      </c>
      <c r="Q254" s="185"/>
      <c r="R254" s="186">
        <f>R255+R258</f>
        <v>0</v>
      </c>
      <c r="S254" s="185"/>
      <c r="T254" s="187">
        <f>T255+T258</f>
        <v>0</v>
      </c>
      <c r="AR254" s="188" t="s">
        <v>85</v>
      </c>
      <c r="AT254" s="189" t="s">
        <v>75</v>
      </c>
      <c r="AU254" s="189" t="s">
        <v>76</v>
      </c>
      <c r="AY254" s="188" t="s">
        <v>282</v>
      </c>
      <c r="BK254" s="190">
        <f>BK255+BK258</f>
        <v>0</v>
      </c>
    </row>
    <row r="255" spans="1:65" s="12" customFormat="1" ht="22.9" customHeight="1">
      <c r="B255" s="177"/>
      <c r="C255" s="178"/>
      <c r="D255" s="179" t="s">
        <v>75</v>
      </c>
      <c r="E255" s="191" t="s">
        <v>1403</v>
      </c>
      <c r="F255" s="191" t="s">
        <v>7062</v>
      </c>
      <c r="G255" s="178"/>
      <c r="H255" s="178"/>
      <c r="I255" s="181"/>
      <c r="J255" s="192">
        <f>BK255</f>
        <v>0</v>
      </c>
      <c r="K255" s="178"/>
      <c r="L255" s="183"/>
      <c r="M255" s="184"/>
      <c r="N255" s="185"/>
      <c r="O255" s="185"/>
      <c r="P255" s="186">
        <f>SUM(P256:P257)</f>
        <v>0</v>
      </c>
      <c r="Q255" s="185"/>
      <c r="R255" s="186">
        <f>SUM(R256:R257)</f>
        <v>0</v>
      </c>
      <c r="S255" s="185"/>
      <c r="T255" s="187">
        <f>SUM(T256:T257)</f>
        <v>0</v>
      </c>
      <c r="AR255" s="188" t="s">
        <v>85</v>
      </c>
      <c r="AT255" s="189" t="s">
        <v>75</v>
      </c>
      <c r="AU255" s="189" t="s">
        <v>83</v>
      </c>
      <c r="AY255" s="188" t="s">
        <v>282</v>
      </c>
      <c r="BK255" s="190">
        <f>SUM(BK256:BK257)</f>
        <v>0</v>
      </c>
    </row>
    <row r="256" spans="1:65" s="2" customFormat="1" ht="24.2" customHeight="1">
      <c r="A256" s="35"/>
      <c r="B256" s="36"/>
      <c r="C256" s="193" t="s">
        <v>1030</v>
      </c>
      <c r="D256" s="193" t="s">
        <v>284</v>
      </c>
      <c r="E256" s="194" t="s">
        <v>7063</v>
      </c>
      <c r="F256" s="195" t="s">
        <v>7064</v>
      </c>
      <c r="G256" s="196" t="s">
        <v>287</v>
      </c>
      <c r="H256" s="197">
        <v>19.2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284</v>
      </c>
      <c r="AU256" s="205" t="s">
        <v>85</v>
      </c>
      <c r="AY256" s="18" t="s">
        <v>282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1738</v>
      </c>
    </row>
    <row r="257" spans="1:65" s="2" customFormat="1" ht="21.75" customHeight="1">
      <c r="A257" s="35"/>
      <c r="B257" s="36"/>
      <c r="C257" s="251" t="s">
        <v>1054</v>
      </c>
      <c r="D257" s="251" t="s">
        <v>990</v>
      </c>
      <c r="E257" s="252" t="s">
        <v>7065</v>
      </c>
      <c r="F257" s="253" t="s">
        <v>7066</v>
      </c>
      <c r="G257" s="254" t="s">
        <v>287</v>
      </c>
      <c r="H257" s="255">
        <v>23.443000000000001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493</v>
      </c>
      <c r="AT257" s="205" t="s">
        <v>990</v>
      </c>
      <c r="AU257" s="205" t="s">
        <v>85</v>
      </c>
      <c r="AY257" s="18" t="s">
        <v>282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1747</v>
      </c>
    </row>
    <row r="258" spans="1:65" s="12" customFormat="1" ht="22.9" customHeight="1">
      <c r="B258" s="177"/>
      <c r="C258" s="178"/>
      <c r="D258" s="179" t="s">
        <v>75</v>
      </c>
      <c r="E258" s="191" t="s">
        <v>3201</v>
      </c>
      <c r="F258" s="191" t="s">
        <v>7067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85</v>
      </c>
      <c r="AT258" s="189" t="s">
        <v>75</v>
      </c>
      <c r="AU258" s="189" t="s">
        <v>83</v>
      </c>
      <c r="AY258" s="188" t="s">
        <v>282</v>
      </c>
      <c r="BK258" s="190">
        <f>BK259</f>
        <v>0</v>
      </c>
    </row>
    <row r="259" spans="1:65" s="2" customFormat="1" ht="21.75" customHeight="1">
      <c r="A259" s="35"/>
      <c r="B259" s="36"/>
      <c r="C259" s="193" t="s">
        <v>1058</v>
      </c>
      <c r="D259" s="193" t="s">
        <v>284</v>
      </c>
      <c r="E259" s="194" t="s">
        <v>7068</v>
      </c>
      <c r="F259" s="195" t="s">
        <v>7069</v>
      </c>
      <c r="G259" s="196" t="s">
        <v>287</v>
      </c>
      <c r="H259" s="197">
        <v>19.2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284</v>
      </c>
      <c r="AU259" s="205" t="s">
        <v>85</v>
      </c>
      <c r="AY259" s="18" t="s">
        <v>282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1756</v>
      </c>
    </row>
    <row r="260" spans="1:65" s="12" customFormat="1" ht="25.9" customHeight="1">
      <c r="B260" s="177"/>
      <c r="C260" s="178"/>
      <c r="D260" s="179" t="s">
        <v>75</v>
      </c>
      <c r="E260" s="180" t="s">
        <v>7070</v>
      </c>
      <c r="F260" s="180" t="s">
        <v>7071</v>
      </c>
      <c r="G260" s="178"/>
      <c r="H260" s="178"/>
      <c r="I260" s="181"/>
      <c r="J260" s="182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288</v>
      </c>
      <c r="AT260" s="189" t="s">
        <v>75</v>
      </c>
      <c r="AU260" s="189" t="s">
        <v>76</v>
      </c>
      <c r="AY260" s="188" t="s">
        <v>282</v>
      </c>
      <c r="BK260" s="190">
        <f>SUM(BK261:BK262)</f>
        <v>0</v>
      </c>
    </row>
    <row r="261" spans="1:65" s="2" customFormat="1" ht="24.2" customHeight="1">
      <c r="A261" s="35"/>
      <c r="B261" s="36"/>
      <c r="C261" s="193" t="s">
        <v>1073</v>
      </c>
      <c r="D261" s="193" t="s">
        <v>284</v>
      </c>
      <c r="E261" s="194" t="s">
        <v>7072</v>
      </c>
      <c r="F261" s="195" t="s">
        <v>7073</v>
      </c>
      <c r="G261" s="196" t="s">
        <v>5449</v>
      </c>
      <c r="H261" s="197">
        <v>168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4307</v>
      </c>
      <c r="AT261" s="205" t="s">
        <v>284</v>
      </c>
      <c r="AU261" s="205" t="s">
        <v>83</v>
      </c>
      <c r="AY261" s="18" t="s">
        <v>282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4307</v>
      </c>
      <c r="BM261" s="205" t="s">
        <v>1767</v>
      </c>
    </row>
    <row r="262" spans="1:65" s="2" customFormat="1" ht="24.2" customHeight="1">
      <c r="A262" s="35"/>
      <c r="B262" s="36"/>
      <c r="C262" s="193" t="s">
        <v>1084</v>
      </c>
      <c r="D262" s="193" t="s">
        <v>284</v>
      </c>
      <c r="E262" s="194" t="s">
        <v>7074</v>
      </c>
      <c r="F262" s="195" t="s">
        <v>7075</v>
      </c>
      <c r="G262" s="196" t="s">
        <v>5449</v>
      </c>
      <c r="H262" s="197">
        <v>48</v>
      </c>
      <c r="I262" s="198"/>
      <c r="J262" s="199">
        <f>ROUND(I262*H262,2)</f>
        <v>0</v>
      </c>
      <c r="K262" s="200"/>
      <c r="L262" s="40"/>
      <c r="M262" s="265" t="s">
        <v>1</v>
      </c>
      <c r="N262" s="266" t="s">
        <v>41</v>
      </c>
      <c r="O262" s="267"/>
      <c r="P262" s="268">
        <f>O262*H262</f>
        <v>0</v>
      </c>
      <c r="Q262" s="268">
        <v>0</v>
      </c>
      <c r="R262" s="268">
        <f>Q262*H262</f>
        <v>0</v>
      </c>
      <c r="S262" s="268">
        <v>0</v>
      </c>
      <c r="T262" s="26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4307</v>
      </c>
      <c r="AT262" s="205" t="s">
        <v>284</v>
      </c>
      <c r="AU262" s="205" t="s">
        <v>83</v>
      </c>
      <c r="AY262" s="18" t="s">
        <v>282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4307</v>
      </c>
      <c r="BM262" s="205" t="s">
        <v>1778</v>
      </c>
    </row>
    <row r="263" spans="1:65" s="2" customFormat="1" ht="6.95" customHeight="1">
      <c r="A263" s="35"/>
      <c r="B263" s="55"/>
      <c r="C263" s="56"/>
      <c r="D263" s="56"/>
      <c r="E263" s="56"/>
      <c r="F263" s="56"/>
      <c r="G263" s="56"/>
      <c r="H263" s="56"/>
      <c r="I263" s="56"/>
      <c r="J263" s="56"/>
      <c r="K263" s="56"/>
      <c r="L263" s="40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sheetProtection algorithmName="SHA-512" hashValue="aMwUpSE2vqPKtACD9Cc4SMEOUhCvq8kaNyTy2fxWgAwUPa0BqMlNQTsb3q3iBGf8yejcxEoeTBMDeyEne9BihQ==" saltValue="OvP47WLACQUIC1RUG9F8Z5p+eFof677wSBMeiv1Vs6xlLdB4XPWh4MpSicWV1s0ya+YrddDrP7sRUGrGnII6GA==" spinCount="100000" sheet="1" objects="1" scenarios="1" formatColumns="0" formatRows="0" autoFilter="0"/>
  <autoFilter ref="C125:K26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7076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ROUND((SUM(BE127:BE245)),  2)</f>
        <v>0</v>
      </c>
      <c r="G33" s="35"/>
      <c r="H33" s="35"/>
      <c r="I33" s="131">
        <v>0.21</v>
      </c>
      <c r="J33" s="130">
        <f>ROUND(((SUM(BE127:BE245))*I33),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ROUND((SUM(BF127:BF245)),  2)</f>
        <v>0</v>
      </c>
      <c r="G34" s="35"/>
      <c r="H34" s="35"/>
      <c r="I34" s="131">
        <v>0.15</v>
      </c>
      <c r="J34" s="130">
        <f>ROUND(((SUM(BF127:BF245))*I34),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ROUND((SUM(BG127:BG245)),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ROUND((SUM(BH127:BH245)),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ROUND((SUM(BI127:BI245)),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11 - SO 11 - Gastrotechnologie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7077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>
      <c r="B98" s="154"/>
      <c r="C98" s="155"/>
      <c r="D98" s="156" t="s">
        <v>7078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>
      <c r="B99" s="160"/>
      <c r="C99" s="105"/>
      <c r="D99" s="161" t="s">
        <v>7079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7080</v>
      </c>
      <c r="E100" s="162"/>
      <c r="F100" s="162"/>
      <c r="G100" s="162"/>
      <c r="H100" s="162"/>
      <c r="I100" s="162"/>
      <c r="J100" s="163">
        <f>J144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7081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7082</v>
      </c>
      <c r="E102" s="162"/>
      <c r="F102" s="162"/>
      <c r="G102" s="162"/>
      <c r="H102" s="162"/>
      <c r="I102" s="162"/>
      <c r="J102" s="163">
        <f>J152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7083</v>
      </c>
      <c r="E103" s="162"/>
      <c r="F103" s="162"/>
      <c r="G103" s="162"/>
      <c r="H103" s="162"/>
      <c r="I103" s="162"/>
      <c r="J103" s="163">
        <f>J159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7084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7085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7086</v>
      </c>
      <c r="E106" s="162"/>
      <c r="F106" s="162"/>
      <c r="G106" s="162"/>
      <c r="H106" s="162"/>
      <c r="I106" s="162"/>
      <c r="J106" s="163">
        <f>J238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7087</v>
      </c>
      <c r="E107" s="162"/>
      <c r="F107" s="162"/>
      <c r="G107" s="162"/>
      <c r="H107" s="162"/>
      <c r="I107" s="162"/>
      <c r="J107" s="163">
        <f>J244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267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5" t="str">
        <f>E7</f>
        <v>MŠ Vokovická</v>
      </c>
      <c r="F117" s="336"/>
      <c r="G117" s="336"/>
      <c r="H117" s="33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8" t="str">
        <f>E9</f>
        <v>11 - SO 11 - Gastrotechnologie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268</v>
      </c>
      <c r="D126" s="168" t="s">
        <v>61</v>
      </c>
      <c r="E126" s="168" t="s">
        <v>57</v>
      </c>
      <c r="F126" s="168" t="s">
        <v>58</v>
      </c>
      <c r="G126" s="168" t="s">
        <v>269</v>
      </c>
      <c r="H126" s="168" t="s">
        <v>270</v>
      </c>
      <c r="I126" s="168" t="s">
        <v>271</v>
      </c>
      <c r="J126" s="169" t="s">
        <v>232</v>
      </c>
      <c r="K126" s="170" t="s">
        <v>272</v>
      </c>
      <c r="L126" s="171"/>
      <c r="M126" s="76" t="s">
        <v>1</v>
      </c>
      <c r="N126" s="77" t="s">
        <v>40</v>
      </c>
      <c r="O126" s="77" t="s">
        <v>273</v>
      </c>
      <c r="P126" s="77" t="s">
        <v>274</v>
      </c>
      <c r="Q126" s="77" t="s">
        <v>275</v>
      </c>
      <c r="R126" s="77" t="s">
        <v>276</v>
      </c>
      <c r="S126" s="77" t="s">
        <v>277</v>
      </c>
      <c r="T126" s="78" t="s">
        <v>278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279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7088</v>
      </c>
      <c r="F128" s="180" t="s">
        <v>7089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288</v>
      </c>
      <c r="AT128" s="189" t="s">
        <v>75</v>
      </c>
      <c r="AU128" s="189" t="s">
        <v>76</v>
      </c>
      <c r="AY128" s="188" t="s">
        <v>282</v>
      </c>
      <c r="BK128" s="190">
        <f>SUM(BK129:BK134)</f>
        <v>0</v>
      </c>
    </row>
    <row r="129" spans="1:65" s="2" customFormat="1" ht="16.5" customHeight="1">
      <c r="A129" s="35"/>
      <c r="B129" s="36"/>
      <c r="C129" s="193" t="s">
        <v>83</v>
      </c>
      <c r="D129" s="193" t="s">
        <v>284</v>
      </c>
      <c r="E129" s="194" t="s">
        <v>307</v>
      </c>
      <c r="F129" s="195" t="s">
        <v>4323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4307</v>
      </c>
      <c r="AT129" s="205" t="s">
        <v>284</v>
      </c>
      <c r="AU129" s="205" t="s">
        <v>83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4307</v>
      </c>
      <c r="BM129" s="205" t="s">
        <v>7090</v>
      </c>
    </row>
    <row r="130" spans="1:65" s="2" customFormat="1" ht="146.25">
      <c r="A130" s="35"/>
      <c r="B130" s="36"/>
      <c r="C130" s="37"/>
      <c r="D130" s="209" t="s">
        <v>3774</v>
      </c>
      <c r="E130" s="37"/>
      <c r="F130" s="270" t="s">
        <v>7091</v>
      </c>
      <c r="G130" s="37"/>
      <c r="H130" s="37"/>
      <c r="I130" s="271"/>
      <c r="J130" s="37"/>
      <c r="K130" s="37"/>
      <c r="L130" s="40"/>
      <c r="M130" s="272"/>
      <c r="N130" s="273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3774</v>
      </c>
      <c r="AU130" s="18" t="s">
        <v>83</v>
      </c>
    </row>
    <row r="131" spans="1:65" s="2" customFormat="1" ht="16.5" customHeight="1">
      <c r="A131" s="35"/>
      <c r="B131" s="36"/>
      <c r="C131" s="193" t="s">
        <v>85</v>
      </c>
      <c r="D131" s="193" t="s">
        <v>284</v>
      </c>
      <c r="E131" s="194" t="s">
        <v>7092</v>
      </c>
      <c r="F131" s="195" t="s">
        <v>4323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4307</v>
      </c>
      <c r="AT131" s="205" t="s">
        <v>284</v>
      </c>
      <c r="AU131" s="205" t="s">
        <v>83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4307</v>
      </c>
      <c r="BM131" s="205" t="s">
        <v>7093</v>
      </c>
    </row>
    <row r="132" spans="1:65" s="2" customFormat="1" ht="39">
      <c r="A132" s="35"/>
      <c r="B132" s="36"/>
      <c r="C132" s="37"/>
      <c r="D132" s="209" t="s">
        <v>3774</v>
      </c>
      <c r="E132" s="37"/>
      <c r="F132" s="270" t="s">
        <v>7094</v>
      </c>
      <c r="G132" s="37"/>
      <c r="H132" s="37"/>
      <c r="I132" s="271"/>
      <c r="J132" s="37"/>
      <c r="K132" s="37"/>
      <c r="L132" s="40"/>
      <c r="M132" s="272"/>
      <c r="N132" s="273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3774</v>
      </c>
      <c r="AU132" s="18" t="s">
        <v>83</v>
      </c>
    </row>
    <row r="133" spans="1:65" s="2" customFormat="1" ht="16.5" customHeight="1">
      <c r="A133" s="35"/>
      <c r="B133" s="36"/>
      <c r="C133" s="193" t="s">
        <v>105</v>
      </c>
      <c r="D133" s="193" t="s">
        <v>284</v>
      </c>
      <c r="E133" s="194" t="s">
        <v>7095</v>
      </c>
      <c r="F133" s="195" t="s">
        <v>4323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4307</v>
      </c>
      <c r="AT133" s="205" t="s">
        <v>284</v>
      </c>
      <c r="AU133" s="205" t="s">
        <v>83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4307</v>
      </c>
      <c r="BM133" s="205" t="s">
        <v>7096</v>
      </c>
    </row>
    <row r="134" spans="1:65" s="2" customFormat="1" ht="68.25">
      <c r="A134" s="35"/>
      <c r="B134" s="36"/>
      <c r="C134" s="37"/>
      <c r="D134" s="209" t="s">
        <v>3774</v>
      </c>
      <c r="E134" s="37"/>
      <c r="F134" s="270" t="s">
        <v>7097</v>
      </c>
      <c r="G134" s="37"/>
      <c r="H134" s="37"/>
      <c r="I134" s="271"/>
      <c r="J134" s="37"/>
      <c r="K134" s="37"/>
      <c r="L134" s="40"/>
      <c r="M134" s="272"/>
      <c r="N134" s="273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3774</v>
      </c>
      <c r="AU134" s="18" t="s">
        <v>83</v>
      </c>
    </row>
    <row r="135" spans="1:65" s="12" customFormat="1" ht="25.9" customHeight="1">
      <c r="B135" s="177"/>
      <c r="C135" s="178"/>
      <c r="D135" s="179" t="s">
        <v>75</v>
      </c>
      <c r="E135" s="180" t="s">
        <v>3646</v>
      </c>
      <c r="F135" s="180" t="s">
        <v>555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P136+P144+P149+P152+P159+P182+P185+P238+P244</f>
        <v>0</v>
      </c>
      <c r="Q135" s="185"/>
      <c r="R135" s="186">
        <f>R136+R144+R149+R152+R159+R182+R185+R238+R244</f>
        <v>0</v>
      </c>
      <c r="S135" s="185"/>
      <c r="T135" s="187">
        <f>T136+T144+T149+T152+T159+T182+T185+T238+T244</f>
        <v>0</v>
      </c>
      <c r="AR135" s="188" t="s">
        <v>288</v>
      </c>
      <c r="AT135" s="189" t="s">
        <v>75</v>
      </c>
      <c r="AU135" s="189" t="s">
        <v>76</v>
      </c>
      <c r="AY135" s="188" t="s">
        <v>282</v>
      </c>
      <c r="BK135" s="190">
        <f>BK136+BK144+BK149+BK152+BK159+BK182+BK185+BK238+BK244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7098</v>
      </c>
      <c r="F136" s="191" t="s">
        <v>7098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SUM(P137:P143)</f>
        <v>0</v>
      </c>
      <c r="Q136" s="185"/>
      <c r="R136" s="186">
        <f>SUM(R137:R143)</f>
        <v>0</v>
      </c>
      <c r="S136" s="185"/>
      <c r="T136" s="187">
        <f>SUM(T137:T143)</f>
        <v>0</v>
      </c>
      <c r="AR136" s="188" t="s">
        <v>83</v>
      </c>
      <c r="AT136" s="189" t="s">
        <v>75</v>
      </c>
      <c r="AU136" s="189" t="s">
        <v>83</v>
      </c>
      <c r="AY136" s="188" t="s">
        <v>282</v>
      </c>
      <c r="BK136" s="190">
        <f>SUM(BK137:BK143)</f>
        <v>0</v>
      </c>
    </row>
    <row r="137" spans="1:65" s="2" customFormat="1" ht="21.75" customHeight="1">
      <c r="A137" s="35"/>
      <c r="B137" s="36"/>
      <c r="C137" s="251" t="s">
        <v>288</v>
      </c>
      <c r="D137" s="251" t="s">
        <v>990</v>
      </c>
      <c r="E137" s="252" t="s">
        <v>7099</v>
      </c>
      <c r="F137" s="253" t="s">
        <v>7100</v>
      </c>
      <c r="G137" s="254" t="s">
        <v>2216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990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4.2" customHeight="1">
      <c r="A138" s="35"/>
      <c r="B138" s="36"/>
      <c r="C138" s="251" t="s">
        <v>330</v>
      </c>
      <c r="D138" s="251" t="s">
        <v>990</v>
      </c>
      <c r="E138" s="252" t="s">
        <v>7101</v>
      </c>
      <c r="F138" s="253" t="s">
        <v>7102</v>
      </c>
      <c r="G138" s="254" t="s">
        <v>2216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990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288</v>
      </c>
    </row>
    <row r="139" spans="1:65" s="2" customFormat="1" ht="19.5">
      <c r="A139" s="35"/>
      <c r="B139" s="36"/>
      <c r="C139" s="37"/>
      <c r="D139" s="209" t="s">
        <v>3774</v>
      </c>
      <c r="E139" s="37"/>
      <c r="F139" s="270" t="s">
        <v>7103</v>
      </c>
      <c r="G139" s="37"/>
      <c r="H139" s="37"/>
      <c r="I139" s="271"/>
      <c r="J139" s="37"/>
      <c r="K139" s="37"/>
      <c r="L139" s="40"/>
      <c r="M139" s="272"/>
      <c r="N139" s="273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3774</v>
      </c>
      <c r="AU139" s="18" t="s">
        <v>85</v>
      </c>
    </row>
    <row r="140" spans="1:65" s="2" customFormat="1" ht="24.2" customHeight="1">
      <c r="A140" s="35"/>
      <c r="B140" s="36"/>
      <c r="C140" s="251" t="s">
        <v>336</v>
      </c>
      <c r="D140" s="251" t="s">
        <v>990</v>
      </c>
      <c r="E140" s="252" t="s">
        <v>7104</v>
      </c>
      <c r="F140" s="253" t="s">
        <v>7105</v>
      </c>
      <c r="G140" s="254" t="s">
        <v>2216</v>
      </c>
      <c r="H140" s="255">
        <v>1</v>
      </c>
      <c r="I140" s="256"/>
      <c r="J140" s="257">
        <f>ROUND(I140*H140,2)</f>
        <v>0</v>
      </c>
      <c r="K140" s="258"/>
      <c r="L140" s="259"/>
      <c r="M140" s="260" t="s">
        <v>1</v>
      </c>
      <c r="N140" s="261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85</v>
      </c>
      <c r="AT140" s="205" t="s">
        <v>990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83</v>
      </c>
      <c r="BM140" s="205" t="s">
        <v>336</v>
      </c>
    </row>
    <row r="141" spans="1:65" s="2" customFormat="1" ht="19.5">
      <c r="A141" s="35"/>
      <c r="B141" s="36"/>
      <c r="C141" s="37"/>
      <c r="D141" s="209" t="s">
        <v>3774</v>
      </c>
      <c r="E141" s="37"/>
      <c r="F141" s="270" t="s">
        <v>7106</v>
      </c>
      <c r="G141" s="37"/>
      <c r="H141" s="37"/>
      <c r="I141" s="271"/>
      <c r="J141" s="37"/>
      <c r="K141" s="37"/>
      <c r="L141" s="40"/>
      <c r="M141" s="272"/>
      <c r="N141" s="27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3774</v>
      </c>
      <c r="AU141" s="18" t="s">
        <v>85</v>
      </c>
    </row>
    <row r="142" spans="1:65" s="2" customFormat="1" ht="16.5" customHeight="1">
      <c r="A142" s="35"/>
      <c r="B142" s="36"/>
      <c r="C142" s="251" t="s">
        <v>342</v>
      </c>
      <c r="D142" s="251" t="s">
        <v>990</v>
      </c>
      <c r="E142" s="252" t="s">
        <v>7107</v>
      </c>
      <c r="F142" s="253" t="s">
        <v>7108</v>
      </c>
      <c r="G142" s="254" t="s">
        <v>2216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85</v>
      </c>
      <c r="AT142" s="205" t="s">
        <v>990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83</v>
      </c>
      <c r="BM142" s="205" t="s">
        <v>347</v>
      </c>
    </row>
    <row r="143" spans="1:65" s="2" customFormat="1" ht="19.5">
      <c r="A143" s="35"/>
      <c r="B143" s="36"/>
      <c r="C143" s="37"/>
      <c r="D143" s="209" t="s">
        <v>3774</v>
      </c>
      <c r="E143" s="37"/>
      <c r="F143" s="270" t="s">
        <v>7106</v>
      </c>
      <c r="G143" s="37"/>
      <c r="H143" s="37"/>
      <c r="I143" s="271"/>
      <c r="J143" s="37"/>
      <c r="K143" s="37"/>
      <c r="L143" s="40"/>
      <c r="M143" s="272"/>
      <c r="N143" s="273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3774</v>
      </c>
      <c r="AU143" s="18" t="s">
        <v>85</v>
      </c>
    </row>
    <row r="144" spans="1:65" s="12" customFormat="1" ht="22.9" customHeight="1">
      <c r="B144" s="177"/>
      <c r="C144" s="178"/>
      <c r="D144" s="179" t="s">
        <v>75</v>
      </c>
      <c r="E144" s="191" t="s">
        <v>7109</v>
      </c>
      <c r="F144" s="191" t="s">
        <v>7109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SUM(P145:P148)</f>
        <v>0</v>
      </c>
      <c r="Q144" s="185"/>
      <c r="R144" s="186">
        <f>SUM(R145:R148)</f>
        <v>0</v>
      </c>
      <c r="S144" s="185"/>
      <c r="T144" s="187">
        <f>SUM(T145:T148)</f>
        <v>0</v>
      </c>
      <c r="AR144" s="188" t="s">
        <v>83</v>
      </c>
      <c r="AT144" s="189" t="s">
        <v>75</v>
      </c>
      <c r="AU144" s="189" t="s">
        <v>83</v>
      </c>
      <c r="AY144" s="188" t="s">
        <v>282</v>
      </c>
      <c r="BK144" s="190">
        <f>SUM(BK145:BK148)</f>
        <v>0</v>
      </c>
    </row>
    <row r="145" spans="1:65" s="2" customFormat="1" ht="16.5" customHeight="1">
      <c r="A145" s="35"/>
      <c r="B145" s="36"/>
      <c r="C145" s="251" t="s">
        <v>347</v>
      </c>
      <c r="D145" s="251" t="s">
        <v>990</v>
      </c>
      <c r="E145" s="252" t="s">
        <v>7110</v>
      </c>
      <c r="F145" s="253" t="s">
        <v>7111</v>
      </c>
      <c r="G145" s="254" t="s">
        <v>2216</v>
      </c>
      <c r="H145" s="255">
        <v>1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85</v>
      </c>
      <c r="AT145" s="205" t="s">
        <v>990</v>
      </c>
      <c r="AU145" s="205" t="s">
        <v>85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83</v>
      </c>
      <c r="BM145" s="205" t="s">
        <v>357</v>
      </c>
    </row>
    <row r="146" spans="1:65" s="2" customFormat="1" ht="19.5">
      <c r="A146" s="35"/>
      <c r="B146" s="36"/>
      <c r="C146" s="37"/>
      <c r="D146" s="209" t="s">
        <v>3774</v>
      </c>
      <c r="E146" s="37"/>
      <c r="F146" s="270" t="s">
        <v>7106</v>
      </c>
      <c r="G146" s="37"/>
      <c r="H146" s="37"/>
      <c r="I146" s="271"/>
      <c r="J146" s="37"/>
      <c r="K146" s="37"/>
      <c r="L146" s="40"/>
      <c r="M146" s="272"/>
      <c r="N146" s="273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3774</v>
      </c>
      <c r="AU146" s="18" t="s">
        <v>85</v>
      </c>
    </row>
    <row r="147" spans="1:65" s="2" customFormat="1" ht="16.5" customHeight="1">
      <c r="A147" s="35"/>
      <c r="B147" s="36"/>
      <c r="C147" s="251" t="s">
        <v>352</v>
      </c>
      <c r="D147" s="251" t="s">
        <v>990</v>
      </c>
      <c r="E147" s="252" t="s">
        <v>7112</v>
      </c>
      <c r="F147" s="253" t="s">
        <v>7113</v>
      </c>
      <c r="G147" s="254" t="s">
        <v>2216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85</v>
      </c>
      <c r="AT147" s="205" t="s">
        <v>990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83</v>
      </c>
      <c r="BM147" s="205" t="s">
        <v>188</v>
      </c>
    </row>
    <row r="148" spans="1:65" s="2" customFormat="1" ht="29.25">
      <c r="A148" s="35"/>
      <c r="B148" s="36"/>
      <c r="C148" s="37"/>
      <c r="D148" s="209" t="s">
        <v>3774</v>
      </c>
      <c r="E148" s="37"/>
      <c r="F148" s="270" t="s">
        <v>7114</v>
      </c>
      <c r="G148" s="37"/>
      <c r="H148" s="37"/>
      <c r="I148" s="271"/>
      <c r="J148" s="37"/>
      <c r="K148" s="37"/>
      <c r="L148" s="40"/>
      <c r="M148" s="272"/>
      <c r="N148" s="27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3774</v>
      </c>
      <c r="AU148" s="18" t="s">
        <v>85</v>
      </c>
    </row>
    <row r="149" spans="1:65" s="12" customFormat="1" ht="22.9" customHeight="1">
      <c r="B149" s="177"/>
      <c r="C149" s="178"/>
      <c r="D149" s="179" t="s">
        <v>75</v>
      </c>
      <c r="E149" s="191" t="s">
        <v>7115</v>
      </c>
      <c r="F149" s="191" t="s">
        <v>7115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SUM(P150:P151)</f>
        <v>0</v>
      </c>
      <c r="Q149" s="185"/>
      <c r="R149" s="186">
        <f>SUM(R150:R151)</f>
        <v>0</v>
      </c>
      <c r="S149" s="185"/>
      <c r="T149" s="187">
        <f>SUM(T150:T151)</f>
        <v>0</v>
      </c>
      <c r="AR149" s="188" t="s">
        <v>83</v>
      </c>
      <c r="AT149" s="189" t="s">
        <v>75</v>
      </c>
      <c r="AU149" s="189" t="s">
        <v>83</v>
      </c>
      <c r="AY149" s="188" t="s">
        <v>282</v>
      </c>
      <c r="BK149" s="190">
        <f>SUM(BK150:BK151)</f>
        <v>0</v>
      </c>
    </row>
    <row r="150" spans="1:65" s="2" customFormat="1" ht="21.75" customHeight="1">
      <c r="A150" s="35"/>
      <c r="B150" s="36"/>
      <c r="C150" s="251" t="s">
        <v>357</v>
      </c>
      <c r="D150" s="251" t="s">
        <v>990</v>
      </c>
      <c r="E150" s="252" t="s">
        <v>7116</v>
      </c>
      <c r="F150" s="253" t="s">
        <v>7117</v>
      </c>
      <c r="G150" s="254" t="s">
        <v>2216</v>
      </c>
      <c r="H150" s="255">
        <v>4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85</v>
      </c>
      <c r="AT150" s="205" t="s">
        <v>990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83</v>
      </c>
      <c r="BM150" s="205" t="s">
        <v>194</v>
      </c>
    </row>
    <row r="151" spans="1:65" s="2" customFormat="1" ht="29.25">
      <c r="A151" s="35"/>
      <c r="B151" s="36"/>
      <c r="C151" s="37"/>
      <c r="D151" s="209" t="s">
        <v>3774</v>
      </c>
      <c r="E151" s="37"/>
      <c r="F151" s="270" t="s">
        <v>7118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85</v>
      </c>
    </row>
    <row r="152" spans="1:65" s="12" customFormat="1" ht="22.9" customHeight="1">
      <c r="B152" s="177"/>
      <c r="C152" s="178"/>
      <c r="D152" s="179" t="s">
        <v>75</v>
      </c>
      <c r="E152" s="191" t="s">
        <v>7119</v>
      </c>
      <c r="F152" s="191" t="s">
        <v>7119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SUM(P153:P158)</f>
        <v>0</v>
      </c>
      <c r="Q152" s="185"/>
      <c r="R152" s="186">
        <f>SUM(R153:R158)</f>
        <v>0</v>
      </c>
      <c r="S152" s="185"/>
      <c r="T152" s="187">
        <f>SUM(T153:T158)</f>
        <v>0</v>
      </c>
      <c r="AR152" s="188" t="s">
        <v>83</v>
      </c>
      <c r="AT152" s="189" t="s">
        <v>75</v>
      </c>
      <c r="AU152" s="189" t="s">
        <v>83</v>
      </c>
      <c r="AY152" s="188" t="s">
        <v>282</v>
      </c>
      <c r="BK152" s="190">
        <f>SUM(BK153:BK158)</f>
        <v>0</v>
      </c>
    </row>
    <row r="153" spans="1:65" s="2" customFormat="1" ht="16.5" customHeight="1">
      <c r="A153" s="35"/>
      <c r="B153" s="36"/>
      <c r="C153" s="251" t="s">
        <v>185</v>
      </c>
      <c r="D153" s="251" t="s">
        <v>990</v>
      </c>
      <c r="E153" s="252" t="s">
        <v>7120</v>
      </c>
      <c r="F153" s="253" t="s">
        <v>7121</v>
      </c>
      <c r="G153" s="254" t="s">
        <v>2216</v>
      </c>
      <c r="H153" s="255">
        <v>2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990</v>
      </c>
      <c r="AU153" s="205" t="s">
        <v>85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199</v>
      </c>
    </row>
    <row r="154" spans="1:65" s="2" customFormat="1" ht="48.75">
      <c r="A154" s="35"/>
      <c r="B154" s="36"/>
      <c r="C154" s="37"/>
      <c r="D154" s="209" t="s">
        <v>3774</v>
      </c>
      <c r="E154" s="37"/>
      <c r="F154" s="270" t="s">
        <v>7122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85</v>
      </c>
    </row>
    <row r="155" spans="1:65" s="2" customFormat="1" ht="16.5" customHeight="1">
      <c r="A155" s="35"/>
      <c r="B155" s="36"/>
      <c r="C155" s="251" t="s">
        <v>188</v>
      </c>
      <c r="D155" s="251" t="s">
        <v>990</v>
      </c>
      <c r="E155" s="252" t="s">
        <v>7123</v>
      </c>
      <c r="F155" s="253" t="s">
        <v>7124</v>
      </c>
      <c r="G155" s="254" t="s">
        <v>2216</v>
      </c>
      <c r="H155" s="255">
        <v>2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85</v>
      </c>
      <c r="AT155" s="205" t="s">
        <v>990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83</v>
      </c>
      <c r="BM155" s="205" t="s">
        <v>205</v>
      </c>
    </row>
    <row r="156" spans="1:65" s="2" customFormat="1" ht="48.75">
      <c r="A156" s="35"/>
      <c r="B156" s="36"/>
      <c r="C156" s="37"/>
      <c r="D156" s="209" t="s">
        <v>3774</v>
      </c>
      <c r="E156" s="37"/>
      <c r="F156" s="270" t="s">
        <v>7125</v>
      </c>
      <c r="G156" s="37"/>
      <c r="H156" s="37"/>
      <c r="I156" s="271"/>
      <c r="J156" s="37"/>
      <c r="K156" s="37"/>
      <c r="L156" s="40"/>
      <c r="M156" s="272"/>
      <c r="N156" s="273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3774</v>
      </c>
      <c r="AU156" s="18" t="s">
        <v>85</v>
      </c>
    </row>
    <row r="157" spans="1:65" s="2" customFormat="1" ht="21.75" customHeight="1">
      <c r="A157" s="35"/>
      <c r="B157" s="36"/>
      <c r="C157" s="251" t="s">
        <v>191</v>
      </c>
      <c r="D157" s="251" t="s">
        <v>990</v>
      </c>
      <c r="E157" s="252" t="s">
        <v>7126</v>
      </c>
      <c r="F157" s="253" t="s">
        <v>7127</v>
      </c>
      <c r="G157" s="254" t="s">
        <v>2216</v>
      </c>
      <c r="H157" s="255">
        <v>1</v>
      </c>
      <c r="I157" s="256"/>
      <c r="J157" s="257">
        <f>ROUND(I157*H157,2)</f>
        <v>0</v>
      </c>
      <c r="K157" s="258"/>
      <c r="L157" s="259"/>
      <c r="M157" s="260" t="s">
        <v>1</v>
      </c>
      <c r="N157" s="261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85</v>
      </c>
      <c r="AT157" s="205" t="s">
        <v>990</v>
      </c>
      <c r="AU157" s="205" t="s">
        <v>85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83</v>
      </c>
      <c r="BM157" s="205" t="s">
        <v>208</v>
      </c>
    </row>
    <row r="158" spans="1:65" s="2" customFormat="1" ht="58.5">
      <c r="A158" s="35"/>
      <c r="B158" s="36"/>
      <c r="C158" s="37"/>
      <c r="D158" s="209" t="s">
        <v>3774</v>
      </c>
      <c r="E158" s="37"/>
      <c r="F158" s="270" t="s">
        <v>7128</v>
      </c>
      <c r="G158" s="37"/>
      <c r="H158" s="37"/>
      <c r="I158" s="271"/>
      <c r="J158" s="37"/>
      <c r="K158" s="37"/>
      <c r="L158" s="40"/>
      <c r="M158" s="272"/>
      <c r="N158" s="273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3774</v>
      </c>
      <c r="AU158" s="18" t="s">
        <v>85</v>
      </c>
    </row>
    <row r="159" spans="1:65" s="12" customFormat="1" ht="22.9" customHeight="1">
      <c r="B159" s="177"/>
      <c r="C159" s="178"/>
      <c r="D159" s="179" t="s">
        <v>75</v>
      </c>
      <c r="E159" s="191" t="s">
        <v>7129</v>
      </c>
      <c r="F159" s="191" t="s">
        <v>7129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SUM(P160:P181)</f>
        <v>0</v>
      </c>
      <c r="Q159" s="185"/>
      <c r="R159" s="186">
        <f>SUM(R160:R181)</f>
        <v>0</v>
      </c>
      <c r="S159" s="185"/>
      <c r="T159" s="187">
        <f>SUM(T160:T181)</f>
        <v>0</v>
      </c>
      <c r="AR159" s="188" t="s">
        <v>83</v>
      </c>
      <c r="AT159" s="189" t="s">
        <v>75</v>
      </c>
      <c r="AU159" s="189" t="s">
        <v>83</v>
      </c>
      <c r="AY159" s="188" t="s">
        <v>282</v>
      </c>
      <c r="BK159" s="190">
        <f>SUM(BK160:BK181)</f>
        <v>0</v>
      </c>
    </row>
    <row r="160" spans="1:65" s="2" customFormat="1" ht="24.2" customHeight="1">
      <c r="A160" s="35"/>
      <c r="B160" s="36"/>
      <c r="C160" s="251" t="s">
        <v>194</v>
      </c>
      <c r="D160" s="251" t="s">
        <v>990</v>
      </c>
      <c r="E160" s="252" t="s">
        <v>7130</v>
      </c>
      <c r="F160" s="253" t="s">
        <v>7131</v>
      </c>
      <c r="G160" s="254" t="s">
        <v>2216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990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222</v>
      </c>
    </row>
    <row r="161" spans="1:65" s="2" customFormat="1" ht="19.5">
      <c r="A161" s="35"/>
      <c r="B161" s="36"/>
      <c r="C161" s="37"/>
      <c r="D161" s="209" t="s">
        <v>3774</v>
      </c>
      <c r="E161" s="37"/>
      <c r="F161" s="270" t="s">
        <v>7132</v>
      </c>
      <c r="G161" s="37"/>
      <c r="H161" s="37"/>
      <c r="I161" s="271"/>
      <c r="J161" s="37"/>
      <c r="K161" s="37"/>
      <c r="L161" s="40"/>
      <c r="M161" s="272"/>
      <c r="N161" s="273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3774</v>
      </c>
      <c r="AU161" s="18" t="s">
        <v>85</v>
      </c>
    </row>
    <row r="162" spans="1:65" s="2" customFormat="1" ht="24.2" customHeight="1">
      <c r="A162" s="35"/>
      <c r="B162" s="36"/>
      <c r="C162" s="251" t="s">
        <v>8</v>
      </c>
      <c r="D162" s="251" t="s">
        <v>990</v>
      </c>
      <c r="E162" s="252" t="s">
        <v>7133</v>
      </c>
      <c r="F162" s="253" t="s">
        <v>7134</v>
      </c>
      <c r="G162" s="254" t="s">
        <v>2216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990</v>
      </c>
      <c r="AU162" s="205" t="s">
        <v>85</v>
      </c>
      <c r="AY162" s="18" t="s">
        <v>282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452</v>
      </c>
    </row>
    <row r="163" spans="1:65" s="2" customFormat="1" ht="19.5">
      <c r="A163" s="35"/>
      <c r="B163" s="36"/>
      <c r="C163" s="37"/>
      <c r="D163" s="209" t="s">
        <v>3774</v>
      </c>
      <c r="E163" s="37"/>
      <c r="F163" s="270" t="s">
        <v>7106</v>
      </c>
      <c r="G163" s="37"/>
      <c r="H163" s="37"/>
      <c r="I163" s="271"/>
      <c r="J163" s="37"/>
      <c r="K163" s="37"/>
      <c r="L163" s="40"/>
      <c r="M163" s="272"/>
      <c r="N163" s="273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3774</v>
      </c>
      <c r="AU163" s="18" t="s">
        <v>85</v>
      </c>
    </row>
    <row r="164" spans="1:65" s="2" customFormat="1" ht="16.5" customHeight="1">
      <c r="A164" s="35"/>
      <c r="B164" s="36"/>
      <c r="C164" s="251" t="s">
        <v>199</v>
      </c>
      <c r="D164" s="251" t="s">
        <v>990</v>
      </c>
      <c r="E164" s="252" t="s">
        <v>7135</v>
      </c>
      <c r="F164" s="253" t="s">
        <v>7136</v>
      </c>
      <c r="G164" s="254" t="s">
        <v>2216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990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463</v>
      </c>
    </row>
    <row r="165" spans="1:65" s="2" customFormat="1" ht="48.75">
      <c r="A165" s="35"/>
      <c r="B165" s="36"/>
      <c r="C165" s="37"/>
      <c r="D165" s="209" t="s">
        <v>3774</v>
      </c>
      <c r="E165" s="37"/>
      <c r="F165" s="270" t="s">
        <v>7125</v>
      </c>
      <c r="G165" s="37"/>
      <c r="H165" s="37"/>
      <c r="I165" s="271"/>
      <c r="J165" s="37"/>
      <c r="K165" s="37"/>
      <c r="L165" s="40"/>
      <c r="M165" s="272"/>
      <c r="N165" s="273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3774</v>
      </c>
      <c r="AU165" s="18" t="s">
        <v>85</v>
      </c>
    </row>
    <row r="166" spans="1:65" s="2" customFormat="1" ht="24.2" customHeight="1">
      <c r="A166" s="35"/>
      <c r="B166" s="36"/>
      <c r="C166" s="251" t="s">
        <v>202</v>
      </c>
      <c r="D166" s="251" t="s">
        <v>990</v>
      </c>
      <c r="E166" s="252" t="s">
        <v>7137</v>
      </c>
      <c r="F166" s="253" t="s">
        <v>7138</v>
      </c>
      <c r="G166" s="254" t="s">
        <v>2216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990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473</v>
      </c>
    </row>
    <row r="167" spans="1:65" s="2" customFormat="1" ht="126.75">
      <c r="A167" s="35"/>
      <c r="B167" s="36"/>
      <c r="C167" s="37"/>
      <c r="D167" s="209" t="s">
        <v>3774</v>
      </c>
      <c r="E167" s="37"/>
      <c r="F167" s="270" t="s">
        <v>7139</v>
      </c>
      <c r="G167" s="37"/>
      <c r="H167" s="37"/>
      <c r="I167" s="271"/>
      <c r="J167" s="37"/>
      <c r="K167" s="37"/>
      <c r="L167" s="40"/>
      <c r="M167" s="272"/>
      <c r="N167" s="273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3774</v>
      </c>
      <c r="AU167" s="18" t="s">
        <v>85</v>
      </c>
    </row>
    <row r="168" spans="1:65" s="2" customFormat="1" ht="37.9" customHeight="1">
      <c r="A168" s="35"/>
      <c r="B168" s="36"/>
      <c r="C168" s="251" t="s">
        <v>205</v>
      </c>
      <c r="D168" s="251" t="s">
        <v>990</v>
      </c>
      <c r="E168" s="252" t="s">
        <v>7140</v>
      </c>
      <c r="F168" s="253" t="s">
        <v>7141</v>
      </c>
      <c r="G168" s="254" t="s">
        <v>2216</v>
      </c>
      <c r="H168" s="255">
        <v>1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85</v>
      </c>
      <c r="AT168" s="205" t="s">
        <v>990</v>
      </c>
      <c r="AU168" s="205" t="s">
        <v>85</v>
      </c>
      <c r="AY168" s="18" t="s">
        <v>282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83</v>
      </c>
      <c r="BM168" s="205" t="s">
        <v>483</v>
      </c>
    </row>
    <row r="169" spans="1:65" s="2" customFormat="1" ht="78">
      <c r="A169" s="35"/>
      <c r="B169" s="36"/>
      <c r="C169" s="37"/>
      <c r="D169" s="209" t="s">
        <v>3774</v>
      </c>
      <c r="E169" s="37"/>
      <c r="F169" s="270" t="s">
        <v>7142</v>
      </c>
      <c r="G169" s="37"/>
      <c r="H169" s="37"/>
      <c r="I169" s="271"/>
      <c r="J169" s="37"/>
      <c r="K169" s="37"/>
      <c r="L169" s="40"/>
      <c r="M169" s="272"/>
      <c r="N169" s="273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3774</v>
      </c>
      <c r="AU169" s="18" t="s">
        <v>85</v>
      </c>
    </row>
    <row r="170" spans="1:65" s="2" customFormat="1" ht="24.2" customHeight="1">
      <c r="A170" s="35"/>
      <c r="B170" s="36"/>
      <c r="C170" s="251" t="s">
        <v>426</v>
      </c>
      <c r="D170" s="251" t="s">
        <v>990</v>
      </c>
      <c r="E170" s="252" t="s">
        <v>7143</v>
      </c>
      <c r="F170" s="253" t="s">
        <v>7144</v>
      </c>
      <c r="G170" s="254" t="s">
        <v>2216</v>
      </c>
      <c r="H170" s="255">
        <v>1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85</v>
      </c>
      <c r="AT170" s="205" t="s">
        <v>990</v>
      </c>
      <c r="AU170" s="205" t="s">
        <v>85</v>
      </c>
      <c r="AY170" s="18" t="s">
        <v>282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83</v>
      </c>
      <c r="BM170" s="205" t="s">
        <v>493</v>
      </c>
    </row>
    <row r="171" spans="1:65" s="2" customFormat="1" ht="24.2" customHeight="1">
      <c r="A171" s="35"/>
      <c r="B171" s="36"/>
      <c r="C171" s="251" t="s">
        <v>208</v>
      </c>
      <c r="D171" s="251" t="s">
        <v>990</v>
      </c>
      <c r="E171" s="252" t="s">
        <v>7145</v>
      </c>
      <c r="F171" s="253" t="s">
        <v>7146</v>
      </c>
      <c r="G171" s="254" t="s">
        <v>2216</v>
      </c>
      <c r="H171" s="255">
        <v>2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990</v>
      </c>
      <c r="AU171" s="205" t="s">
        <v>85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509</v>
      </c>
    </row>
    <row r="172" spans="1:65" s="2" customFormat="1" ht="19.5">
      <c r="A172" s="35"/>
      <c r="B172" s="36"/>
      <c r="C172" s="37"/>
      <c r="D172" s="209" t="s">
        <v>3774</v>
      </c>
      <c r="E172" s="37"/>
      <c r="F172" s="270" t="s">
        <v>7147</v>
      </c>
      <c r="G172" s="37"/>
      <c r="H172" s="37"/>
      <c r="I172" s="271"/>
      <c r="J172" s="37"/>
      <c r="K172" s="37"/>
      <c r="L172" s="40"/>
      <c r="M172" s="272"/>
      <c r="N172" s="273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3774</v>
      </c>
      <c r="AU172" s="18" t="s">
        <v>85</v>
      </c>
    </row>
    <row r="173" spans="1:65" s="2" customFormat="1" ht="24.2" customHeight="1">
      <c r="A173" s="35"/>
      <c r="B173" s="36"/>
      <c r="C173" s="251" t="s">
        <v>7</v>
      </c>
      <c r="D173" s="251" t="s">
        <v>990</v>
      </c>
      <c r="E173" s="252" t="s">
        <v>7148</v>
      </c>
      <c r="F173" s="253" t="s">
        <v>7146</v>
      </c>
      <c r="G173" s="254" t="s">
        <v>2216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85</v>
      </c>
      <c r="AT173" s="205" t="s">
        <v>990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83</v>
      </c>
      <c r="BM173" s="205" t="s">
        <v>520</v>
      </c>
    </row>
    <row r="174" spans="1:65" s="2" customFormat="1" ht="19.5">
      <c r="A174" s="35"/>
      <c r="B174" s="36"/>
      <c r="C174" s="37"/>
      <c r="D174" s="209" t="s">
        <v>3774</v>
      </c>
      <c r="E174" s="37"/>
      <c r="F174" s="270" t="s">
        <v>7149</v>
      </c>
      <c r="G174" s="37"/>
      <c r="H174" s="37"/>
      <c r="I174" s="271"/>
      <c r="J174" s="37"/>
      <c r="K174" s="37"/>
      <c r="L174" s="40"/>
      <c r="M174" s="272"/>
      <c r="N174" s="273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3774</v>
      </c>
      <c r="AU174" s="18" t="s">
        <v>85</v>
      </c>
    </row>
    <row r="175" spans="1:65" s="2" customFormat="1" ht="21.75" customHeight="1">
      <c r="A175" s="35"/>
      <c r="B175" s="36"/>
      <c r="C175" s="251" t="s">
        <v>222</v>
      </c>
      <c r="D175" s="251" t="s">
        <v>990</v>
      </c>
      <c r="E175" s="252" t="s">
        <v>7150</v>
      </c>
      <c r="F175" s="253" t="s">
        <v>7151</v>
      </c>
      <c r="G175" s="254" t="s">
        <v>2216</v>
      </c>
      <c r="H175" s="255">
        <v>1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990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530</v>
      </c>
    </row>
    <row r="176" spans="1:65" s="2" customFormat="1" ht="19.5">
      <c r="A176" s="35"/>
      <c r="B176" s="36"/>
      <c r="C176" s="37"/>
      <c r="D176" s="209" t="s">
        <v>3774</v>
      </c>
      <c r="E176" s="37"/>
      <c r="F176" s="270" t="s">
        <v>7106</v>
      </c>
      <c r="G176" s="37"/>
      <c r="H176" s="37"/>
      <c r="I176" s="271"/>
      <c r="J176" s="37"/>
      <c r="K176" s="37"/>
      <c r="L176" s="40"/>
      <c r="M176" s="272"/>
      <c r="N176" s="273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3774</v>
      </c>
      <c r="AU176" s="18" t="s">
        <v>85</v>
      </c>
    </row>
    <row r="177" spans="1:65" s="2" customFormat="1" ht="24.2" customHeight="1">
      <c r="A177" s="35"/>
      <c r="B177" s="36"/>
      <c r="C177" s="251" t="s">
        <v>446</v>
      </c>
      <c r="D177" s="251" t="s">
        <v>990</v>
      </c>
      <c r="E177" s="252" t="s">
        <v>7152</v>
      </c>
      <c r="F177" s="253" t="s">
        <v>7153</v>
      </c>
      <c r="G177" s="254" t="s">
        <v>2216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990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544</v>
      </c>
    </row>
    <row r="178" spans="1:65" s="2" customFormat="1" ht="19.5">
      <c r="A178" s="35"/>
      <c r="B178" s="36"/>
      <c r="C178" s="37"/>
      <c r="D178" s="209" t="s">
        <v>3774</v>
      </c>
      <c r="E178" s="37"/>
      <c r="F178" s="270" t="s">
        <v>7154</v>
      </c>
      <c r="G178" s="37"/>
      <c r="H178" s="37"/>
      <c r="I178" s="271"/>
      <c r="J178" s="37"/>
      <c r="K178" s="37"/>
      <c r="L178" s="40"/>
      <c r="M178" s="272"/>
      <c r="N178" s="27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3774</v>
      </c>
      <c r="AU178" s="18" t="s">
        <v>85</v>
      </c>
    </row>
    <row r="179" spans="1:65" s="2" customFormat="1" ht="24.2" customHeight="1">
      <c r="A179" s="35"/>
      <c r="B179" s="36"/>
      <c r="C179" s="251" t="s">
        <v>452</v>
      </c>
      <c r="D179" s="251" t="s">
        <v>990</v>
      </c>
      <c r="E179" s="252" t="s">
        <v>7155</v>
      </c>
      <c r="F179" s="253" t="s">
        <v>7156</v>
      </c>
      <c r="G179" s="254" t="s">
        <v>2216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990</v>
      </c>
      <c r="AU179" s="205" t="s">
        <v>85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580</v>
      </c>
    </row>
    <row r="180" spans="1:65" s="2" customFormat="1" ht="24.2" customHeight="1">
      <c r="A180" s="35"/>
      <c r="B180" s="36"/>
      <c r="C180" s="251" t="s">
        <v>457</v>
      </c>
      <c r="D180" s="251" t="s">
        <v>990</v>
      </c>
      <c r="E180" s="252" t="s">
        <v>7157</v>
      </c>
      <c r="F180" s="253" t="s">
        <v>7158</v>
      </c>
      <c r="G180" s="254" t="s">
        <v>2216</v>
      </c>
      <c r="H180" s="255">
        <v>1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85</v>
      </c>
      <c r="AT180" s="205" t="s">
        <v>990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83</v>
      </c>
      <c r="BM180" s="205" t="s">
        <v>589</v>
      </c>
    </row>
    <row r="181" spans="1:65" s="2" customFormat="1" ht="16.5" customHeight="1">
      <c r="A181" s="35"/>
      <c r="B181" s="36"/>
      <c r="C181" s="251" t="s">
        <v>463</v>
      </c>
      <c r="D181" s="251" t="s">
        <v>990</v>
      </c>
      <c r="E181" s="252" t="s">
        <v>7159</v>
      </c>
      <c r="F181" s="253" t="s">
        <v>7160</v>
      </c>
      <c r="G181" s="254" t="s">
        <v>2216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990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597</v>
      </c>
    </row>
    <row r="182" spans="1:65" s="12" customFormat="1" ht="22.9" customHeight="1">
      <c r="B182" s="177"/>
      <c r="C182" s="178"/>
      <c r="D182" s="179" t="s">
        <v>75</v>
      </c>
      <c r="E182" s="191" t="s">
        <v>7161</v>
      </c>
      <c r="F182" s="191" t="s">
        <v>7161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SUM(P183:P184)</f>
        <v>0</v>
      </c>
      <c r="Q182" s="185"/>
      <c r="R182" s="186">
        <f>SUM(R183:R184)</f>
        <v>0</v>
      </c>
      <c r="S182" s="185"/>
      <c r="T182" s="187">
        <f>SUM(T183:T184)</f>
        <v>0</v>
      </c>
      <c r="AR182" s="188" t="s">
        <v>83</v>
      </c>
      <c r="AT182" s="189" t="s">
        <v>75</v>
      </c>
      <c r="AU182" s="189" t="s">
        <v>83</v>
      </c>
      <c r="AY182" s="188" t="s">
        <v>282</v>
      </c>
      <c r="BK182" s="190">
        <f>SUM(BK183:BK184)</f>
        <v>0</v>
      </c>
    </row>
    <row r="183" spans="1:65" s="2" customFormat="1" ht="16.5" customHeight="1">
      <c r="A183" s="35"/>
      <c r="B183" s="36"/>
      <c r="C183" s="251" t="s">
        <v>468</v>
      </c>
      <c r="D183" s="251" t="s">
        <v>990</v>
      </c>
      <c r="E183" s="252" t="s">
        <v>7162</v>
      </c>
      <c r="F183" s="253" t="s">
        <v>7163</v>
      </c>
      <c r="G183" s="254" t="s">
        <v>2216</v>
      </c>
      <c r="H183" s="255">
        <v>6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85</v>
      </c>
      <c r="AT183" s="205" t="s">
        <v>990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83</v>
      </c>
      <c r="BM183" s="205" t="s">
        <v>605</v>
      </c>
    </row>
    <row r="184" spans="1:65" s="2" customFormat="1" ht="16.5" customHeight="1">
      <c r="A184" s="35"/>
      <c r="B184" s="36"/>
      <c r="C184" s="251" t="s">
        <v>473</v>
      </c>
      <c r="D184" s="251" t="s">
        <v>990</v>
      </c>
      <c r="E184" s="252" t="s">
        <v>7164</v>
      </c>
      <c r="F184" s="253" t="s">
        <v>7165</v>
      </c>
      <c r="G184" s="254" t="s">
        <v>2216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990</v>
      </c>
      <c r="AU184" s="205" t="s">
        <v>85</v>
      </c>
      <c r="AY184" s="18" t="s">
        <v>282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613</v>
      </c>
    </row>
    <row r="185" spans="1:65" s="12" customFormat="1" ht="22.9" customHeight="1">
      <c r="B185" s="177"/>
      <c r="C185" s="178"/>
      <c r="D185" s="179" t="s">
        <v>75</v>
      </c>
      <c r="E185" s="191" t="s">
        <v>7166</v>
      </c>
      <c r="F185" s="191" t="s">
        <v>7166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SUM(P186:P237)</f>
        <v>0</v>
      </c>
      <c r="Q185" s="185"/>
      <c r="R185" s="186">
        <f>SUM(R186:R237)</f>
        <v>0</v>
      </c>
      <c r="S185" s="185"/>
      <c r="T185" s="187">
        <f>SUM(T186:T237)</f>
        <v>0</v>
      </c>
      <c r="AR185" s="188" t="s">
        <v>83</v>
      </c>
      <c r="AT185" s="189" t="s">
        <v>75</v>
      </c>
      <c r="AU185" s="189" t="s">
        <v>83</v>
      </c>
      <c r="AY185" s="188" t="s">
        <v>282</v>
      </c>
      <c r="BK185" s="190">
        <f>SUM(BK186:BK237)</f>
        <v>0</v>
      </c>
    </row>
    <row r="186" spans="1:65" s="2" customFormat="1" ht="24.2" customHeight="1">
      <c r="A186" s="35"/>
      <c r="B186" s="36"/>
      <c r="C186" s="251" t="s">
        <v>478</v>
      </c>
      <c r="D186" s="251" t="s">
        <v>990</v>
      </c>
      <c r="E186" s="252" t="s">
        <v>7167</v>
      </c>
      <c r="F186" s="253" t="s">
        <v>7168</v>
      </c>
      <c r="G186" s="254" t="s">
        <v>2216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990</v>
      </c>
      <c r="AU186" s="205" t="s">
        <v>85</v>
      </c>
      <c r="AY186" s="18" t="s">
        <v>282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621</v>
      </c>
    </row>
    <row r="187" spans="1:65" s="2" customFormat="1" ht="146.25">
      <c r="A187" s="35"/>
      <c r="B187" s="36"/>
      <c r="C187" s="37"/>
      <c r="D187" s="209" t="s">
        <v>3774</v>
      </c>
      <c r="E187" s="37"/>
      <c r="F187" s="270" t="s">
        <v>7169</v>
      </c>
      <c r="G187" s="37"/>
      <c r="H187" s="37"/>
      <c r="I187" s="271"/>
      <c r="J187" s="37"/>
      <c r="K187" s="37"/>
      <c r="L187" s="40"/>
      <c r="M187" s="272"/>
      <c r="N187" s="273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3774</v>
      </c>
      <c r="AU187" s="18" t="s">
        <v>85</v>
      </c>
    </row>
    <row r="188" spans="1:65" s="2" customFormat="1" ht="33" customHeight="1">
      <c r="A188" s="35"/>
      <c r="B188" s="36"/>
      <c r="C188" s="251" t="s">
        <v>483</v>
      </c>
      <c r="D188" s="251" t="s">
        <v>990</v>
      </c>
      <c r="E188" s="252" t="s">
        <v>7170</v>
      </c>
      <c r="F188" s="253" t="s">
        <v>7171</v>
      </c>
      <c r="G188" s="254" t="s">
        <v>2216</v>
      </c>
      <c r="H188" s="255">
        <v>3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990</v>
      </c>
      <c r="AU188" s="205" t="s">
        <v>85</v>
      </c>
      <c r="AY188" s="18" t="s">
        <v>282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629</v>
      </c>
    </row>
    <row r="189" spans="1:65" s="2" customFormat="1" ht="78">
      <c r="A189" s="35"/>
      <c r="B189" s="36"/>
      <c r="C189" s="37"/>
      <c r="D189" s="209" t="s">
        <v>3774</v>
      </c>
      <c r="E189" s="37"/>
      <c r="F189" s="270" t="s">
        <v>7172</v>
      </c>
      <c r="G189" s="37"/>
      <c r="H189" s="37"/>
      <c r="I189" s="271"/>
      <c r="J189" s="37"/>
      <c r="K189" s="37"/>
      <c r="L189" s="40"/>
      <c r="M189" s="272"/>
      <c r="N189" s="273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3774</v>
      </c>
      <c r="AU189" s="18" t="s">
        <v>85</v>
      </c>
    </row>
    <row r="190" spans="1:65" s="2" customFormat="1" ht="16.5" customHeight="1">
      <c r="A190" s="35"/>
      <c r="B190" s="36"/>
      <c r="C190" s="251" t="s">
        <v>488</v>
      </c>
      <c r="D190" s="251" t="s">
        <v>990</v>
      </c>
      <c r="E190" s="252" t="s">
        <v>7173</v>
      </c>
      <c r="F190" s="253" t="s">
        <v>7174</v>
      </c>
      <c r="G190" s="254" t="s">
        <v>2216</v>
      </c>
      <c r="H190" s="255">
        <v>3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990</v>
      </c>
      <c r="AU190" s="205" t="s">
        <v>85</v>
      </c>
      <c r="AY190" s="18" t="s">
        <v>282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637</v>
      </c>
    </row>
    <row r="191" spans="1:65" s="2" customFormat="1" ht="24.2" customHeight="1">
      <c r="A191" s="35"/>
      <c r="B191" s="36"/>
      <c r="C191" s="251" t="s">
        <v>493</v>
      </c>
      <c r="D191" s="251" t="s">
        <v>990</v>
      </c>
      <c r="E191" s="252" t="s">
        <v>7175</v>
      </c>
      <c r="F191" s="253" t="s">
        <v>7176</v>
      </c>
      <c r="G191" s="254" t="s">
        <v>2216</v>
      </c>
      <c r="H191" s="255">
        <v>1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85</v>
      </c>
      <c r="AT191" s="205" t="s">
        <v>990</v>
      </c>
      <c r="AU191" s="205" t="s">
        <v>85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83</v>
      </c>
      <c r="BM191" s="205" t="s">
        <v>645</v>
      </c>
    </row>
    <row r="192" spans="1:65" s="2" customFormat="1" ht="68.25">
      <c r="A192" s="35"/>
      <c r="B192" s="36"/>
      <c r="C192" s="37"/>
      <c r="D192" s="209" t="s">
        <v>3774</v>
      </c>
      <c r="E192" s="37"/>
      <c r="F192" s="270" t="s">
        <v>7177</v>
      </c>
      <c r="G192" s="37"/>
      <c r="H192" s="37"/>
      <c r="I192" s="271"/>
      <c r="J192" s="37"/>
      <c r="K192" s="37"/>
      <c r="L192" s="40"/>
      <c r="M192" s="272"/>
      <c r="N192" s="273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3774</v>
      </c>
      <c r="AU192" s="18" t="s">
        <v>85</v>
      </c>
    </row>
    <row r="193" spans="1:65" s="2" customFormat="1" ht="16.5" customHeight="1">
      <c r="A193" s="35"/>
      <c r="B193" s="36"/>
      <c r="C193" s="251" t="s">
        <v>498</v>
      </c>
      <c r="D193" s="251" t="s">
        <v>990</v>
      </c>
      <c r="E193" s="252" t="s">
        <v>7178</v>
      </c>
      <c r="F193" s="253" t="s">
        <v>7179</v>
      </c>
      <c r="G193" s="254" t="s">
        <v>2216</v>
      </c>
      <c r="H193" s="255">
        <v>2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85</v>
      </c>
      <c r="AT193" s="205" t="s">
        <v>990</v>
      </c>
      <c r="AU193" s="205" t="s">
        <v>85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83</v>
      </c>
      <c r="BM193" s="205" t="s">
        <v>653</v>
      </c>
    </row>
    <row r="194" spans="1:65" s="2" customFormat="1" ht="29.25">
      <c r="A194" s="35"/>
      <c r="B194" s="36"/>
      <c r="C194" s="37"/>
      <c r="D194" s="209" t="s">
        <v>3774</v>
      </c>
      <c r="E194" s="37"/>
      <c r="F194" s="270" t="s">
        <v>7180</v>
      </c>
      <c r="G194" s="37"/>
      <c r="H194" s="37"/>
      <c r="I194" s="271"/>
      <c r="J194" s="37"/>
      <c r="K194" s="37"/>
      <c r="L194" s="40"/>
      <c r="M194" s="272"/>
      <c r="N194" s="273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3774</v>
      </c>
      <c r="AU194" s="18" t="s">
        <v>85</v>
      </c>
    </row>
    <row r="195" spans="1:65" s="2" customFormat="1" ht="21.75" customHeight="1">
      <c r="A195" s="35"/>
      <c r="B195" s="36"/>
      <c r="C195" s="251" t="s">
        <v>509</v>
      </c>
      <c r="D195" s="251" t="s">
        <v>990</v>
      </c>
      <c r="E195" s="252" t="s">
        <v>7181</v>
      </c>
      <c r="F195" s="253" t="s">
        <v>7182</v>
      </c>
      <c r="G195" s="254" t="s">
        <v>2216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85</v>
      </c>
      <c r="AT195" s="205" t="s">
        <v>990</v>
      </c>
      <c r="AU195" s="205" t="s">
        <v>85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83</v>
      </c>
      <c r="BM195" s="205" t="s">
        <v>664</v>
      </c>
    </row>
    <row r="196" spans="1:65" s="2" customFormat="1" ht="48.75">
      <c r="A196" s="35"/>
      <c r="B196" s="36"/>
      <c r="C196" s="37"/>
      <c r="D196" s="209" t="s">
        <v>3774</v>
      </c>
      <c r="E196" s="37"/>
      <c r="F196" s="270" t="s">
        <v>7183</v>
      </c>
      <c r="G196" s="37"/>
      <c r="H196" s="37"/>
      <c r="I196" s="271"/>
      <c r="J196" s="37"/>
      <c r="K196" s="37"/>
      <c r="L196" s="40"/>
      <c r="M196" s="272"/>
      <c r="N196" s="273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3774</v>
      </c>
      <c r="AU196" s="18" t="s">
        <v>85</v>
      </c>
    </row>
    <row r="197" spans="1:65" s="2" customFormat="1" ht="24.2" customHeight="1">
      <c r="A197" s="35"/>
      <c r="B197" s="36"/>
      <c r="C197" s="251" t="s">
        <v>515</v>
      </c>
      <c r="D197" s="251" t="s">
        <v>990</v>
      </c>
      <c r="E197" s="252" t="s">
        <v>7184</v>
      </c>
      <c r="F197" s="253" t="s">
        <v>7185</v>
      </c>
      <c r="G197" s="254" t="s">
        <v>2216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85</v>
      </c>
      <c r="AT197" s="205" t="s">
        <v>990</v>
      </c>
      <c r="AU197" s="205" t="s">
        <v>85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83</v>
      </c>
      <c r="BM197" s="205" t="s">
        <v>673</v>
      </c>
    </row>
    <row r="198" spans="1:65" s="2" customFormat="1" ht="58.5">
      <c r="A198" s="35"/>
      <c r="B198" s="36"/>
      <c r="C198" s="37"/>
      <c r="D198" s="209" t="s">
        <v>3774</v>
      </c>
      <c r="E198" s="37"/>
      <c r="F198" s="270" t="s">
        <v>7186</v>
      </c>
      <c r="G198" s="37"/>
      <c r="H198" s="37"/>
      <c r="I198" s="271"/>
      <c r="J198" s="37"/>
      <c r="K198" s="37"/>
      <c r="L198" s="40"/>
      <c r="M198" s="272"/>
      <c r="N198" s="273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3774</v>
      </c>
      <c r="AU198" s="18" t="s">
        <v>85</v>
      </c>
    </row>
    <row r="199" spans="1:65" s="2" customFormat="1" ht="24.2" customHeight="1">
      <c r="A199" s="35"/>
      <c r="B199" s="36"/>
      <c r="C199" s="251" t="s">
        <v>520</v>
      </c>
      <c r="D199" s="251" t="s">
        <v>990</v>
      </c>
      <c r="E199" s="252" t="s">
        <v>7187</v>
      </c>
      <c r="F199" s="253" t="s">
        <v>7188</v>
      </c>
      <c r="G199" s="254" t="s">
        <v>2216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85</v>
      </c>
      <c r="AT199" s="205" t="s">
        <v>990</v>
      </c>
      <c r="AU199" s="205" t="s">
        <v>85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83</v>
      </c>
      <c r="BM199" s="205" t="s">
        <v>697</v>
      </c>
    </row>
    <row r="200" spans="1:65" s="2" customFormat="1" ht="68.25">
      <c r="A200" s="35"/>
      <c r="B200" s="36"/>
      <c r="C200" s="37"/>
      <c r="D200" s="209" t="s">
        <v>3774</v>
      </c>
      <c r="E200" s="37"/>
      <c r="F200" s="270" t="s">
        <v>7177</v>
      </c>
      <c r="G200" s="37"/>
      <c r="H200" s="37"/>
      <c r="I200" s="271"/>
      <c r="J200" s="37"/>
      <c r="K200" s="37"/>
      <c r="L200" s="40"/>
      <c r="M200" s="272"/>
      <c r="N200" s="273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3774</v>
      </c>
      <c r="AU200" s="18" t="s">
        <v>85</v>
      </c>
    </row>
    <row r="201" spans="1:65" s="2" customFormat="1" ht="16.5" customHeight="1">
      <c r="A201" s="35"/>
      <c r="B201" s="36"/>
      <c r="C201" s="251" t="s">
        <v>525</v>
      </c>
      <c r="D201" s="251" t="s">
        <v>990</v>
      </c>
      <c r="E201" s="252" t="s">
        <v>7189</v>
      </c>
      <c r="F201" s="253" t="s">
        <v>7190</v>
      </c>
      <c r="G201" s="254" t="s">
        <v>2216</v>
      </c>
      <c r="H201" s="255">
        <v>1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85</v>
      </c>
      <c r="AT201" s="205" t="s">
        <v>990</v>
      </c>
      <c r="AU201" s="205" t="s">
        <v>85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83</v>
      </c>
      <c r="BM201" s="205" t="s">
        <v>712</v>
      </c>
    </row>
    <row r="202" spans="1:65" s="2" customFormat="1" ht="78">
      <c r="A202" s="35"/>
      <c r="B202" s="36"/>
      <c r="C202" s="37"/>
      <c r="D202" s="209" t="s">
        <v>3774</v>
      </c>
      <c r="E202" s="37"/>
      <c r="F202" s="270" t="s">
        <v>7191</v>
      </c>
      <c r="G202" s="37"/>
      <c r="H202" s="37"/>
      <c r="I202" s="271"/>
      <c r="J202" s="37"/>
      <c r="K202" s="37"/>
      <c r="L202" s="40"/>
      <c r="M202" s="272"/>
      <c r="N202" s="273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3774</v>
      </c>
      <c r="AU202" s="18" t="s">
        <v>85</v>
      </c>
    </row>
    <row r="203" spans="1:65" s="2" customFormat="1" ht="16.5" customHeight="1">
      <c r="A203" s="35"/>
      <c r="B203" s="36"/>
      <c r="C203" s="251" t="s">
        <v>530</v>
      </c>
      <c r="D203" s="251" t="s">
        <v>990</v>
      </c>
      <c r="E203" s="252" t="s">
        <v>7192</v>
      </c>
      <c r="F203" s="253" t="s">
        <v>7193</v>
      </c>
      <c r="G203" s="254" t="s">
        <v>2216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85</v>
      </c>
      <c r="AT203" s="205" t="s">
        <v>990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83</v>
      </c>
      <c r="BM203" s="205" t="s">
        <v>728</v>
      </c>
    </row>
    <row r="204" spans="1:65" s="2" customFormat="1" ht="48.75">
      <c r="A204" s="35"/>
      <c r="B204" s="36"/>
      <c r="C204" s="37"/>
      <c r="D204" s="209" t="s">
        <v>3774</v>
      </c>
      <c r="E204" s="37"/>
      <c r="F204" s="270" t="s">
        <v>7194</v>
      </c>
      <c r="G204" s="37"/>
      <c r="H204" s="37"/>
      <c r="I204" s="271"/>
      <c r="J204" s="37"/>
      <c r="K204" s="37"/>
      <c r="L204" s="40"/>
      <c r="M204" s="272"/>
      <c r="N204" s="273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3774</v>
      </c>
      <c r="AU204" s="18" t="s">
        <v>85</v>
      </c>
    </row>
    <row r="205" spans="1:65" s="2" customFormat="1" ht="33" customHeight="1">
      <c r="A205" s="35"/>
      <c r="B205" s="36"/>
      <c r="C205" s="251" t="s">
        <v>536</v>
      </c>
      <c r="D205" s="251" t="s">
        <v>990</v>
      </c>
      <c r="E205" s="252" t="s">
        <v>7195</v>
      </c>
      <c r="F205" s="253" t="s">
        <v>7196</v>
      </c>
      <c r="G205" s="254" t="s">
        <v>2216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85</v>
      </c>
      <c r="AT205" s="205" t="s">
        <v>990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83</v>
      </c>
      <c r="BM205" s="205" t="s">
        <v>741</v>
      </c>
    </row>
    <row r="206" spans="1:65" s="2" customFormat="1" ht="146.25">
      <c r="A206" s="35"/>
      <c r="B206" s="36"/>
      <c r="C206" s="37"/>
      <c r="D206" s="209" t="s">
        <v>3774</v>
      </c>
      <c r="E206" s="37"/>
      <c r="F206" s="270" t="s">
        <v>7197</v>
      </c>
      <c r="G206" s="37"/>
      <c r="H206" s="37"/>
      <c r="I206" s="271"/>
      <c r="J206" s="37"/>
      <c r="K206" s="37"/>
      <c r="L206" s="40"/>
      <c r="M206" s="272"/>
      <c r="N206" s="273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3774</v>
      </c>
      <c r="AU206" s="18" t="s">
        <v>85</v>
      </c>
    </row>
    <row r="207" spans="1:65" s="2" customFormat="1" ht="24.2" customHeight="1">
      <c r="A207" s="35"/>
      <c r="B207" s="36"/>
      <c r="C207" s="251" t="s">
        <v>544</v>
      </c>
      <c r="D207" s="251" t="s">
        <v>990</v>
      </c>
      <c r="E207" s="252" t="s">
        <v>7198</v>
      </c>
      <c r="F207" s="253" t="s">
        <v>7199</v>
      </c>
      <c r="G207" s="254" t="s">
        <v>2216</v>
      </c>
      <c r="H207" s="255">
        <v>1</v>
      </c>
      <c r="I207" s="256"/>
      <c r="J207" s="257">
        <f>ROUND(I207*H207,2)</f>
        <v>0</v>
      </c>
      <c r="K207" s="258"/>
      <c r="L207" s="259"/>
      <c r="M207" s="260" t="s">
        <v>1</v>
      </c>
      <c r="N207" s="261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85</v>
      </c>
      <c r="AT207" s="205" t="s">
        <v>990</v>
      </c>
      <c r="AU207" s="205" t="s">
        <v>85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83</v>
      </c>
      <c r="BM207" s="205" t="s">
        <v>748</v>
      </c>
    </row>
    <row r="208" spans="1:65" s="2" customFormat="1" ht="146.25">
      <c r="A208" s="35"/>
      <c r="B208" s="36"/>
      <c r="C208" s="37"/>
      <c r="D208" s="209" t="s">
        <v>3774</v>
      </c>
      <c r="E208" s="37"/>
      <c r="F208" s="270" t="s">
        <v>7200</v>
      </c>
      <c r="G208" s="37"/>
      <c r="H208" s="37"/>
      <c r="I208" s="271"/>
      <c r="J208" s="37"/>
      <c r="K208" s="37"/>
      <c r="L208" s="40"/>
      <c r="M208" s="272"/>
      <c r="N208" s="273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3774</v>
      </c>
      <c r="AU208" s="18" t="s">
        <v>85</v>
      </c>
    </row>
    <row r="209" spans="1:65" s="2" customFormat="1" ht="16.5" customHeight="1">
      <c r="A209" s="35"/>
      <c r="B209" s="36"/>
      <c r="C209" s="251" t="s">
        <v>550</v>
      </c>
      <c r="D209" s="251" t="s">
        <v>990</v>
      </c>
      <c r="E209" s="252" t="s">
        <v>7201</v>
      </c>
      <c r="F209" s="253" t="s">
        <v>7202</v>
      </c>
      <c r="G209" s="254" t="s">
        <v>2216</v>
      </c>
      <c r="H209" s="255">
        <v>1</v>
      </c>
      <c r="I209" s="256"/>
      <c r="J209" s="257">
        <f>ROUND(I209*H209,2)</f>
        <v>0</v>
      </c>
      <c r="K209" s="258"/>
      <c r="L209" s="259"/>
      <c r="M209" s="260" t="s">
        <v>1</v>
      </c>
      <c r="N209" s="261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85</v>
      </c>
      <c r="AT209" s="205" t="s">
        <v>990</v>
      </c>
      <c r="AU209" s="205" t="s">
        <v>85</v>
      </c>
      <c r="AY209" s="18" t="s">
        <v>282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83</v>
      </c>
      <c r="BM209" s="205" t="s">
        <v>759</v>
      </c>
    </row>
    <row r="210" spans="1:65" s="2" customFormat="1" ht="39">
      <c r="A210" s="35"/>
      <c r="B210" s="36"/>
      <c r="C210" s="37"/>
      <c r="D210" s="209" t="s">
        <v>3774</v>
      </c>
      <c r="E210" s="37"/>
      <c r="F210" s="270" t="s">
        <v>7203</v>
      </c>
      <c r="G210" s="37"/>
      <c r="H210" s="37"/>
      <c r="I210" s="271"/>
      <c r="J210" s="37"/>
      <c r="K210" s="37"/>
      <c r="L210" s="40"/>
      <c r="M210" s="272"/>
      <c r="N210" s="273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3774</v>
      </c>
      <c r="AU210" s="18" t="s">
        <v>85</v>
      </c>
    </row>
    <row r="211" spans="1:65" s="2" customFormat="1" ht="16.5" customHeight="1">
      <c r="A211" s="35"/>
      <c r="B211" s="36"/>
      <c r="C211" s="251" t="s">
        <v>580</v>
      </c>
      <c r="D211" s="251" t="s">
        <v>990</v>
      </c>
      <c r="E211" s="252" t="s">
        <v>7204</v>
      </c>
      <c r="F211" s="253" t="s">
        <v>7205</v>
      </c>
      <c r="G211" s="254" t="s">
        <v>2216</v>
      </c>
      <c r="H211" s="255">
        <v>1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85</v>
      </c>
      <c r="AT211" s="205" t="s">
        <v>990</v>
      </c>
      <c r="AU211" s="205" t="s">
        <v>85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83</v>
      </c>
      <c r="BM211" s="205" t="s">
        <v>772</v>
      </c>
    </row>
    <row r="212" spans="1:65" s="2" customFormat="1" ht="19.5">
      <c r="A212" s="35"/>
      <c r="B212" s="36"/>
      <c r="C212" s="37"/>
      <c r="D212" s="209" t="s">
        <v>3774</v>
      </c>
      <c r="E212" s="37"/>
      <c r="F212" s="270" t="s">
        <v>7206</v>
      </c>
      <c r="G212" s="37"/>
      <c r="H212" s="37"/>
      <c r="I212" s="271"/>
      <c r="J212" s="37"/>
      <c r="K212" s="37"/>
      <c r="L212" s="40"/>
      <c r="M212" s="272"/>
      <c r="N212" s="273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3774</v>
      </c>
      <c r="AU212" s="18" t="s">
        <v>85</v>
      </c>
    </row>
    <row r="213" spans="1:65" s="2" customFormat="1" ht="24.2" customHeight="1">
      <c r="A213" s="35"/>
      <c r="B213" s="36"/>
      <c r="C213" s="251" t="s">
        <v>585</v>
      </c>
      <c r="D213" s="251" t="s">
        <v>990</v>
      </c>
      <c r="E213" s="252" t="s">
        <v>7207</v>
      </c>
      <c r="F213" s="253" t="s">
        <v>7208</v>
      </c>
      <c r="G213" s="254" t="s">
        <v>2216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990</v>
      </c>
      <c r="AU213" s="205" t="s">
        <v>85</v>
      </c>
      <c r="AY213" s="18" t="s">
        <v>282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783</v>
      </c>
    </row>
    <row r="214" spans="1:65" s="2" customFormat="1" ht="68.25">
      <c r="A214" s="35"/>
      <c r="B214" s="36"/>
      <c r="C214" s="37"/>
      <c r="D214" s="209" t="s">
        <v>3774</v>
      </c>
      <c r="E214" s="37"/>
      <c r="F214" s="270" t="s">
        <v>7209</v>
      </c>
      <c r="G214" s="37"/>
      <c r="H214" s="37"/>
      <c r="I214" s="271"/>
      <c r="J214" s="37"/>
      <c r="K214" s="37"/>
      <c r="L214" s="40"/>
      <c r="M214" s="272"/>
      <c r="N214" s="273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3774</v>
      </c>
      <c r="AU214" s="18" t="s">
        <v>85</v>
      </c>
    </row>
    <row r="215" spans="1:65" s="2" customFormat="1" ht="16.5" customHeight="1">
      <c r="A215" s="35"/>
      <c r="B215" s="36"/>
      <c r="C215" s="251" t="s">
        <v>589</v>
      </c>
      <c r="D215" s="251" t="s">
        <v>990</v>
      </c>
      <c r="E215" s="252" t="s">
        <v>7210</v>
      </c>
      <c r="F215" s="253" t="s">
        <v>7211</v>
      </c>
      <c r="G215" s="254" t="s">
        <v>2216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990</v>
      </c>
      <c r="AU215" s="205" t="s">
        <v>85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791</v>
      </c>
    </row>
    <row r="216" spans="1:65" s="2" customFormat="1" ht="19.5">
      <c r="A216" s="35"/>
      <c r="B216" s="36"/>
      <c r="C216" s="37"/>
      <c r="D216" s="209" t="s">
        <v>3774</v>
      </c>
      <c r="E216" s="37"/>
      <c r="F216" s="270" t="s">
        <v>7154</v>
      </c>
      <c r="G216" s="37"/>
      <c r="H216" s="37"/>
      <c r="I216" s="271"/>
      <c r="J216" s="37"/>
      <c r="K216" s="37"/>
      <c r="L216" s="40"/>
      <c r="M216" s="272"/>
      <c r="N216" s="273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3774</v>
      </c>
      <c r="AU216" s="18" t="s">
        <v>85</v>
      </c>
    </row>
    <row r="217" spans="1:65" s="2" customFormat="1" ht="24.2" customHeight="1">
      <c r="A217" s="35"/>
      <c r="B217" s="36"/>
      <c r="C217" s="251" t="s">
        <v>593</v>
      </c>
      <c r="D217" s="251" t="s">
        <v>990</v>
      </c>
      <c r="E217" s="252" t="s">
        <v>7212</v>
      </c>
      <c r="F217" s="253" t="s">
        <v>7213</v>
      </c>
      <c r="G217" s="254" t="s">
        <v>2216</v>
      </c>
      <c r="H217" s="255">
        <v>2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990</v>
      </c>
      <c r="AU217" s="205" t="s">
        <v>85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801</v>
      </c>
    </row>
    <row r="218" spans="1:65" s="2" customFormat="1" ht="19.5">
      <c r="A218" s="35"/>
      <c r="B218" s="36"/>
      <c r="C218" s="37"/>
      <c r="D218" s="209" t="s">
        <v>3774</v>
      </c>
      <c r="E218" s="37"/>
      <c r="F218" s="270" t="s">
        <v>7149</v>
      </c>
      <c r="G218" s="37"/>
      <c r="H218" s="37"/>
      <c r="I218" s="271"/>
      <c r="J218" s="37"/>
      <c r="K218" s="37"/>
      <c r="L218" s="40"/>
      <c r="M218" s="272"/>
      <c r="N218" s="273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3774</v>
      </c>
      <c r="AU218" s="18" t="s">
        <v>85</v>
      </c>
    </row>
    <row r="219" spans="1:65" s="2" customFormat="1" ht="16.5" customHeight="1">
      <c r="A219" s="35"/>
      <c r="B219" s="36"/>
      <c r="C219" s="251" t="s">
        <v>597</v>
      </c>
      <c r="D219" s="251" t="s">
        <v>990</v>
      </c>
      <c r="E219" s="252" t="s">
        <v>7214</v>
      </c>
      <c r="F219" s="253" t="s">
        <v>7215</v>
      </c>
      <c r="G219" s="254" t="s">
        <v>2216</v>
      </c>
      <c r="H219" s="255">
        <v>1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85</v>
      </c>
      <c r="AT219" s="205" t="s">
        <v>990</v>
      </c>
      <c r="AU219" s="205" t="s">
        <v>85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83</v>
      </c>
      <c r="BM219" s="205" t="s">
        <v>810</v>
      </c>
    </row>
    <row r="220" spans="1:65" s="2" customFormat="1" ht="16.5" customHeight="1">
      <c r="A220" s="35"/>
      <c r="B220" s="36"/>
      <c r="C220" s="251" t="s">
        <v>601</v>
      </c>
      <c r="D220" s="251" t="s">
        <v>990</v>
      </c>
      <c r="E220" s="252" t="s">
        <v>7216</v>
      </c>
      <c r="F220" s="253" t="s">
        <v>7217</v>
      </c>
      <c r="G220" s="254" t="s">
        <v>2216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990</v>
      </c>
      <c r="AU220" s="205" t="s">
        <v>85</v>
      </c>
      <c r="AY220" s="18" t="s">
        <v>282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820</v>
      </c>
    </row>
    <row r="221" spans="1:65" s="2" customFormat="1" ht="19.5">
      <c r="A221" s="35"/>
      <c r="B221" s="36"/>
      <c r="C221" s="37"/>
      <c r="D221" s="209" t="s">
        <v>3774</v>
      </c>
      <c r="E221" s="37"/>
      <c r="F221" s="270" t="s">
        <v>7154</v>
      </c>
      <c r="G221" s="37"/>
      <c r="H221" s="37"/>
      <c r="I221" s="271"/>
      <c r="J221" s="37"/>
      <c r="K221" s="37"/>
      <c r="L221" s="40"/>
      <c r="M221" s="272"/>
      <c r="N221" s="273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3774</v>
      </c>
      <c r="AU221" s="18" t="s">
        <v>85</v>
      </c>
    </row>
    <row r="222" spans="1:65" s="2" customFormat="1" ht="24.2" customHeight="1">
      <c r="A222" s="35"/>
      <c r="B222" s="36"/>
      <c r="C222" s="251" t="s">
        <v>605</v>
      </c>
      <c r="D222" s="251" t="s">
        <v>990</v>
      </c>
      <c r="E222" s="252" t="s">
        <v>7218</v>
      </c>
      <c r="F222" s="253" t="s">
        <v>7219</v>
      </c>
      <c r="G222" s="254" t="s">
        <v>2216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990</v>
      </c>
      <c r="AU222" s="205" t="s">
        <v>85</v>
      </c>
      <c r="AY222" s="18" t="s">
        <v>282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834</v>
      </c>
    </row>
    <row r="223" spans="1:65" s="2" customFormat="1" ht="19.5">
      <c r="A223" s="35"/>
      <c r="B223" s="36"/>
      <c r="C223" s="37"/>
      <c r="D223" s="209" t="s">
        <v>3774</v>
      </c>
      <c r="E223" s="37"/>
      <c r="F223" s="270" t="s">
        <v>7149</v>
      </c>
      <c r="G223" s="37"/>
      <c r="H223" s="37"/>
      <c r="I223" s="271"/>
      <c r="J223" s="37"/>
      <c r="K223" s="37"/>
      <c r="L223" s="40"/>
      <c r="M223" s="272"/>
      <c r="N223" s="273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3774</v>
      </c>
      <c r="AU223" s="18" t="s">
        <v>85</v>
      </c>
    </row>
    <row r="224" spans="1:65" s="2" customFormat="1" ht="24.2" customHeight="1">
      <c r="A224" s="35"/>
      <c r="B224" s="36"/>
      <c r="C224" s="251" t="s">
        <v>609</v>
      </c>
      <c r="D224" s="251" t="s">
        <v>990</v>
      </c>
      <c r="E224" s="252" t="s">
        <v>7220</v>
      </c>
      <c r="F224" s="253" t="s">
        <v>7221</v>
      </c>
      <c r="G224" s="254" t="s">
        <v>2216</v>
      </c>
      <c r="H224" s="255">
        <v>1</v>
      </c>
      <c r="I224" s="256"/>
      <c r="J224" s="257">
        <f>ROUND(I224*H224,2)</f>
        <v>0</v>
      </c>
      <c r="K224" s="258"/>
      <c r="L224" s="259"/>
      <c r="M224" s="260" t="s">
        <v>1</v>
      </c>
      <c r="N224" s="261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85</v>
      </c>
      <c r="AT224" s="205" t="s">
        <v>990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83</v>
      </c>
      <c r="BM224" s="205" t="s">
        <v>844</v>
      </c>
    </row>
    <row r="225" spans="1:65" s="2" customFormat="1" ht="19.5">
      <c r="A225" s="35"/>
      <c r="B225" s="36"/>
      <c r="C225" s="37"/>
      <c r="D225" s="209" t="s">
        <v>3774</v>
      </c>
      <c r="E225" s="37"/>
      <c r="F225" s="270" t="s">
        <v>7154</v>
      </c>
      <c r="G225" s="37"/>
      <c r="H225" s="37"/>
      <c r="I225" s="271"/>
      <c r="J225" s="37"/>
      <c r="K225" s="37"/>
      <c r="L225" s="40"/>
      <c r="M225" s="272"/>
      <c r="N225" s="273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3774</v>
      </c>
      <c r="AU225" s="18" t="s">
        <v>85</v>
      </c>
    </row>
    <row r="226" spans="1:65" s="2" customFormat="1" ht="24.2" customHeight="1">
      <c r="A226" s="35"/>
      <c r="B226" s="36"/>
      <c r="C226" s="251" t="s">
        <v>613</v>
      </c>
      <c r="D226" s="251" t="s">
        <v>990</v>
      </c>
      <c r="E226" s="252" t="s">
        <v>7222</v>
      </c>
      <c r="F226" s="253" t="s">
        <v>7156</v>
      </c>
      <c r="G226" s="254" t="s">
        <v>2216</v>
      </c>
      <c r="H226" s="255">
        <v>1</v>
      </c>
      <c r="I226" s="256"/>
      <c r="J226" s="257">
        <f>ROUND(I226*H226,2)</f>
        <v>0</v>
      </c>
      <c r="K226" s="258"/>
      <c r="L226" s="259"/>
      <c r="M226" s="260" t="s">
        <v>1</v>
      </c>
      <c r="N226" s="261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85</v>
      </c>
      <c r="AT226" s="205" t="s">
        <v>990</v>
      </c>
      <c r="AU226" s="205" t="s">
        <v>85</v>
      </c>
      <c r="AY226" s="18" t="s">
        <v>282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83</v>
      </c>
      <c r="BM226" s="205" t="s">
        <v>859</v>
      </c>
    </row>
    <row r="227" spans="1:65" s="2" customFormat="1" ht="21.75" customHeight="1">
      <c r="A227" s="35"/>
      <c r="B227" s="36"/>
      <c r="C227" s="251" t="s">
        <v>617</v>
      </c>
      <c r="D227" s="251" t="s">
        <v>990</v>
      </c>
      <c r="E227" s="252" t="s">
        <v>7223</v>
      </c>
      <c r="F227" s="253" t="s">
        <v>7224</v>
      </c>
      <c r="G227" s="254" t="s">
        <v>2216</v>
      </c>
      <c r="H227" s="255">
        <v>1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990</v>
      </c>
      <c r="AU227" s="205" t="s">
        <v>85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867</v>
      </c>
    </row>
    <row r="228" spans="1:65" s="2" customFormat="1" ht="19.5">
      <c r="A228" s="35"/>
      <c r="B228" s="36"/>
      <c r="C228" s="37"/>
      <c r="D228" s="209" t="s">
        <v>3774</v>
      </c>
      <c r="E228" s="37"/>
      <c r="F228" s="270" t="s">
        <v>7154</v>
      </c>
      <c r="G228" s="37"/>
      <c r="H228" s="37"/>
      <c r="I228" s="271"/>
      <c r="J228" s="37"/>
      <c r="K228" s="37"/>
      <c r="L228" s="40"/>
      <c r="M228" s="272"/>
      <c r="N228" s="273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3774</v>
      </c>
      <c r="AU228" s="18" t="s">
        <v>85</v>
      </c>
    </row>
    <row r="229" spans="1:65" s="2" customFormat="1" ht="16.5" customHeight="1">
      <c r="A229" s="35"/>
      <c r="B229" s="36"/>
      <c r="C229" s="251" t="s">
        <v>621</v>
      </c>
      <c r="D229" s="251" t="s">
        <v>990</v>
      </c>
      <c r="E229" s="252" t="s">
        <v>7225</v>
      </c>
      <c r="F229" s="253" t="s">
        <v>7226</v>
      </c>
      <c r="G229" s="254" t="s">
        <v>2216</v>
      </c>
      <c r="H229" s="255">
        <v>1</v>
      </c>
      <c r="I229" s="256"/>
      <c r="J229" s="257">
        <f>ROUND(I229*H229,2)</f>
        <v>0</v>
      </c>
      <c r="K229" s="258"/>
      <c r="L229" s="259"/>
      <c r="M229" s="260" t="s">
        <v>1</v>
      </c>
      <c r="N229" s="261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85</v>
      </c>
      <c r="AT229" s="205" t="s">
        <v>990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83</v>
      </c>
      <c r="BM229" s="205" t="s">
        <v>878</v>
      </c>
    </row>
    <row r="230" spans="1:65" s="2" customFormat="1" ht="48.75">
      <c r="A230" s="35"/>
      <c r="B230" s="36"/>
      <c r="C230" s="37"/>
      <c r="D230" s="209" t="s">
        <v>3774</v>
      </c>
      <c r="E230" s="37"/>
      <c r="F230" s="270" t="s">
        <v>7227</v>
      </c>
      <c r="G230" s="37"/>
      <c r="H230" s="37"/>
      <c r="I230" s="271"/>
      <c r="J230" s="37"/>
      <c r="K230" s="37"/>
      <c r="L230" s="40"/>
      <c r="M230" s="272"/>
      <c r="N230" s="273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3774</v>
      </c>
      <c r="AU230" s="18" t="s">
        <v>85</v>
      </c>
    </row>
    <row r="231" spans="1:65" s="2" customFormat="1" ht="16.5" customHeight="1">
      <c r="A231" s="35"/>
      <c r="B231" s="36"/>
      <c r="C231" s="251" t="s">
        <v>625</v>
      </c>
      <c r="D231" s="251" t="s">
        <v>990</v>
      </c>
      <c r="E231" s="252" t="s">
        <v>7228</v>
      </c>
      <c r="F231" s="253" t="s">
        <v>7229</v>
      </c>
      <c r="G231" s="254" t="s">
        <v>2216</v>
      </c>
      <c r="H231" s="255">
        <v>1</v>
      </c>
      <c r="I231" s="256"/>
      <c r="J231" s="257">
        <f>ROUND(I231*H231,2)</f>
        <v>0</v>
      </c>
      <c r="K231" s="258"/>
      <c r="L231" s="259"/>
      <c r="M231" s="260" t="s">
        <v>1</v>
      </c>
      <c r="N231" s="261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85</v>
      </c>
      <c r="AT231" s="205" t="s">
        <v>990</v>
      </c>
      <c r="AU231" s="205" t="s">
        <v>85</v>
      </c>
      <c r="AY231" s="18" t="s">
        <v>282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901</v>
      </c>
    </row>
    <row r="232" spans="1:65" s="2" customFormat="1" ht="24.2" customHeight="1">
      <c r="A232" s="35"/>
      <c r="B232" s="36"/>
      <c r="C232" s="251" t="s">
        <v>629</v>
      </c>
      <c r="D232" s="251" t="s">
        <v>990</v>
      </c>
      <c r="E232" s="252" t="s">
        <v>7230</v>
      </c>
      <c r="F232" s="253" t="s">
        <v>7231</v>
      </c>
      <c r="G232" s="254" t="s">
        <v>2216</v>
      </c>
      <c r="H232" s="255">
        <v>1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85</v>
      </c>
      <c r="AT232" s="205" t="s">
        <v>990</v>
      </c>
      <c r="AU232" s="205" t="s">
        <v>85</v>
      </c>
      <c r="AY232" s="18" t="s">
        <v>282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83</v>
      </c>
      <c r="BM232" s="205" t="s">
        <v>910</v>
      </c>
    </row>
    <row r="233" spans="1:65" s="2" customFormat="1" ht="68.25">
      <c r="A233" s="35"/>
      <c r="B233" s="36"/>
      <c r="C233" s="37"/>
      <c r="D233" s="209" t="s">
        <v>3774</v>
      </c>
      <c r="E233" s="37"/>
      <c r="F233" s="270" t="s">
        <v>7232</v>
      </c>
      <c r="G233" s="37"/>
      <c r="H233" s="37"/>
      <c r="I233" s="271"/>
      <c r="J233" s="37"/>
      <c r="K233" s="37"/>
      <c r="L233" s="40"/>
      <c r="M233" s="272"/>
      <c r="N233" s="273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3774</v>
      </c>
      <c r="AU233" s="18" t="s">
        <v>85</v>
      </c>
    </row>
    <row r="234" spans="1:65" s="2" customFormat="1" ht="16.5" customHeight="1">
      <c r="A234" s="35"/>
      <c r="B234" s="36"/>
      <c r="C234" s="251" t="s">
        <v>633</v>
      </c>
      <c r="D234" s="251" t="s">
        <v>990</v>
      </c>
      <c r="E234" s="252" t="s">
        <v>7233</v>
      </c>
      <c r="F234" s="253" t="s">
        <v>7234</v>
      </c>
      <c r="G234" s="254" t="s">
        <v>2216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85</v>
      </c>
      <c r="AT234" s="205" t="s">
        <v>990</v>
      </c>
      <c r="AU234" s="205" t="s">
        <v>85</v>
      </c>
      <c r="AY234" s="18" t="s">
        <v>282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83</v>
      </c>
      <c r="BM234" s="205" t="s">
        <v>926</v>
      </c>
    </row>
    <row r="235" spans="1:65" s="2" customFormat="1" ht="68.25">
      <c r="A235" s="35"/>
      <c r="B235" s="36"/>
      <c r="C235" s="37"/>
      <c r="D235" s="209" t="s">
        <v>3774</v>
      </c>
      <c r="E235" s="37"/>
      <c r="F235" s="270" t="s">
        <v>7235</v>
      </c>
      <c r="G235" s="37"/>
      <c r="H235" s="37"/>
      <c r="I235" s="271"/>
      <c r="J235" s="37"/>
      <c r="K235" s="37"/>
      <c r="L235" s="40"/>
      <c r="M235" s="272"/>
      <c r="N235" s="273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3774</v>
      </c>
      <c r="AU235" s="18" t="s">
        <v>85</v>
      </c>
    </row>
    <row r="236" spans="1:65" s="2" customFormat="1" ht="21.75" customHeight="1">
      <c r="A236" s="35"/>
      <c r="B236" s="36"/>
      <c r="C236" s="251" t="s">
        <v>637</v>
      </c>
      <c r="D236" s="251" t="s">
        <v>990</v>
      </c>
      <c r="E236" s="252" t="s">
        <v>7236</v>
      </c>
      <c r="F236" s="253" t="s">
        <v>7237</v>
      </c>
      <c r="G236" s="254" t="s">
        <v>2216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85</v>
      </c>
      <c r="AT236" s="205" t="s">
        <v>990</v>
      </c>
      <c r="AU236" s="205" t="s">
        <v>85</v>
      </c>
      <c r="AY236" s="18" t="s">
        <v>282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83</v>
      </c>
      <c r="BM236" s="205" t="s">
        <v>938</v>
      </c>
    </row>
    <row r="237" spans="1:65" s="2" customFormat="1" ht="243.75">
      <c r="A237" s="35"/>
      <c r="B237" s="36"/>
      <c r="C237" s="37"/>
      <c r="D237" s="209" t="s">
        <v>3774</v>
      </c>
      <c r="E237" s="37"/>
      <c r="F237" s="270" t="s">
        <v>7238</v>
      </c>
      <c r="G237" s="37"/>
      <c r="H237" s="37"/>
      <c r="I237" s="271"/>
      <c r="J237" s="37"/>
      <c r="K237" s="37"/>
      <c r="L237" s="40"/>
      <c r="M237" s="272"/>
      <c r="N237" s="273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3774</v>
      </c>
      <c r="AU237" s="18" t="s">
        <v>85</v>
      </c>
    </row>
    <row r="238" spans="1:65" s="12" customFormat="1" ht="22.9" customHeight="1">
      <c r="B238" s="177"/>
      <c r="C238" s="178"/>
      <c r="D238" s="179" t="s">
        <v>75</v>
      </c>
      <c r="E238" s="191" t="s">
        <v>7239</v>
      </c>
      <c r="F238" s="191" t="s">
        <v>7239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SUM(P239:P243)</f>
        <v>0</v>
      </c>
      <c r="Q238" s="185"/>
      <c r="R238" s="186">
        <f>SUM(R239:R243)</f>
        <v>0</v>
      </c>
      <c r="S238" s="185"/>
      <c r="T238" s="187">
        <f>SUM(T239:T243)</f>
        <v>0</v>
      </c>
      <c r="AR238" s="188" t="s">
        <v>83</v>
      </c>
      <c r="AT238" s="189" t="s">
        <v>75</v>
      </c>
      <c r="AU238" s="189" t="s">
        <v>83</v>
      </c>
      <c r="AY238" s="188" t="s">
        <v>282</v>
      </c>
      <c r="BK238" s="190">
        <f>SUM(BK239:BK243)</f>
        <v>0</v>
      </c>
    </row>
    <row r="239" spans="1:65" s="2" customFormat="1" ht="37.9" customHeight="1">
      <c r="A239" s="35"/>
      <c r="B239" s="36"/>
      <c r="C239" s="251" t="s">
        <v>641</v>
      </c>
      <c r="D239" s="251" t="s">
        <v>990</v>
      </c>
      <c r="E239" s="252" t="s">
        <v>7240</v>
      </c>
      <c r="F239" s="253" t="s">
        <v>7241</v>
      </c>
      <c r="G239" s="254" t="s">
        <v>2216</v>
      </c>
      <c r="H239" s="255">
        <v>4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85</v>
      </c>
      <c r="AT239" s="205" t="s">
        <v>990</v>
      </c>
      <c r="AU239" s="205" t="s">
        <v>85</v>
      </c>
      <c r="AY239" s="18" t="s">
        <v>282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83</v>
      </c>
      <c r="BM239" s="205" t="s">
        <v>947</v>
      </c>
    </row>
    <row r="240" spans="1:65" s="2" customFormat="1" ht="97.5">
      <c r="A240" s="35"/>
      <c r="B240" s="36"/>
      <c r="C240" s="37"/>
      <c r="D240" s="209" t="s">
        <v>3774</v>
      </c>
      <c r="E240" s="37"/>
      <c r="F240" s="270" t="s">
        <v>7242</v>
      </c>
      <c r="G240" s="37"/>
      <c r="H240" s="37"/>
      <c r="I240" s="271"/>
      <c r="J240" s="37"/>
      <c r="K240" s="37"/>
      <c r="L240" s="40"/>
      <c r="M240" s="272"/>
      <c r="N240" s="273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3774</v>
      </c>
      <c r="AU240" s="18" t="s">
        <v>85</v>
      </c>
    </row>
    <row r="241" spans="1:65" s="2" customFormat="1" ht="21.75" customHeight="1">
      <c r="A241" s="35"/>
      <c r="B241" s="36"/>
      <c r="C241" s="251" t="s">
        <v>645</v>
      </c>
      <c r="D241" s="251" t="s">
        <v>990</v>
      </c>
      <c r="E241" s="252" t="s">
        <v>7243</v>
      </c>
      <c r="F241" s="253" t="s">
        <v>7244</v>
      </c>
      <c r="G241" s="254" t="s">
        <v>2216</v>
      </c>
      <c r="H241" s="255">
        <v>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85</v>
      </c>
      <c r="AT241" s="205" t="s">
        <v>990</v>
      </c>
      <c r="AU241" s="205" t="s">
        <v>85</v>
      </c>
      <c r="AY241" s="18" t="s">
        <v>282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83</v>
      </c>
      <c r="BM241" s="205" t="s">
        <v>957</v>
      </c>
    </row>
    <row r="242" spans="1:65" s="2" customFormat="1" ht="24.2" customHeight="1">
      <c r="A242" s="35"/>
      <c r="B242" s="36"/>
      <c r="C242" s="251" t="s">
        <v>649</v>
      </c>
      <c r="D242" s="251" t="s">
        <v>990</v>
      </c>
      <c r="E242" s="252" t="s">
        <v>7245</v>
      </c>
      <c r="F242" s="253" t="s">
        <v>7246</v>
      </c>
      <c r="G242" s="254" t="s">
        <v>2216</v>
      </c>
      <c r="H242" s="255">
        <v>4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85</v>
      </c>
      <c r="AT242" s="205" t="s">
        <v>990</v>
      </c>
      <c r="AU242" s="205" t="s">
        <v>85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83</v>
      </c>
      <c r="BM242" s="205" t="s">
        <v>971</v>
      </c>
    </row>
    <row r="243" spans="1:65" s="2" customFormat="1" ht="253.5">
      <c r="A243" s="35"/>
      <c r="B243" s="36"/>
      <c r="C243" s="37"/>
      <c r="D243" s="209" t="s">
        <v>3774</v>
      </c>
      <c r="E243" s="37"/>
      <c r="F243" s="270" t="s">
        <v>7247</v>
      </c>
      <c r="G243" s="37"/>
      <c r="H243" s="37"/>
      <c r="I243" s="271"/>
      <c r="J243" s="37"/>
      <c r="K243" s="37"/>
      <c r="L243" s="40"/>
      <c r="M243" s="272"/>
      <c r="N243" s="273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3774</v>
      </c>
      <c r="AU243" s="18" t="s">
        <v>85</v>
      </c>
    </row>
    <row r="244" spans="1:65" s="12" customFormat="1" ht="22.9" customHeight="1">
      <c r="B244" s="177"/>
      <c r="C244" s="178"/>
      <c r="D244" s="179" t="s">
        <v>75</v>
      </c>
      <c r="E244" s="191" t="s">
        <v>7248</v>
      </c>
      <c r="F244" s="191" t="s">
        <v>7248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P245</f>
        <v>0</v>
      </c>
      <c r="Q244" s="185"/>
      <c r="R244" s="186">
        <f>R245</f>
        <v>0</v>
      </c>
      <c r="S244" s="185"/>
      <c r="T244" s="187">
        <f>T245</f>
        <v>0</v>
      </c>
      <c r="AR244" s="188" t="s">
        <v>83</v>
      </c>
      <c r="AT244" s="189" t="s">
        <v>75</v>
      </c>
      <c r="AU244" s="189" t="s">
        <v>83</v>
      </c>
      <c r="AY244" s="188" t="s">
        <v>282</v>
      </c>
      <c r="BK244" s="190">
        <f>BK245</f>
        <v>0</v>
      </c>
    </row>
    <row r="245" spans="1:65" s="2" customFormat="1" ht="16.5" customHeight="1">
      <c r="A245" s="35"/>
      <c r="B245" s="36"/>
      <c r="C245" s="193" t="s">
        <v>653</v>
      </c>
      <c r="D245" s="193" t="s">
        <v>284</v>
      </c>
      <c r="E245" s="194" t="s">
        <v>7249</v>
      </c>
      <c r="F245" s="195" t="s">
        <v>7248</v>
      </c>
      <c r="G245" s="196" t="s">
        <v>1</v>
      </c>
      <c r="H245" s="197">
        <v>1</v>
      </c>
      <c r="I245" s="198"/>
      <c r="J245" s="199">
        <f>ROUND(I245*H245,2)</f>
        <v>0</v>
      </c>
      <c r="K245" s="200"/>
      <c r="L245" s="40"/>
      <c r="M245" s="265" t="s">
        <v>1</v>
      </c>
      <c r="N245" s="266" t="s">
        <v>41</v>
      </c>
      <c r="O245" s="267"/>
      <c r="P245" s="268">
        <f>O245*H245</f>
        <v>0</v>
      </c>
      <c r="Q245" s="268">
        <v>0</v>
      </c>
      <c r="R245" s="268">
        <f>Q245*H245</f>
        <v>0</v>
      </c>
      <c r="S245" s="268">
        <v>0</v>
      </c>
      <c r="T245" s="26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83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83</v>
      </c>
      <c r="BM245" s="205" t="s">
        <v>7250</v>
      </c>
    </row>
    <row r="246" spans="1:65" s="2" customFormat="1" ht="6.95" customHeight="1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algorithmName="SHA-512" hashValue="MT+mpC48xQtyC4dCCqE/giv05Qu7PxbG3WaCT+KQx8Wor5jAezYN6dk5HlinZxuepC3cuqXeIcf8cgtNMl0WMA==" saltValue="XnvN+KYF0Q50kpYajNLviP+OV4KdyqSLyqN5UZCdk+MQHiYbqB/pkEJ2ImFHoXJKkdV7TjDh+6u5wUZRI8xU0Q==" spinCount="100000" sheet="1" objects="1" scenarios="1" formatColumns="0" formatRows="0" autoFilter="0"/>
  <autoFilter ref="C126:K24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7251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ROUND((SUM(BE121:BE144)),  2)</f>
        <v>0</v>
      </c>
      <c r="G33" s="35"/>
      <c r="H33" s="35"/>
      <c r="I33" s="131">
        <v>0.21</v>
      </c>
      <c r="J33" s="130">
        <f>ROUND(((SUM(BE121:BE144))*I33),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ROUND((SUM(BF121:BF144)),  2)</f>
        <v>0</v>
      </c>
      <c r="G34" s="35"/>
      <c r="H34" s="35"/>
      <c r="I34" s="131">
        <v>0.15</v>
      </c>
      <c r="J34" s="130">
        <f>ROUND(((SUM(BF121:BF144))*I34),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12 - SO 12 - Přípojka kanalizace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7252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7253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9" customFormat="1" ht="24.95" customHeight="1">
      <c r="B99" s="154"/>
      <c r="C99" s="155"/>
      <c r="D99" s="156" t="s">
        <v>7254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7255</v>
      </c>
      <c r="E100" s="157"/>
      <c r="F100" s="157"/>
      <c r="G100" s="157"/>
      <c r="H100" s="157"/>
      <c r="I100" s="157"/>
      <c r="J100" s="158">
        <f>J134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7256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267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MŠ Vokovická</v>
      </c>
      <c r="F111" s="336"/>
      <c r="G111" s="336"/>
      <c r="H111" s="33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8" t="str">
        <f>E9</f>
        <v>12 - SO 12 - Přípojka kanalizace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268</v>
      </c>
      <c r="D120" s="168" t="s">
        <v>61</v>
      </c>
      <c r="E120" s="168" t="s">
        <v>57</v>
      </c>
      <c r="F120" s="168" t="s">
        <v>58</v>
      </c>
      <c r="G120" s="168" t="s">
        <v>269</v>
      </c>
      <c r="H120" s="168" t="s">
        <v>270</v>
      </c>
      <c r="I120" s="168" t="s">
        <v>271</v>
      </c>
      <c r="J120" s="169" t="s">
        <v>232</v>
      </c>
      <c r="K120" s="170" t="s">
        <v>272</v>
      </c>
      <c r="L120" s="171"/>
      <c r="M120" s="76" t="s">
        <v>1</v>
      </c>
      <c r="N120" s="77" t="s">
        <v>40</v>
      </c>
      <c r="O120" s="77" t="s">
        <v>273</v>
      </c>
      <c r="P120" s="77" t="s">
        <v>274</v>
      </c>
      <c r="Q120" s="77" t="s">
        <v>275</v>
      </c>
      <c r="R120" s="77" t="s">
        <v>276</v>
      </c>
      <c r="S120" s="77" t="s">
        <v>277</v>
      </c>
      <c r="T120" s="78" t="s">
        <v>278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279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P122+P128+P131+P134+P140</f>
        <v>0</v>
      </c>
      <c r="Q121" s="80"/>
      <c r="R121" s="174">
        <f>R122+R128+R131+R134+R140</f>
        <v>0</v>
      </c>
      <c r="S121" s="80"/>
      <c r="T121" s="175">
        <f>T122+T128+T131+T134+T140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BK122+BK128+BK131+BK134+BK140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83</v>
      </c>
      <c r="F122" s="180" t="s">
        <v>4186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SUM(P123:P127)</f>
        <v>0</v>
      </c>
      <c r="Q122" s="185"/>
      <c r="R122" s="186">
        <f>SUM(R123:R127)</f>
        <v>0</v>
      </c>
      <c r="S122" s="185"/>
      <c r="T122" s="187">
        <f>SUM(T123:T127)</f>
        <v>0</v>
      </c>
      <c r="AR122" s="188" t="s">
        <v>83</v>
      </c>
      <c r="AT122" s="189" t="s">
        <v>75</v>
      </c>
      <c r="AU122" s="189" t="s">
        <v>76</v>
      </c>
      <c r="AY122" s="188" t="s">
        <v>282</v>
      </c>
      <c r="BK122" s="190">
        <f>SUM(BK123:BK127)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284</v>
      </c>
      <c r="E123" s="194" t="s">
        <v>7257</v>
      </c>
      <c r="F123" s="195" t="s">
        <v>7258</v>
      </c>
      <c r="G123" s="196" t="s">
        <v>295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288</v>
      </c>
      <c r="AT123" s="205" t="s">
        <v>284</v>
      </c>
      <c r="AU123" s="205" t="s">
        <v>83</v>
      </c>
      <c r="AY123" s="18" t="s">
        <v>282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288</v>
      </c>
      <c r="BM123" s="205" t="s">
        <v>85</v>
      </c>
    </row>
    <row r="124" spans="1:65" s="2" customFormat="1" ht="16.5" customHeight="1">
      <c r="A124" s="35"/>
      <c r="B124" s="36"/>
      <c r="C124" s="193" t="s">
        <v>85</v>
      </c>
      <c r="D124" s="193" t="s">
        <v>284</v>
      </c>
      <c r="E124" s="194" t="s">
        <v>7259</v>
      </c>
      <c r="F124" s="195" t="s">
        <v>4534</v>
      </c>
      <c r="G124" s="196" t="s">
        <v>287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288</v>
      </c>
      <c r="AT124" s="205" t="s">
        <v>284</v>
      </c>
      <c r="AU124" s="205" t="s">
        <v>83</v>
      </c>
      <c r="AY124" s="18" t="s">
        <v>282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288</v>
      </c>
      <c r="BM124" s="205" t="s">
        <v>288</v>
      </c>
    </row>
    <row r="125" spans="1:65" s="2" customFormat="1" ht="16.5" customHeight="1">
      <c r="A125" s="35"/>
      <c r="B125" s="36"/>
      <c r="C125" s="193" t="s">
        <v>105</v>
      </c>
      <c r="D125" s="193" t="s">
        <v>284</v>
      </c>
      <c r="E125" s="194" t="s">
        <v>4535</v>
      </c>
      <c r="F125" s="195" t="s">
        <v>4536</v>
      </c>
      <c r="G125" s="196" t="s">
        <v>295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288</v>
      </c>
      <c r="AT125" s="205" t="s">
        <v>284</v>
      </c>
      <c r="AU125" s="205" t="s">
        <v>83</v>
      </c>
      <c r="AY125" s="18" t="s">
        <v>282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288</v>
      </c>
      <c r="BM125" s="205" t="s">
        <v>336</v>
      </c>
    </row>
    <row r="126" spans="1:65" s="2" customFormat="1" ht="16.5" customHeight="1">
      <c r="A126" s="35"/>
      <c r="B126" s="36"/>
      <c r="C126" s="193" t="s">
        <v>288</v>
      </c>
      <c r="D126" s="193" t="s">
        <v>284</v>
      </c>
      <c r="E126" s="194" t="s">
        <v>4541</v>
      </c>
      <c r="F126" s="195" t="s">
        <v>4542</v>
      </c>
      <c r="G126" s="196" t="s">
        <v>295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288</v>
      </c>
      <c r="AT126" s="205" t="s">
        <v>284</v>
      </c>
      <c r="AU126" s="205" t="s">
        <v>83</v>
      </c>
      <c r="AY126" s="18" t="s">
        <v>282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288</v>
      </c>
      <c r="BM126" s="205" t="s">
        <v>347</v>
      </c>
    </row>
    <row r="127" spans="1:65" s="2" customFormat="1" ht="16.5" customHeight="1">
      <c r="A127" s="35"/>
      <c r="B127" s="36"/>
      <c r="C127" s="193" t="s">
        <v>330</v>
      </c>
      <c r="D127" s="193" t="s">
        <v>284</v>
      </c>
      <c r="E127" s="194" t="s">
        <v>4195</v>
      </c>
      <c r="F127" s="195" t="s">
        <v>4196</v>
      </c>
      <c r="G127" s="196" t="s">
        <v>295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83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357</v>
      </c>
    </row>
    <row r="128" spans="1:65" s="12" customFormat="1" ht="25.9" customHeight="1">
      <c r="B128" s="177"/>
      <c r="C128" s="178"/>
      <c r="D128" s="179" t="s">
        <v>75</v>
      </c>
      <c r="E128" s="180" t="s">
        <v>85</v>
      </c>
      <c r="F128" s="180" t="s">
        <v>4197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SUM(P129:P130)</f>
        <v>0</v>
      </c>
      <c r="Q128" s="185"/>
      <c r="R128" s="186">
        <f>SUM(R129:R130)</f>
        <v>0</v>
      </c>
      <c r="S128" s="185"/>
      <c r="T128" s="187">
        <f>SUM(T129:T130)</f>
        <v>0</v>
      </c>
      <c r="AR128" s="188" t="s">
        <v>83</v>
      </c>
      <c r="AT128" s="189" t="s">
        <v>75</v>
      </c>
      <c r="AU128" s="189" t="s">
        <v>76</v>
      </c>
      <c r="AY128" s="188" t="s">
        <v>282</v>
      </c>
      <c r="BK128" s="190">
        <f>SUM(BK129:BK130)</f>
        <v>0</v>
      </c>
    </row>
    <row r="129" spans="1:65" s="2" customFormat="1" ht="33" customHeight="1">
      <c r="A129" s="35"/>
      <c r="B129" s="36"/>
      <c r="C129" s="193" t="s">
        <v>336</v>
      </c>
      <c r="D129" s="193" t="s">
        <v>284</v>
      </c>
      <c r="E129" s="194" t="s">
        <v>7260</v>
      </c>
      <c r="F129" s="195" t="s">
        <v>7261</v>
      </c>
      <c r="G129" s="196" t="s">
        <v>2216</v>
      </c>
      <c r="H129" s="197">
        <v>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83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288</v>
      </c>
      <c r="BM129" s="205" t="s">
        <v>188</v>
      </c>
    </row>
    <row r="130" spans="1:65" s="2" customFormat="1" ht="37.9" customHeight="1">
      <c r="A130" s="35"/>
      <c r="B130" s="36"/>
      <c r="C130" s="193" t="s">
        <v>342</v>
      </c>
      <c r="D130" s="193" t="s">
        <v>284</v>
      </c>
      <c r="E130" s="194" t="s">
        <v>7262</v>
      </c>
      <c r="F130" s="195" t="s">
        <v>7263</v>
      </c>
      <c r="G130" s="196" t="s">
        <v>3535</v>
      </c>
      <c r="H130" s="197">
        <v>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83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288</v>
      </c>
      <c r="BM130" s="205" t="s">
        <v>194</v>
      </c>
    </row>
    <row r="131" spans="1:65" s="12" customFormat="1" ht="25.9" customHeight="1">
      <c r="B131" s="177"/>
      <c r="C131" s="178"/>
      <c r="D131" s="179" t="s">
        <v>75</v>
      </c>
      <c r="E131" s="180" t="s">
        <v>105</v>
      </c>
      <c r="F131" s="180" t="s">
        <v>4304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282</v>
      </c>
      <c r="BK131" s="190">
        <f>SUM(BK132:BK133)</f>
        <v>0</v>
      </c>
    </row>
    <row r="132" spans="1:65" s="2" customFormat="1" ht="16.5" customHeight="1">
      <c r="A132" s="35"/>
      <c r="B132" s="36"/>
      <c r="C132" s="193" t="s">
        <v>347</v>
      </c>
      <c r="D132" s="193" t="s">
        <v>284</v>
      </c>
      <c r="E132" s="194" t="s">
        <v>7264</v>
      </c>
      <c r="F132" s="195" t="s">
        <v>7265</v>
      </c>
      <c r="G132" s="196" t="s">
        <v>3535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83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288</v>
      </c>
      <c r="BM132" s="205" t="s">
        <v>199</v>
      </c>
    </row>
    <row r="133" spans="1:65" s="2" customFormat="1" ht="16.5" customHeight="1">
      <c r="A133" s="35"/>
      <c r="B133" s="36"/>
      <c r="C133" s="193" t="s">
        <v>352</v>
      </c>
      <c r="D133" s="193" t="s">
        <v>284</v>
      </c>
      <c r="E133" s="194" t="s">
        <v>7266</v>
      </c>
      <c r="F133" s="195" t="s">
        <v>7267</v>
      </c>
      <c r="G133" s="196" t="s">
        <v>441</v>
      </c>
      <c r="H133" s="197">
        <v>6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288</v>
      </c>
      <c r="AT133" s="205" t="s">
        <v>284</v>
      </c>
      <c r="AU133" s="205" t="s">
        <v>83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288</v>
      </c>
      <c r="BM133" s="205" t="s">
        <v>205</v>
      </c>
    </row>
    <row r="134" spans="1:65" s="12" customFormat="1" ht="25.9" customHeight="1">
      <c r="B134" s="177"/>
      <c r="C134" s="178"/>
      <c r="D134" s="179" t="s">
        <v>75</v>
      </c>
      <c r="E134" s="180" t="s">
        <v>288</v>
      </c>
      <c r="F134" s="180" t="s">
        <v>4311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SUM(P135:P139)</f>
        <v>0</v>
      </c>
      <c r="Q134" s="185"/>
      <c r="R134" s="186">
        <f>SUM(R135:R139)</f>
        <v>0</v>
      </c>
      <c r="S134" s="185"/>
      <c r="T134" s="187">
        <f>SUM(T135:T139)</f>
        <v>0</v>
      </c>
      <c r="AR134" s="188" t="s">
        <v>83</v>
      </c>
      <c r="AT134" s="189" t="s">
        <v>75</v>
      </c>
      <c r="AU134" s="189" t="s">
        <v>76</v>
      </c>
      <c r="AY134" s="188" t="s">
        <v>282</v>
      </c>
      <c r="BK134" s="190">
        <f>SUM(BK135:BK139)</f>
        <v>0</v>
      </c>
    </row>
    <row r="135" spans="1:65" s="2" customFormat="1" ht="16.5" customHeight="1">
      <c r="A135" s="35"/>
      <c r="B135" s="36"/>
      <c r="C135" s="193" t="s">
        <v>357</v>
      </c>
      <c r="D135" s="193" t="s">
        <v>284</v>
      </c>
      <c r="E135" s="194" t="s">
        <v>7268</v>
      </c>
      <c r="F135" s="195" t="s">
        <v>4313</v>
      </c>
      <c r="G135" s="196" t="s">
        <v>3535</v>
      </c>
      <c r="H135" s="197">
        <v>1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4307</v>
      </c>
      <c r="AT135" s="205" t="s">
        <v>284</v>
      </c>
      <c r="AU135" s="205" t="s">
        <v>83</v>
      </c>
      <c r="AY135" s="18" t="s">
        <v>282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4307</v>
      </c>
      <c r="BM135" s="205" t="s">
        <v>208</v>
      </c>
    </row>
    <row r="136" spans="1:65" s="2" customFormat="1" ht="16.5" customHeight="1">
      <c r="A136" s="35"/>
      <c r="B136" s="36"/>
      <c r="C136" s="193" t="s">
        <v>185</v>
      </c>
      <c r="D136" s="193" t="s">
        <v>284</v>
      </c>
      <c r="E136" s="194" t="s">
        <v>4314</v>
      </c>
      <c r="F136" s="195" t="s">
        <v>4315</v>
      </c>
      <c r="G136" s="196" t="s">
        <v>3535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4307</v>
      </c>
      <c r="AT136" s="205" t="s">
        <v>284</v>
      </c>
      <c r="AU136" s="205" t="s">
        <v>83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4307</v>
      </c>
      <c r="BM136" s="205" t="s">
        <v>222</v>
      </c>
    </row>
    <row r="137" spans="1:65" s="2" customFormat="1" ht="16.5" customHeight="1">
      <c r="A137" s="35"/>
      <c r="B137" s="36"/>
      <c r="C137" s="193" t="s">
        <v>188</v>
      </c>
      <c r="D137" s="193" t="s">
        <v>284</v>
      </c>
      <c r="E137" s="194" t="s">
        <v>4603</v>
      </c>
      <c r="F137" s="195" t="s">
        <v>4317</v>
      </c>
      <c r="G137" s="196" t="s">
        <v>3535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4307</v>
      </c>
      <c r="AT137" s="205" t="s">
        <v>284</v>
      </c>
      <c r="AU137" s="205" t="s">
        <v>83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4307</v>
      </c>
      <c r="BM137" s="205" t="s">
        <v>452</v>
      </c>
    </row>
    <row r="138" spans="1:65" s="2" customFormat="1" ht="16.5" customHeight="1">
      <c r="A138" s="35"/>
      <c r="B138" s="36"/>
      <c r="C138" s="193" t="s">
        <v>191</v>
      </c>
      <c r="D138" s="193" t="s">
        <v>284</v>
      </c>
      <c r="E138" s="194" t="s">
        <v>4604</v>
      </c>
      <c r="F138" s="195" t="s">
        <v>4319</v>
      </c>
      <c r="G138" s="196" t="s">
        <v>3535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4307</v>
      </c>
      <c r="AT138" s="205" t="s">
        <v>284</v>
      </c>
      <c r="AU138" s="205" t="s">
        <v>83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4307</v>
      </c>
      <c r="BM138" s="205" t="s">
        <v>463</v>
      </c>
    </row>
    <row r="139" spans="1:65" s="2" customFormat="1" ht="16.5" customHeight="1">
      <c r="A139" s="35"/>
      <c r="B139" s="36"/>
      <c r="C139" s="193" t="s">
        <v>194</v>
      </c>
      <c r="D139" s="193" t="s">
        <v>284</v>
      </c>
      <c r="E139" s="194" t="s">
        <v>4605</v>
      </c>
      <c r="F139" s="195" t="s">
        <v>4154</v>
      </c>
      <c r="G139" s="196" t="s">
        <v>3535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4307</v>
      </c>
      <c r="AT139" s="205" t="s">
        <v>284</v>
      </c>
      <c r="AU139" s="205" t="s">
        <v>83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4307</v>
      </c>
      <c r="BM139" s="205" t="s">
        <v>473</v>
      </c>
    </row>
    <row r="140" spans="1:65" s="12" customFormat="1" ht="25.9" customHeight="1">
      <c r="B140" s="177"/>
      <c r="C140" s="178"/>
      <c r="D140" s="179" t="s">
        <v>75</v>
      </c>
      <c r="E140" s="180" t="s">
        <v>7269</v>
      </c>
      <c r="F140" s="180" t="s">
        <v>7269</v>
      </c>
      <c r="G140" s="178"/>
      <c r="H140" s="178"/>
      <c r="I140" s="181"/>
      <c r="J140" s="18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0</v>
      </c>
      <c r="S140" s="185"/>
      <c r="T140" s="187">
        <f>SUM(T141:T144)</f>
        <v>0</v>
      </c>
      <c r="AR140" s="188" t="s">
        <v>83</v>
      </c>
      <c r="AT140" s="189" t="s">
        <v>75</v>
      </c>
      <c r="AU140" s="189" t="s">
        <v>76</v>
      </c>
      <c r="AY140" s="188" t="s">
        <v>282</v>
      </c>
      <c r="BK140" s="190">
        <f>SUM(BK141:BK144)</f>
        <v>0</v>
      </c>
    </row>
    <row r="141" spans="1:65" s="2" customFormat="1" ht="16.5" customHeight="1">
      <c r="A141" s="35"/>
      <c r="B141" s="36"/>
      <c r="C141" s="193" t="s">
        <v>8</v>
      </c>
      <c r="D141" s="193" t="s">
        <v>284</v>
      </c>
      <c r="E141" s="194" t="s">
        <v>4322</v>
      </c>
      <c r="F141" s="195" t="s">
        <v>4323</v>
      </c>
      <c r="G141" s="196" t="s">
        <v>1</v>
      </c>
      <c r="H141" s="197">
        <v>0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4307</v>
      </c>
      <c r="AT141" s="205" t="s">
        <v>284</v>
      </c>
      <c r="AU141" s="205" t="s">
        <v>83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4307</v>
      </c>
      <c r="BM141" s="205" t="s">
        <v>7270</v>
      </c>
    </row>
    <row r="142" spans="1:65" s="2" customFormat="1" ht="78">
      <c r="A142" s="35"/>
      <c r="B142" s="36"/>
      <c r="C142" s="37"/>
      <c r="D142" s="209" t="s">
        <v>3774</v>
      </c>
      <c r="E142" s="37"/>
      <c r="F142" s="270" t="s">
        <v>4325</v>
      </c>
      <c r="G142" s="37"/>
      <c r="H142" s="37"/>
      <c r="I142" s="271"/>
      <c r="J142" s="37"/>
      <c r="K142" s="37"/>
      <c r="L142" s="40"/>
      <c r="M142" s="272"/>
      <c r="N142" s="273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3774</v>
      </c>
      <c r="AU142" s="18" t="s">
        <v>83</v>
      </c>
    </row>
    <row r="143" spans="1:65" s="2" customFormat="1" ht="16.5" customHeight="1">
      <c r="A143" s="35"/>
      <c r="B143" s="36"/>
      <c r="C143" s="193" t="s">
        <v>199</v>
      </c>
      <c r="D143" s="193" t="s">
        <v>284</v>
      </c>
      <c r="E143" s="194" t="s">
        <v>4326</v>
      </c>
      <c r="F143" s="195" t="s">
        <v>4323</v>
      </c>
      <c r="G143" s="196" t="s">
        <v>1</v>
      </c>
      <c r="H143" s="197">
        <v>0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4307</v>
      </c>
      <c r="AT143" s="205" t="s">
        <v>284</v>
      </c>
      <c r="AU143" s="205" t="s">
        <v>83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4307</v>
      </c>
      <c r="BM143" s="205" t="s">
        <v>7271</v>
      </c>
    </row>
    <row r="144" spans="1:65" s="2" customFormat="1" ht="136.5">
      <c r="A144" s="35"/>
      <c r="B144" s="36"/>
      <c r="C144" s="37"/>
      <c r="D144" s="209" t="s">
        <v>3774</v>
      </c>
      <c r="E144" s="37"/>
      <c r="F144" s="270" t="s">
        <v>4328</v>
      </c>
      <c r="G144" s="37"/>
      <c r="H144" s="37"/>
      <c r="I144" s="271"/>
      <c r="J144" s="37"/>
      <c r="K144" s="37"/>
      <c r="L144" s="40"/>
      <c r="M144" s="274"/>
      <c r="N144" s="275"/>
      <c r="O144" s="267"/>
      <c r="P144" s="267"/>
      <c r="Q144" s="267"/>
      <c r="R144" s="267"/>
      <c r="S144" s="267"/>
      <c r="T144" s="27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3774</v>
      </c>
      <c r="AU144" s="18" t="s">
        <v>83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Z16udgDgFTojn2zwiGdjyATS+E4KiUsD1XLfYX8F2/Ne68gLiIKdNEODW1J6HlitpjfSXjH2KtTRcUsVjdxinQ==" saltValue="DzA+FbMKbUWrqoFwi06JOqb8PFSQMTw34XpsDaCts1tgsUlGKDthbZgRf0fzDYHMztQXOZOAhJmB0W+RSc7ZmQ==" spinCount="100000" sheet="1" objects="1" scenarios="1" formatColumns="0" formatRows="0" autoFilter="0"/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7272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ROUND((SUM(BE123:BE165)),  2)</f>
        <v>0</v>
      </c>
      <c r="G33" s="35"/>
      <c r="H33" s="35"/>
      <c r="I33" s="131">
        <v>0.21</v>
      </c>
      <c r="J33" s="130">
        <f>ROUND(((SUM(BE123:BE165))*I33),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ROUND((SUM(BF123:BF165)),  2)</f>
        <v>0</v>
      </c>
      <c r="G34" s="35"/>
      <c r="H34" s="35"/>
      <c r="I34" s="131">
        <v>0.15</v>
      </c>
      <c r="J34" s="130">
        <f>ROUND(((SUM(BF123:BF165))*I34),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ROUND((SUM(BG123:BG165)),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ROUND((SUM(BH123:BH165)),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ROUND((SUM(BI123:BI165)),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13 - SO 13 - Přípojka vodovodu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7252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>
      <c r="B98" s="154"/>
      <c r="C98" s="155"/>
      <c r="D98" s="156" t="s">
        <v>7273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7274</v>
      </c>
      <c r="E99" s="157"/>
      <c r="F99" s="157"/>
      <c r="G99" s="157"/>
      <c r="H99" s="157"/>
      <c r="I99" s="157"/>
      <c r="J99" s="158">
        <f>J140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7275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7276</v>
      </c>
      <c r="E101" s="157"/>
      <c r="F101" s="157"/>
      <c r="G101" s="157"/>
      <c r="H101" s="157"/>
      <c r="I101" s="157"/>
      <c r="J101" s="158">
        <f>J153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7277</v>
      </c>
      <c r="E102" s="157"/>
      <c r="F102" s="157"/>
      <c r="G102" s="157"/>
      <c r="H102" s="157"/>
      <c r="I102" s="157"/>
      <c r="J102" s="158">
        <f>J155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7278</v>
      </c>
      <c r="E103" s="157"/>
      <c r="F103" s="157"/>
      <c r="G103" s="157"/>
      <c r="H103" s="157"/>
      <c r="I103" s="157"/>
      <c r="J103" s="158">
        <f>J161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267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5" t="str">
        <f>E7</f>
        <v>MŠ Vokovická</v>
      </c>
      <c r="F113" s="336"/>
      <c r="G113" s="336"/>
      <c r="H113" s="33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13 - SO 13 - Přípojka vodovodu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268</v>
      </c>
      <c r="D122" s="168" t="s">
        <v>61</v>
      </c>
      <c r="E122" s="168" t="s">
        <v>57</v>
      </c>
      <c r="F122" s="168" t="s">
        <v>58</v>
      </c>
      <c r="G122" s="168" t="s">
        <v>269</v>
      </c>
      <c r="H122" s="168" t="s">
        <v>270</v>
      </c>
      <c r="I122" s="168" t="s">
        <v>271</v>
      </c>
      <c r="J122" s="169" t="s">
        <v>232</v>
      </c>
      <c r="K122" s="170" t="s">
        <v>272</v>
      </c>
      <c r="L122" s="171"/>
      <c r="M122" s="76" t="s">
        <v>1</v>
      </c>
      <c r="N122" s="77" t="s">
        <v>40</v>
      </c>
      <c r="O122" s="77" t="s">
        <v>273</v>
      </c>
      <c r="P122" s="77" t="s">
        <v>274</v>
      </c>
      <c r="Q122" s="77" t="s">
        <v>275</v>
      </c>
      <c r="R122" s="77" t="s">
        <v>276</v>
      </c>
      <c r="S122" s="77" t="s">
        <v>277</v>
      </c>
      <c r="T122" s="78" t="s">
        <v>278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279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P124+P135+P140+P148+P153+P155+P161</f>
        <v>0</v>
      </c>
      <c r="Q123" s="80"/>
      <c r="R123" s="174">
        <f>R124+R135+R140+R148+R153+R155+R161</f>
        <v>0</v>
      </c>
      <c r="S123" s="80"/>
      <c r="T123" s="175">
        <f>T124+T135+T140+T148+T153+T155+T161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BK124+BK135+BK140+BK148+BK153+BK155+BK161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83</v>
      </c>
      <c r="F124" s="180" t="s">
        <v>4186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SUM(P125:P134)</f>
        <v>0</v>
      </c>
      <c r="Q124" s="185"/>
      <c r="R124" s="186">
        <f>SUM(R125:R134)</f>
        <v>0</v>
      </c>
      <c r="S124" s="185"/>
      <c r="T124" s="187">
        <f>SUM(T125:T134)</f>
        <v>0</v>
      </c>
      <c r="AR124" s="188" t="s">
        <v>83</v>
      </c>
      <c r="AT124" s="189" t="s">
        <v>75</v>
      </c>
      <c r="AU124" s="189" t="s">
        <v>76</v>
      </c>
      <c r="AY124" s="188" t="s">
        <v>282</v>
      </c>
      <c r="BK124" s="190">
        <f>SUM(BK125:BK134)</f>
        <v>0</v>
      </c>
    </row>
    <row r="125" spans="1:65" s="2" customFormat="1" ht="21.75" customHeight="1">
      <c r="A125" s="35"/>
      <c r="B125" s="36"/>
      <c r="C125" s="193" t="s">
        <v>83</v>
      </c>
      <c r="D125" s="193" t="s">
        <v>284</v>
      </c>
      <c r="E125" s="194" t="s">
        <v>4617</v>
      </c>
      <c r="F125" s="195" t="s">
        <v>4618</v>
      </c>
      <c r="G125" s="196" t="s">
        <v>295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288</v>
      </c>
      <c r="AT125" s="205" t="s">
        <v>284</v>
      </c>
      <c r="AU125" s="205" t="s">
        <v>83</v>
      </c>
      <c r="AY125" s="18" t="s">
        <v>282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288</v>
      </c>
      <c r="BM125" s="205" t="s">
        <v>85</v>
      </c>
    </row>
    <row r="126" spans="1:65" s="2" customFormat="1" ht="16.5" customHeight="1">
      <c r="A126" s="35"/>
      <c r="B126" s="36"/>
      <c r="C126" s="193" t="s">
        <v>85</v>
      </c>
      <c r="D126" s="193" t="s">
        <v>284</v>
      </c>
      <c r="E126" s="194" t="s">
        <v>4525</v>
      </c>
      <c r="F126" s="195" t="s">
        <v>4526</v>
      </c>
      <c r="G126" s="196" t="s">
        <v>287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288</v>
      </c>
      <c r="AT126" s="205" t="s">
        <v>284</v>
      </c>
      <c r="AU126" s="205" t="s">
        <v>83</v>
      </c>
      <c r="AY126" s="18" t="s">
        <v>282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288</v>
      </c>
      <c r="BM126" s="205" t="s">
        <v>288</v>
      </c>
    </row>
    <row r="127" spans="1:65" s="2" customFormat="1" ht="16.5" customHeight="1">
      <c r="A127" s="35"/>
      <c r="B127" s="36"/>
      <c r="C127" s="193" t="s">
        <v>105</v>
      </c>
      <c r="D127" s="193" t="s">
        <v>284</v>
      </c>
      <c r="E127" s="194" t="s">
        <v>4189</v>
      </c>
      <c r="F127" s="195" t="s">
        <v>4190</v>
      </c>
      <c r="G127" s="196" t="s">
        <v>295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83</v>
      </c>
      <c r="AY127" s="18" t="s">
        <v>282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288</v>
      </c>
      <c r="BM127" s="205" t="s">
        <v>336</v>
      </c>
    </row>
    <row r="128" spans="1:65" s="2" customFormat="1" ht="16.5" customHeight="1">
      <c r="A128" s="35"/>
      <c r="B128" s="36"/>
      <c r="C128" s="193" t="s">
        <v>288</v>
      </c>
      <c r="D128" s="193" t="s">
        <v>284</v>
      </c>
      <c r="E128" s="194" t="s">
        <v>4191</v>
      </c>
      <c r="F128" s="195" t="s">
        <v>4192</v>
      </c>
      <c r="G128" s="196" t="s">
        <v>295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288</v>
      </c>
      <c r="AT128" s="205" t="s">
        <v>284</v>
      </c>
      <c r="AU128" s="205" t="s">
        <v>83</v>
      </c>
      <c r="AY128" s="18" t="s">
        <v>282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288</v>
      </c>
      <c r="BM128" s="205" t="s">
        <v>347</v>
      </c>
    </row>
    <row r="129" spans="1:65" s="2" customFormat="1" ht="16.5" customHeight="1">
      <c r="A129" s="35"/>
      <c r="B129" s="36"/>
      <c r="C129" s="193" t="s">
        <v>330</v>
      </c>
      <c r="D129" s="193" t="s">
        <v>284</v>
      </c>
      <c r="E129" s="194" t="s">
        <v>4527</v>
      </c>
      <c r="F129" s="195" t="s">
        <v>4528</v>
      </c>
      <c r="G129" s="196" t="s">
        <v>295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83</v>
      </c>
      <c r="AY129" s="18" t="s">
        <v>282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288</v>
      </c>
      <c r="BM129" s="205" t="s">
        <v>357</v>
      </c>
    </row>
    <row r="130" spans="1:65" s="2" customFormat="1" ht="16.5" customHeight="1">
      <c r="A130" s="35"/>
      <c r="B130" s="36"/>
      <c r="C130" s="193" t="s">
        <v>336</v>
      </c>
      <c r="D130" s="193" t="s">
        <v>284</v>
      </c>
      <c r="E130" s="194" t="s">
        <v>4619</v>
      </c>
      <c r="F130" s="195" t="s">
        <v>4620</v>
      </c>
      <c r="G130" s="196" t="s">
        <v>295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83</v>
      </c>
      <c r="AY130" s="18" t="s">
        <v>282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288</v>
      </c>
      <c r="BM130" s="205" t="s">
        <v>188</v>
      </c>
    </row>
    <row r="131" spans="1:65" s="2" customFormat="1" ht="16.5" customHeight="1">
      <c r="A131" s="35"/>
      <c r="B131" s="36"/>
      <c r="C131" s="193" t="s">
        <v>342</v>
      </c>
      <c r="D131" s="193" t="s">
        <v>284</v>
      </c>
      <c r="E131" s="194" t="s">
        <v>4533</v>
      </c>
      <c r="F131" s="195" t="s">
        <v>4534</v>
      </c>
      <c r="G131" s="196" t="s">
        <v>287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288</v>
      </c>
      <c r="AT131" s="205" t="s">
        <v>284</v>
      </c>
      <c r="AU131" s="205" t="s">
        <v>83</v>
      </c>
      <c r="AY131" s="18" t="s">
        <v>282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288</v>
      </c>
      <c r="BM131" s="205" t="s">
        <v>194</v>
      </c>
    </row>
    <row r="132" spans="1:65" s="2" customFormat="1" ht="16.5" customHeight="1">
      <c r="A132" s="35"/>
      <c r="B132" s="36"/>
      <c r="C132" s="193" t="s">
        <v>347</v>
      </c>
      <c r="D132" s="193" t="s">
        <v>284</v>
      </c>
      <c r="E132" s="194" t="s">
        <v>4621</v>
      </c>
      <c r="F132" s="195" t="s">
        <v>4622</v>
      </c>
      <c r="G132" s="196" t="s">
        <v>295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83</v>
      </c>
      <c r="AY132" s="18" t="s">
        <v>282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288</v>
      </c>
      <c r="BM132" s="205" t="s">
        <v>199</v>
      </c>
    </row>
    <row r="133" spans="1:65" s="2" customFormat="1" ht="16.5" customHeight="1">
      <c r="A133" s="35"/>
      <c r="B133" s="36"/>
      <c r="C133" s="193" t="s">
        <v>352</v>
      </c>
      <c r="D133" s="193" t="s">
        <v>284</v>
      </c>
      <c r="E133" s="194" t="s">
        <v>4541</v>
      </c>
      <c r="F133" s="195" t="s">
        <v>4542</v>
      </c>
      <c r="G133" s="196" t="s">
        <v>295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288</v>
      </c>
      <c r="AT133" s="205" t="s">
        <v>284</v>
      </c>
      <c r="AU133" s="205" t="s">
        <v>83</v>
      </c>
      <c r="AY133" s="18" t="s">
        <v>282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288</v>
      </c>
      <c r="BM133" s="205" t="s">
        <v>205</v>
      </c>
    </row>
    <row r="134" spans="1:65" s="2" customFormat="1" ht="16.5" customHeight="1">
      <c r="A134" s="35"/>
      <c r="B134" s="36"/>
      <c r="C134" s="193" t="s">
        <v>357</v>
      </c>
      <c r="D134" s="193" t="s">
        <v>284</v>
      </c>
      <c r="E134" s="194" t="s">
        <v>4195</v>
      </c>
      <c r="F134" s="195" t="s">
        <v>4196</v>
      </c>
      <c r="G134" s="196" t="s">
        <v>295</v>
      </c>
      <c r="H134" s="197">
        <v>6.2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288</v>
      </c>
      <c r="AT134" s="205" t="s">
        <v>284</v>
      </c>
      <c r="AU134" s="205" t="s">
        <v>83</v>
      </c>
      <c r="AY134" s="18" t="s">
        <v>282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288</v>
      </c>
      <c r="BM134" s="205" t="s">
        <v>208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4569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SUM(P136:P139)</f>
        <v>0</v>
      </c>
      <c r="Q135" s="185"/>
      <c r="R135" s="186">
        <f>SUM(R136:R139)</f>
        <v>0</v>
      </c>
      <c r="S135" s="185"/>
      <c r="T135" s="187">
        <f>SUM(T136:T139)</f>
        <v>0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SUM(BK136:BK139)</f>
        <v>0</v>
      </c>
    </row>
    <row r="136" spans="1:65" s="2" customFormat="1" ht="16.5" customHeight="1">
      <c r="A136" s="35"/>
      <c r="B136" s="36"/>
      <c r="C136" s="193" t="s">
        <v>185</v>
      </c>
      <c r="D136" s="193" t="s">
        <v>284</v>
      </c>
      <c r="E136" s="194" t="s">
        <v>4623</v>
      </c>
      <c r="F136" s="195" t="s">
        <v>4624</v>
      </c>
      <c r="G136" s="196" t="s">
        <v>441</v>
      </c>
      <c r="H136" s="197">
        <v>5.3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83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288</v>
      </c>
      <c r="BM136" s="205" t="s">
        <v>222</v>
      </c>
    </row>
    <row r="137" spans="1:65" s="2" customFormat="1" ht="16.5" customHeight="1">
      <c r="A137" s="35"/>
      <c r="B137" s="36"/>
      <c r="C137" s="193" t="s">
        <v>188</v>
      </c>
      <c r="D137" s="193" t="s">
        <v>284</v>
      </c>
      <c r="E137" s="194" t="s">
        <v>4572</v>
      </c>
      <c r="F137" s="195" t="s">
        <v>4573</v>
      </c>
      <c r="G137" s="196" t="s">
        <v>441</v>
      </c>
      <c r="H137" s="197">
        <v>5.3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83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452</v>
      </c>
    </row>
    <row r="138" spans="1:65" s="2" customFormat="1" ht="16.5" customHeight="1">
      <c r="A138" s="35"/>
      <c r="B138" s="36"/>
      <c r="C138" s="193" t="s">
        <v>191</v>
      </c>
      <c r="D138" s="193" t="s">
        <v>284</v>
      </c>
      <c r="E138" s="194" t="s">
        <v>7279</v>
      </c>
      <c r="F138" s="195" t="s">
        <v>7280</v>
      </c>
      <c r="G138" s="196" t="s">
        <v>441</v>
      </c>
      <c r="H138" s="197">
        <v>5.3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83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463</v>
      </c>
    </row>
    <row r="139" spans="1:65" s="2" customFormat="1" ht="16.5" customHeight="1">
      <c r="A139" s="35"/>
      <c r="B139" s="36"/>
      <c r="C139" s="193" t="s">
        <v>194</v>
      </c>
      <c r="D139" s="193" t="s">
        <v>284</v>
      </c>
      <c r="E139" s="194" t="s">
        <v>7281</v>
      </c>
      <c r="F139" s="195" t="s">
        <v>7282</v>
      </c>
      <c r="G139" s="196" t="s">
        <v>3535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83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473</v>
      </c>
    </row>
    <row r="140" spans="1:65" s="12" customFormat="1" ht="25.9" customHeight="1">
      <c r="B140" s="177"/>
      <c r="C140" s="178"/>
      <c r="D140" s="179" t="s">
        <v>75</v>
      </c>
      <c r="E140" s="180" t="s">
        <v>105</v>
      </c>
      <c r="F140" s="180" t="s">
        <v>7283</v>
      </c>
      <c r="G140" s="178"/>
      <c r="H140" s="178"/>
      <c r="I140" s="181"/>
      <c r="J140" s="182">
        <f>BK140</f>
        <v>0</v>
      </c>
      <c r="K140" s="178"/>
      <c r="L140" s="183"/>
      <c r="M140" s="184"/>
      <c r="N140" s="185"/>
      <c r="O140" s="185"/>
      <c r="P140" s="186">
        <f>SUM(P141:P147)</f>
        <v>0</v>
      </c>
      <c r="Q140" s="185"/>
      <c r="R140" s="186">
        <f>SUM(R141:R147)</f>
        <v>0</v>
      </c>
      <c r="S140" s="185"/>
      <c r="T140" s="187">
        <f>SUM(T141:T147)</f>
        <v>0</v>
      </c>
      <c r="AR140" s="188" t="s">
        <v>83</v>
      </c>
      <c r="AT140" s="189" t="s">
        <v>75</v>
      </c>
      <c r="AU140" s="189" t="s">
        <v>76</v>
      </c>
      <c r="AY140" s="188" t="s">
        <v>282</v>
      </c>
      <c r="BK140" s="190">
        <f>SUM(BK141:BK147)</f>
        <v>0</v>
      </c>
    </row>
    <row r="141" spans="1:65" s="2" customFormat="1" ht="37.9" customHeight="1">
      <c r="A141" s="35"/>
      <c r="B141" s="36"/>
      <c r="C141" s="193" t="s">
        <v>8</v>
      </c>
      <c r="D141" s="193" t="s">
        <v>284</v>
      </c>
      <c r="E141" s="194" t="s">
        <v>7284</v>
      </c>
      <c r="F141" s="195" t="s">
        <v>7285</v>
      </c>
      <c r="G141" s="196" t="s">
        <v>3535</v>
      </c>
      <c r="H141" s="197">
        <v>1</v>
      </c>
      <c r="I141" s="198"/>
      <c r="J141" s="199">
        <f t="shared" ref="J141:J147" si="10"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ref="P141:P147" si="11">O141*H141</f>
        <v>0</v>
      </c>
      <c r="Q141" s="203">
        <v>0</v>
      </c>
      <c r="R141" s="203">
        <f t="shared" ref="R141:R147" si="12">Q141*H141</f>
        <v>0</v>
      </c>
      <c r="S141" s="203">
        <v>0</v>
      </c>
      <c r="T141" s="204">
        <f t="shared" ref="T141:T147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83</v>
      </c>
      <c r="AY141" s="18" t="s">
        <v>282</v>
      </c>
      <c r="BE141" s="206">
        <f t="shared" ref="BE141:BE147" si="14">IF(N141="základní",J141,0)</f>
        <v>0</v>
      </c>
      <c r="BF141" s="206">
        <f t="shared" ref="BF141:BF147" si="15">IF(N141="snížená",J141,0)</f>
        <v>0</v>
      </c>
      <c r="BG141" s="206">
        <f t="shared" ref="BG141:BG147" si="16">IF(N141="zákl. přenesená",J141,0)</f>
        <v>0</v>
      </c>
      <c r="BH141" s="206">
        <f t="shared" ref="BH141:BH147" si="17">IF(N141="sníž. přenesená",J141,0)</f>
        <v>0</v>
      </c>
      <c r="BI141" s="206">
        <f t="shared" ref="BI141:BI147" si="18">IF(N141="nulová",J141,0)</f>
        <v>0</v>
      </c>
      <c r="BJ141" s="18" t="s">
        <v>83</v>
      </c>
      <c r="BK141" s="206">
        <f t="shared" ref="BK141:BK147" si="19">ROUND(I141*H141,2)</f>
        <v>0</v>
      </c>
      <c r="BL141" s="18" t="s">
        <v>288</v>
      </c>
      <c r="BM141" s="205" t="s">
        <v>483</v>
      </c>
    </row>
    <row r="142" spans="1:65" s="2" customFormat="1" ht="16.5" customHeight="1">
      <c r="A142" s="35"/>
      <c r="B142" s="36"/>
      <c r="C142" s="193" t="s">
        <v>199</v>
      </c>
      <c r="D142" s="193" t="s">
        <v>284</v>
      </c>
      <c r="E142" s="194" t="s">
        <v>7286</v>
      </c>
      <c r="F142" s="195" t="s">
        <v>7287</v>
      </c>
      <c r="G142" s="196" t="s">
        <v>2216</v>
      </c>
      <c r="H142" s="197">
        <v>1</v>
      </c>
      <c r="I142" s="198"/>
      <c r="J142" s="199">
        <f t="shared" si="1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83</v>
      </c>
      <c r="AY142" s="18" t="s">
        <v>282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83</v>
      </c>
      <c r="BK142" s="206">
        <f t="shared" si="19"/>
        <v>0</v>
      </c>
      <c r="BL142" s="18" t="s">
        <v>288</v>
      </c>
      <c r="BM142" s="205" t="s">
        <v>493</v>
      </c>
    </row>
    <row r="143" spans="1:65" s="2" customFormat="1" ht="16.5" customHeight="1">
      <c r="A143" s="35"/>
      <c r="B143" s="36"/>
      <c r="C143" s="193" t="s">
        <v>202</v>
      </c>
      <c r="D143" s="193" t="s">
        <v>284</v>
      </c>
      <c r="E143" s="194" t="s">
        <v>7288</v>
      </c>
      <c r="F143" s="195" t="s">
        <v>7289</v>
      </c>
      <c r="G143" s="196" t="s">
        <v>2216</v>
      </c>
      <c r="H143" s="197">
        <v>2</v>
      </c>
      <c r="I143" s="198"/>
      <c r="J143" s="199">
        <f t="shared" si="1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288</v>
      </c>
      <c r="AT143" s="205" t="s">
        <v>284</v>
      </c>
      <c r="AU143" s="205" t="s">
        <v>83</v>
      </c>
      <c r="AY143" s="18" t="s">
        <v>282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83</v>
      </c>
      <c r="BK143" s="206">
        <f t="shared" si="19"/>
        <v>0</v>
      </c>
      <c r="BL143" s="18" t="s">
        <v>288</v>
      </c>
      <c r="BM143" s="205" t="s">
        <v>509</v>
      </c>
    </row>
    <row r="144" spans="1:65" s="2" customFormat="1" ht="16.5" customHeight="1">
      <c r="A144" s="35"/>
      <c r="B144" s="36"/>
      <c r="C144" s="193" t="s">
        <v>205</v>
      </c>
      <c r="D144" s="193" t="s">
        <v>284</v>
      </c>
      <c r="E144" s="194" t="s">
        <v>7290</v>
      </c>
      <c r="F144" s="195" t="s">
        <v>7291</v>
      </c>
      <c r="G144" s="196" t="s">
        <v>2216</v>
      </c>
      <c r="H144" s="197">
        <v>1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83</v>
      </c>
      <c r="AY144" s="18" t="s">
        <v>282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288</v>
      </c>
      <c r="BM144" s="205" t="s">
        <v>520</v>
      </c>
    </row>
    <row r="145" spans="1:65" s="2" customFormat="1" ht="16.5" customHeight="1">
      <c r="A145" s="35"/>
      <c r="B145" s="36"/>
      <c r="C145" s="193" t="s">
        <v>426</v>
      </c>
      <c r="D145" s="193" t="s">
        <v>284</v>
      </c>
      <c r="E145" s="194" t="s">
        <v>7292</v>
      </c>
      <c r="F145" s="195" t="s">
        <v>7293</v>
      </c>
      <c r="G145" s="196" t="s">
        <v>2216</v>
      </c>
      <c r="H145" s="197">
        <v>1</v>
      </c>
      <c r="I145" s="198"/>
      <c r="J145" s="199">
        <f t="shared" si="1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288</v>
      </c>
      <c r="AT145" s="205" t="s">
        <v>284</v>
      </c>
      <c r="AU145" s="205" t="s">
        <v>83</v>
      </c>
      <c r="AY145" s="18" t="s">
        <v>282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288</v>
      </c>
      <c r="BM145" s="205" t="s">
        <v>530</v>
      </c>
    </row>
    <row r="146" spans="1:65" s="2" customFormat="1" ht="16.5" customHeight="1">
      <c r="A146" s="35"/>
      <c r="B146" s="36"/>
      <c r="C146" s="193" t="s">
        <v>208</v>
      </c>
      <c r="D146" s="193" t="s">
        <v>284</v>
      </c>
      <c r="E146" s="194" t="s">
        <v>7294</v>
      </c>
      <c r="F146" s="195" t="s">
        <v>7295</v>
      </c>
      <c r="G146" s="196" t="s">
        <v>3535</v>
      </c>
      <c r="H146" s="197">
        <v>1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83</v>
      </c>
      <c r="AY146" s="18" t="s">
        <v>282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83</v>
      </c>
      <c r="BK146" s="206">
        <f t="shared" si="19"/>
        <v>0</v>
      </c>
      <c r="BL146" s="18" t="s">
        <v>288</v>
      </c>
      <c r="BM146" s="205" t="s">
        <v>544</v>
      </c>
    </row>
    <row r="147" spans="1:65" s="2" customFormat="1" ht="16.5" customHeight="1">
      <c r="A147" s="35"/>
      <c r="B147" s="36"/>
      <c r="C147" s="193" t="s">
        <v>7</v>
      </c>
      <c r="D147" s="193" t="s">
        <v>284</v>
      </c>
      <c r="E147" s="194" t="s">
        <v>7296</v>
      </c>
      <c r="F147" s="195" t="s">
        <v>7297</v>
      </c>
      <c r="G147" s="196" t="s">
        <v>3535</v>
      </c>
      <c r="H147" s="197">
        <v>1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288</v>
      </c>
      <c r="AT147" s="205" t="s">
        <v>284</v>
      </c>
      <c r="AU147" s="205" t="s">
        <v>83</v>
      </c>
      <c r="AY147" s="18" t="s">
        <v>282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83</v>
      </c>
      <c r="BK147" s="206">
        <f t="shared" si="19"/>
        <v>0</v>
      </c>
      <c r="BL147" s="18" t="s">
        <v>288</v>
      </c>
      <c r="BM147" s="205" t="s">
        <v>580</v>
      </c>
    </row>
    <row r="148" spans="1:65" s="12" customFormat="1" ht="25.9" customHeight="1">
      <c r="B148" s="177"/>
      <c r="C148" s="178"/>
      <c r="D148" s="179" t="s">
        <v>75</v>
      </c>
      <c r="E148" s="180" t="s">
        <v>288</v>
      </c>
      <c r="F148" s="180" t="s">
        <v>4304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SUM(P149:P152)</f>
        <v>0</v>
      </c>
      <c r="Q148" s="185"/>
      <c r="R148" s="186">
        <f>SUM(R149:R152)</f>
        <v>0</v>
      </c>
      <c r="S148" s="185"/>
      <c r="T148" s="187">
        <f>SUM(T149:T152)</f>
        <v>0</v>
      </c>
      <c r="AR148" s="188" t="s">
        <v>83</v>
      </c>
      <c r="AT148" s="189" t="s">
        <v>75</v>
      </c>
      <c r="AU148" s="189" t="s">
        <v>76</v>
      </c>
      <c r="AY148" s="188" t="s">
        <v>282</v>
      </c>
      <c r="BK148" s="190">
        <f>SUM(BK149:BK152)</f>
        <v>0</v>
      </c>
    </row>
    <row r="149" spans="1:65" s="2" customFormat="1" ht="24.2" customHeight="1">
      <c r="A149" s="35"/>
      <c r="B149" s="36"/>
      <c r="C149" s="193" t="s">
        <v>222</v>
      </c>
      <c r="D149" s="193" t="s">
        <v>284</v>
      </c>
      <c r="E149" s="194" t="s">
        <v>7298</v>
      </c>
      <c r="F149" s="195" t="s">
        <v>7299</v>
      </c>
      <c r="G149" s="196" t="s">
        <v>3535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83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288</v>
      </c>
      <c r="BM149" s="205" t="s">
        <v>589</v>
      </c>
    </row>
    <row r="150" spans="1:65" s="2" customFormat="1" ht="16.5" customHeight="1">
      <c r="A150" s="35"/>
      <c r="B150" s="36"/>
      <c r="C150" s="193" t="s">
        <v>446</v>
      </c>
      <c r="D150" s="193" t="s">
        <v>284</v>
      </c>
      <c r="E150" s="194" t="s">
        <v>7300</v>
      </c>
      <c r="F150" s="195" t="s">
        <v>7301</v>
      </c>
      <c r="G150" s="196" t="s">
        <v>2216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288</v>
      </c>
      <c r="AT150" s="205" t="s">
        <v>284</v>
      </c>
      <c r="AU150" s="205" t="s">
        <v>83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288</v>
      </c>
      <c r="BM150" s="205" t="s">
        <v>597</v>
      </c>
    </row>
    <row r="151" spans="1:65" s="2" customFormat="1" ht="16.5" customHeight="1">
      <c r="A151" s="35"/>
      <c r="B151" s="36"/>
      <c r="C151" s="193" t="s">
        <v>452</v>
      </c>
      <c r="D151" s="193" t="s">
        <v>284</v>
      </c>
      <c r="E151" s="194" t="s">
        <v>7302</v>
      </c>
      <c r="F151" s="195" t="s">
        <v>7303</v>
      </c>
      <c r="G151" s="196" t="s">
        <v>2216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288</v>
      </c>
      <c r="AT151" s="205" t="s">
        <v>284</v>
      </c>
      <c r="AU151" s="205" t="s">
        <v>83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288</v>
      </c>
      <c r="BM151" s="205" t="s">
        <v>605</v>
      </c>
    </row>
    <row r="152" spans="1:65" s="2" customFormat="1" ht="16.5" customHeight="1">
      <c r="A152" s="35"/>
      <c r="B152" s="36"/>
      <c r="C152" s="193" t="s">
        <v>457</v>
      </c>
      <c r="D152" s="193" t="s">
        <v>284</v>
      </c>
      <c r="E152" s="194" t="s">
        <v>7304</v>
      </c>
      <c r="F152" s="195" t="s">
        <v>7305</v>
      </c>
      <c r="G152" s="196" t="s">
        <v>2216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288</v>
      </c>
      <c r="AT152" s="205" t="s">
        <v>284</v>
      </c>
      <c r="AU152" s="205" t="s">
        <v>83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288</v>
      </c>
      <c r="BM152" s="205" t="s">
        <v>613</v>
      </c>
    </row>
    <row r="153" spans="1:65" s="12" customFormat="1" ht="25.9" customHeight="1">
      <c r="B153" s="177"/>
      <c r="C153" s="178"/>
      <c r="D153" s="179" t="s">
        <v>75</v>
      </c>
      <c r="E153" s="180" t="s">
        <v>330</v>
      </c>
      <c r="F153" s="180" t="s">
        <v>4308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</f>
        <v>0</v>
      </c>
      <c r="Q153" s="185"/>
      <c r="R153" s="186">
        <f>R154</f>
        <v>0</v>
      </c>
      <c r="S153" s="185"/>
      <c r="T153" s="187">
        <f>T154</f>
        <v>0</v>
      </c>
      <c r="AR153" s="188" t="s">
        <v>83</v>
      </c>
      <c r="AT153" s="189" t="s">
        <v>75</v>
      </c>
      <c r="AU153" s="189" t="s">
        <v>76</v>
      </c>
      <c r="AY153" s="188" t="s">
        <v>282</v>
      </c>
      <c r="BK153" s="190">
        <f>BK154</f>
        <v>0</v>
      </c>
    </row>
    <row r="154" spans="1:65" s="2" customFormat="1" ht="16.5" customHeight="1">
      <c r="A154" s="35"/>
      <c r="B154" s="36"/>
      <c r="C154" s="193" t="s">
        <v>463</v>
      </c>
      <c r="D154" s="193" t="s">
        <v>284</v>
      </c>
      <c r="E154" s="194" t="s">
        <v>4309</v>
      </c>
      <c r="F154" s="195" t="s">
        <v>4310</v>
      </c>
      <c r="G154" s="196" t="s">
        <v>3535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288</v>
      </c>
      <c r="AT154" s="205" t="s">
        <v>284</v>
      </c>
      <c r="AU154" s="205" t="s">
        <v>83</v>
      </c>
      <c r="AY154" s="18" t="s">
        <v>282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288</v>
      </c>
      <c r="BM154" s="205" t="s">
        <v>621</v>
      </c>
    </row>
    <row r="155" spans="1:65" s="12" customFormat="1" ht="25.9" customHeight="1">
      <c r="B155" s="177"/>
      <c r="C155" s="178"/>
      <c r="D155" s="179" t="s">
        <v>75</v>
      </c>
      <c r="E155" s="180" t="s">
        <v>336</v>
      </c>
      <c r="F155" s="180" t="s">
        <v>4311</v>
      </c>
      <c r="G155" s="178"/>
      <c r="H155" s="178"/>
      <c r="I155" s="181"/>
      <c r="J155" s="182">
        <f>BK155</f>
        <v>0</v>
      </c>
      <c r="K155" s="178"/>
      <c r="L155" s="183"/>
      <c r="M155" s="184"/>
      <c r="N155" s="185"/>
      <c r="O155" s="185"/>
      <c r="P155" s="186">
        <f>SUM(P156:P160)</f>
        <v>0</v>
      </c>
      <c r="Q155" s="185"/>
      <c r="R155" s="186">
        <f>SUM(R156:R160)</f>
        <v>0</v>
      </c>
      <c r="S155" s="185"/>
      <c r="T155" s="187">
        <f>SUM(T156:T160)</f>
        <v>0</v>
      </c>
      <c r="AR155" s="188" t="s">
        <v>83</v>
      </c>
      <c r="AT155" s="189" t="s">
        <v>75</v>
      </c>
      <c r="AU155" s="189" t="s">
        <v>76</v>
      </c>
      <c r="AY155" s="188" t="s">
        <v>282</v>
      </c>
      <c r="BK155" s="190">
        <f>SUM(BK156:BK160)</f>
        <v>0</v>
      </c>
    </row>
    <row r="156" spans="1:65" s="2" customFormat="1" ht="16.5" customHeight="1">
      <c r="A156" s="35"/>
      <c r="B156" s="36"/>
      <c r="C156" s="193" t="s">
        <v>468</v>
      </c>
      <c r="D156" s="193" t="s">
        <v>284</v>
      </c>
      <c r="E156" s="194" t="s">
        <v>7268</v>
      </c>
      <c r="F156" s="195" t="s">
        <v>4313</v>
      </c>
      <c r="G156" s="196" t="s">
        <v>3535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4307</v>
      </c>
      <c r="AT156" s="205" t="s">
        <v>284</v>
      </c>
      <c r="AU156" s="205" t="s">
        <v>83</v>
      </c>
      <c r="AY156" s="18" t="s">
        <v>282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4307</v>
      </c>
      <c r="BM156" s="205" t="s">
        <v>629</v>
      </c>
    </row>
    <row r="157" spans="1:65" s="2" customFormat="1" ht="16.5" customHeight="1">
      <c r="A157" s="35"/>
      <c r="B157" s="36"/>
      <c r="C157" s="193" t="s">
        <v>473</v>
      </c>
      <c r="D157" s="193" t="s">
        <v>284</v>
      </c>
      <c r="E157" s="194" t="s">
        <v>4314</v>
      </c>
      <c r="F157" s="195" t="s">
        <v>4315</v>
      </c>
      <c r="G157" s="196" t="s">
        <v>3535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4307</v>
      </c>
      <c r="AT157" s="205" t="s">
        <v>284</v>
      </c>
      <c r="AU157" s="205" t="s">
        <v>83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4307</v>
      </c>
      <c r="BM157" s="205" t="s">
        <v>637</v>
      </c>
    </row>
    <row r="158" spans="1:65" s="2" customFormat="1" ht="16.5" customHeight="1">
      <c r="A158" s="35"/>
      <c r="B158" s="36"/>
      <c r="C158" s="193" t="s">
        <v>478</v>
      </c>
      <c r="D158" s="193" t="s">
        <v>284</v>
      </c>
      <c r="E158" s="194" t="s">
        <v>4603</v>
      </c>
      <c r="F158" s="195" t="s">
        <v>4317</v>
      </c>
      <c r="G158" s="196" t="s">
        <v>3535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4307</v>
      </c>
      <c r="AT158" s="205" t="s">
        <v>284</v>
      </c>
      <c r="AU158" s="205" t="s">
        <v>83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4307</v>
      </c>
      <c r="BM158" s="205" t="s">
        <v>645</v>
      </c>
    </row>
    <row r="159" spans="1:65" s="2" customFormat="1" ht="16.5" customHeight="1">
      <c r="A159" s="35"/>
      <c r="B159" s="36"/>
      <c r="C159" s="193" t="s">
        <v>483</v>
      </c>
      <c r="D159" s="193" t="s">
        <v>284</v>
      </c>
      <c r="E159" s="194" t="s">
        <v>4604</v>
      </c>
      <c r="F159" s="195" t="s">
        <v>4319</v>
      </c>
      <c r="G159" s="196" t="s">
        <v>3535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4307</v>
      </c>
      <c r="AT159" s="205" t="s">
        <v>284</v>
      </c>
      <c r="AU159" s="205" t="s">
        <v>83</v>
      </c>
      <c r="AY159" s="18" t="s">
        <v>282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4307</v>
      </c>
      <c r="BM159" s="205" t="s">
        <v>653</v>
      </c>
    </row>
    <row r="160" spans="1:65" s="2" customFormat="1" ht="16.5" customHeight="1">
      <c r="A160" s="35"/>
      <c r="B160" s="36"/>
      <c r="C160" s="193" t="s">
        <v>488</v>
      </c>
      <c r="D160" s="193" t="s">
        <v>284</v>
      </c>
      <c r="E160" s="194" t="s">
        <v>4605</v>
      </c>
      <c r="F160" s="195" t="s">
        <v>4154</v>
      </c>
      <c r="G160" s="196" t="s">
        <v>3535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4307</v>
      </c>
      <c r="AT160" s="205" t="s">
        <v>284</v>
      </c>
      <c r="AU160" s="205" t="s">
        <v>83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4307</v>
      </c>
      <c r="BM160" s="205" t="s">
        <v>664</v>
      </c>
    </row>
    <row r="161" spans="1:65" s="12" customFormat="1" ht="25.9" customHeight="1">
      <c r="B161" s="177"/>
      <c r="C161" s="178"/>
      <c r="D161" s="179" t="s">
        <v>75</v>
      </c>
      <c r="E161" s="180" t="s">
        <v>7306</v>
      </c>
      <c r="F161" s="180" t="s">
        <v>7306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SUM(P162:P165)</f>
        <v>0</v>
      </c>
      <c r="Q161" s="185"/>
      <c r="R161" s="186">
        <f>SUM(R162:R165)</f>
        <v>0</v>
      </c>
      <c r="S161" s="185"/>
      <c r="T161" s="187">
        <f>SUM(T162:T165)</f>
        <v>0</v>
      </c>
      <c r="AR161" s="188" t="s">
        <v>83</v>
      </c>
      <c r="AT161" s="189" t="s">
        <v>75</v>
      </c>
      <c r="AU161" s="189" t="s">
        <v>76</v>
      </c>
      <c r="AY161" s="188" t="s">
        <v>282</v>
      </c>
      <c r="BK161" s="190">
        <f>SUM(BK162:BK165)</f>
        <v>0</v>
      </c>
    </row>
    <row r="162" spans="1:65" s="2" customFormat="1" ht="16.5" customHeight="1">
      <c r="A162" s="35"/>
      <c r="B162" s="36"/>
      <c r="C162" s="193" t="s">
        <v>493</v>
      </c>
      <c r="D162" s="193" t="s">
        <v>284</v>
      </c>
      <c r="E162" s="194" t="s">
        <v>4322</v>
      </c>
      <c r="F162" s="195" t="s">
        <v>4323</v>
      </c>
      <c r="G162" s="196" t="s">
        <v>1</v>
      </c>
      <c r="H162" s="197">
        <v>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4307</v>
      </c>
      <c r="AT162" s="205" t="s">
        <v>284</v>
      </c>
      <c r="AU162" s="205" t="s">
        <v>83</v>
      </c>
      <c r="AY162" s="18" t="s">
        <v>282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4307</v>
      </c>
      <c r="BM162" s="205" t="s">
        <v>7307</v>
      </c>
    </row>
    <row r="163" spans="1:65" s="2" customFormat="1" ht="78">
      <c r="A163" s="35"/>
      <c r="B163" s="36"/>
      <c r="C163" s="37"/>
      <c r="D163" s="209" t="s">
        <v>3774</v>
      </c>
      <c r="E163" s="37"/>
      <c r="F163" s="270" t="s">
        <v>4325</v>
      </c>
      <c r="G163" s="37"/>
      <c r="H163" s="37"/>
      <c r="I163" s="271"/>
      <c r="J163" s="37"/>
      <c r="K163" s="37"/>
      <c r="L163" s="40"/>
      <c r="M163" s="272"/>
      <c r="N163" s="273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3774</v>
      </c>
      <c r="AU163" s="18" t="s">
        <v>83</v>
      </c>
    </row>
    <row r="164" spans="1:65" s="2" customFormat="1" ht="16.5" customHeight="1">
      <c r="A164" s="35"/>
      <c r="B164" s="36"/>
      <c r="C164" s="193" t="s">
        <v>498</v>
      </c>
      <c r="D164" s="193" t="s">
        <v>284</v>
      </c>
      <c r="E164" s="194" t="s">
        <v>4326</v>
      </c>
      <c r="F164" s="195" t="s">
        <v>4323</v>
      </c>
      <c r="G164" s="196" t="s">
        <v>1</v>
      </c>
      <c r="H164" s="197">
        <v>0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4307</v>
      </c>
      <c r="AT164" s="205" t="s">
        <v>284</v>
      </c>
      <c r="AU164" s="205" t="s">
        <v>83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4307</v>
      </c>
      <c r="BM164" s="205" t="s">
        <v>7308</v>
      </c>
    </row>
    <row r="165" spans="1:65" s="2" customFormat="1" ht="136.5">
      <c r="A165" s="35"/>
      <c r="B165" s="36"/>
      <c r="C165" s="37"/>
      <c r="D165" s="209" t="s">
        <v>3774</v>
      </c>
      <c r="E165" s="37"/>
      <c r="F165" s="270" t="s">
        <v>4328</v>
      </c>
      <c r="G165" s="37"/>
      <c r="H165" s="37"/>
      <c r="I165" s="271"/>
      <c r="J165" s="37"/>
      <c r="K165" s="37"/>
      <c r="L165" s="40"/>
      <c r="M165" s="274"/>
      <c r="N165" s="275"/>
      <c r="O165" s="267"/>
      <c r="P165" s="267"/>
      <c r="Q165" s="267"/>
      <c r="R165" s="267"/>
      <c r="S165" s="267"/>
      <c r="T165" s="27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3774</v>
      </c>
      <c r="AU165" s="18" t="s">
        <v>83</v>
      </c>
    </row>
    <row r="166" spans="1:65" s="2" customFormat="1" ht="6.95" customHeight="1">
      <c r="A166" s="35"/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40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algorithmName="SHA-512" hashValue="XQvpX2dMAgFKfFa4jln8IgSw63x6ELnNrBAhVfuau82NH/IWUyz7CvPCl83uxQJM93HGc7wAnZqiuR0D+KGKBQ==" saltValue="jAScfFYflWD/cavGNeeHguT95JmJz5HZWuez0UMu+363jFkCRNadLAp8nBrY8S/fj/spkMAxxr6ocaUhVWrVkg==" spinCount="100000" sheet="1" objects="1" scenarios="1" formatColumns="0" formatRows="0" autoFilter="0"/>
  <autoFilter ref="C122:K16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7309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ROUND((SUM(BE122:BE153)),  2)</f>
        <v>0</v>
      </c>
      <c r="G33" s="35"/>
      <c r="H33" s="35"/>
      <c r="I33" s="131">
        <v>0.21</v>
      </c>
      <c r="J33" s="130">
        <f>ROUND(((SUM(BE122:BE153))*I33),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ROUND((SUM(BF122:BF153)),  2)</f>
        <v>0</v>
      </c>
      <c r="G34" s="35"/>
      <c r="H34" s="35"/>
      <c r="I34" s="131">
        <v>0.15</v>
      </c>
      <c r="J34" s="130">
        <f>ROUND(((SUM(BF122:BF153))*I34),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ROUND((SUM(BG122:BG153)),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ROUND((SUM(BH122:BH153)),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ROUND((SUM(BI122:BI153)),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14 - SO 14 - Přípojka plynovodu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7252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7273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9" customFormat="1" ht="24.95" customHeight="1">
      <c r="B99" s="154"/>
      <c r="C99" s="155"/>
      <c r="D99" s="156" t="s">
        <v>7310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7311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7312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7313</v>
      </c>
      <c r="E102" s="157"/>
      <c r="F102" s="157"/>
      <c r="G102" s="157"/>
      <c r="H102" s="157"/>
      <c r="I102" s="157"/>
      <c r="J102" s="158">
        <f>J149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5" t="str">
        <f>E7</f>
        <v>MŠ Vokovická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8" t="str">
        <f>E9</f>
        <v>14 - SO 14 - Přípojka plynovodu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268</v>
      </c>
      <c r="D121" s="168" t="s">
        <v>61</v>
      </c>
      <c r="E121" s="168" t="s">
        <v>57</v>
      </c>
      <c r="F121" s="168" t="s">
        <v>58</v>
      </c>
      <c r="G121" s="168" t="s">
        <v>269</v>
      </c>
      <c r="H121" s="168" t="s">
        <v>270</v>
      </c>
      <c r="I121" s="168" t="s">
        <v>271</v>
      </c>
      <c r="J121" s="169" t="s">
        <v>232</v>
      </c>
      <c r="K121" s="170" t="s">
        <v>272</v>
      </c>
      <c r="L121" s="171"/>
      <c r="M121" s="76" t="s">
        <v>1</v>
      </c>
      <c r="N121" s="77" t="s">
        <v>40</v>
      </c>
      <c r="O121" s="77" t="s">
        <v>273</v>
      </c>
      <c r="P121" s="77" t="s">
        <v>274</v>
      </c>
      <c r="Q121" s="77" t="s">
        <v>275</v>
      </c>
      <c r="R121" s="77" t="s">
        <v>276</v>
      </c>
      <c r="S121" s="77" t="s">
        <v>277</v>
      </c>
      <c r="T121" s="78" t="s">
        <v>278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279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P123+P129+P134+P141+P143+P149</f>
        <v>0</v>
      </c>
      <c r="Q122" s="80"/>
      <c r="R122" s="174">
        <f>R123+R129+R134+R141+R143+R149</f>
        <v>0</v>
      </c>
      <c r="S122" s="80"/>
      <c r="T122" s="175">
        <f>T123+T129+T134+T141+T143+T149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BK123+BK129+BK134+BK141+BK143+BK149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83</v>
      </c>
      <c r="F123" s="180" t="s">
        <v>4186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SUM(P124:P128)</f>
        <v>0</v>
      </c>
      <c r="Q123" s="185"/>
      <c r="R123" s="186">
        <f>SUM(R124:R128)</f>
        <v>0</v>
      </c>
      <c r="S123" s="185"/>
      <c r="T123" s="187">
        <f>SUM(T124:T128)</f>
        <v>0</v>
      </c>
      <c r="AR123" s="188" t="s">
        <v>83</v>
      </c>
      <c r="AT123" s="189" t="s">
        <v>75</v>
      </c>
      <c r="AU123" s="189" t="s">
        <v>76</v>
      </c>
      <c r="AY123" s="188" t="s">
        <v>282</v>
      </c>
      <c r="BK123" s="190">
        <f>SUM(BK124:BK128)</f>
        <v>0</v>
      </c>
    </row>
    <row r="124" spans="1:65" s="2" customFormat="1" ht="21.75" customHeight="1">
      <c r="A124" s="35"/>
      <c r="B124" s="36"/>
      <c r="C124" s="193" t="s">
        <v>83</v>
      </c>
      <c r="D124" s="193" t="s">
        <v>284</v>
      </c>
      <c r="E124" s="194" t="s">
        <v>4617</v>
      </c>
      <c r="F124" s="195" t="s">
        <v>4618</v>
      </c>
      <c r="G124" s="196" t="s">
        <v>295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288</v>
      </c>
      <c r="AT124" s="205" t="s">
        <v>284</v>
      </c>
      <c r="AU124" s="205" t="s">
        <v>83</v>
      </c>
      <c r="AY124" s="18" t="s">
        <v>282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288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284</v>
      </c>
      <c r="E125" s="194" t="s">
        <v>7314</v>
      </c>
      <c r="F125" s="195" t="s">
        <v>7315</v>
      </c>
      <c r="G125" s="196" t="s">
        <v>295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288</v>
      </c>
      <c r="AT125" s="205" t="s">
        <v>284</v>
      </c>
      <c r="AU125" s="205" t="s">
        <v>83</v>
      </c>
      <c r="AY125" s="18" t="s">
        <v>282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288</v>
      </c>
      <c r="BM125" s="205" t="s">
        <v>288</v>
      </c>
    </row>
    <row r="126" spans="1:65" s="2" customFormat="1" ht="16.5" customHeight="1">
      <c r="A126" s="35"/>
      <c r="B126" s="36"/>
      <c r="C126" s="193" t="s">
        <v>105</v>
      </c>
      <c r="D126" s="193" t="s">
        <v>284</v>
      </c>
      <c r="E126" s="194" t="s">
        <v>4191</v>
      </c>
      <c r="F126" s="195" t="s">
        <v>4192</v>
      </c>
      <c r="G126" s="196" t="s">
        <v>295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288</v>
      </c>
      <c r="AT126" s="205" t="s">
        <v>284</v>
      </c>
      <c r="AU126" s="205" t="s">
        <v>83</v>
      </c>
      <c r="AY126" s="18" t="s">
        <v>282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288</v>
      </c>
      <c r="BM126" s="205" t="s">
        <v>336</v>
      </c>
    </row>
    <row r="127" spans="1:65" s="2" customFormat="1" ht="16.5" customHeight="1">
      <c r="A127" s="35"/>
      <c r="B127" s="36"/>
      <c r="C127" s="193" t="s">
        <v>288</v>
      </c>
      <c r="D127" s="193" t="s">
        <v>284</v>
      </c>
      <c r="E127" s="194" t="s">
        <v>4527</v>
      </c>
      <c r="F127" s="195" t="s">
        <v>4528</v>
      </c>
      <c r="G127" s="196" t="s">
        <v>295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83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347</v>
      </c>
    </row>
    <row r="128" spans="1:65" s="2" customFormat="1" ht="16.5" customHeight="1">
      <c r="A128" s="35"/>
      <c r="B128" s="36"/>
      <c r="C128" s="193" t="s">
        <v>330</v>
      </c>
      <c r="D128" s="193" t="s">
        <v>284</v>
      </c>
      <c r="E128" s="194" t="s">
        <v>4195</v>
      </c>
      <c r="F128" s="195" t="s">
        <v>4196</v>
      </c>
      <c r="G128" s="196" t="s">
        <v>295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288</v>
      </c>
      <c r="AT128" s="205" t="s">
        <v>284</v>
      </c>
      <c r="AU128" s="205" t="s">
        <v>83</v>
      </c>
      <c r="AY128" s="18" t="s">
        <v>282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288</v>
      </c>
      <c r="BM128" s="205" t="s">
        <v>357</v>
      </c>
    </row>
    <row r="129" spans="1:65" s="12" customFormat="1" ht="25.9" customHeight="1">
      <c r="B129" s="177"/>
      <c r="C129" s="178"/>
      <c r="D129" s="179" t="s">
        <v>75</v>
      </c>
      <c r="E129" s="180" t="s">
        <v>85</v>
      </c>
      <c r="F129" s="180" t="s">
        <v>4569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83</v>
      </c>
      <c r="AT129" s="189" t="s">
        <v>75</v>
      </c>
      <c r="AU129" s="189" t="s">
        <v>76</v>
      </c>
      <c r="AY129" s="188" t="s">
        <v>282</v>
      </c>
      <c r="BK129" s="190">
        <f>SUM(BK130:BK133)</f>
        <v>0</v>
      </c>
    </row>
    <row r="130" spans="1:65" s="2" customFormat="1" ht="16.5" customHeight="1">
      <c r="A130" s="35"/>
      <c r="B130" s="36"/>
      <c r="C130" s="193" t="s">
        <v>336</v>
      </c>
      <c r="D130" s="193" t="s">
        <v>284</v>
      </c>
      <c r="E130" s="194" t="s">
        <v>7316</v>
      </c>
      <c r="F130" s="195" t="s">
        <v>4624</v>
      </c>
      <c r="G130" s="196" t="s">
        <v>441</v>
      </c>
      <c r="H130" s="197">
        <v>2.5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288</v>
      </c>
      <c r="AT130" s="205" t="s">
        <v>284</v>
      </c>
      <c r="AU130" s="205" t="s">
        <v>83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288</v>
      </c>
      <c r="BM130" s="205" t="s">
        <v>188</v>
      </c>
    </row>
    <row r="131" spans="1:65" s="2" customFormat="1" ht="16.5" customHeight="1">
      <c r="A131" s="35"/>
      <c r="B131" s="36"/>
      <c r="C131" s="193" t="s">
        <v>342</v>
      </c>
      <c r="D131" s="193" t="s">
        <v>284</v>
      </c>
      <c r="E131" s="194" t="s">
        <v>7317</v>
      </c>
      <c r="F131" s="195" t="s">
        <v>7318</v>
      </c>
      <c r="G131" s="196" t="s">
        <v>2216</v>
      </c>
      <c r="H131" s="197">
        <v>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288</v>
      </c>
      <c r="AT131" s="205" t="s">
        <v>284</v>
      </c>
      <c r="AU131" s="205" t="s">
        <v>83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288</v>
      </c>
      <c r="BM131" s="205" t="s">
        <v>194</v>
      </c>
    </row>
    <row r="132" spans="1:65" s="2" customFormat="1" ht="16.5" customHeight="1">
      <c r="A132" s="35"/>
      <c r="B132" s="36"/>
      <c r="C132" s="193" t="s">
        <v>347</v>
      </c>
      <c r="D132" s="193" t="s">
        <v>284</v>
      </c>
      <c r="E132" s="194" t="s">
        <v>7319</v>
      </c>
      <c r="F132" s="195" t="s">
        <v>4573</v>
      </c>
      <c r="G132" s="196" t="s">
        <v>441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83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288</v>
      </c>
      <c r="BM132" s="205" t="s">
        <v>199</v>
      </c>
    </row>
    <row r="133" spans="1:65" s="2" customFormat="1" ht="16.5" customHeight="1">
      <c r="A133" s="35"/>
      <c r="B133" s="36"/>
      <c r="C133" s="193" t="s">
        <v>352</v>
      </c>
      <c r="D133" s="193" t="s">
        <v>284</v>
      </c>
      <c r="E133" s="194" t="s">
        <v>7320</v>
      </c>
      <c r="F133" s="195" t="s">
        <v>7280</v>
      </c>
      <c r="G133" s="196" t="s">
        <v>441</v>
      </c>
      <c r="H133" s="197">
        <v>2.5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288</v>
      </c>
      <c r="AT133" s="205" t="s">
        <v>284</v>
      </c>
      <c r="AU133" s="205" t="s">
        <v>83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288</v>
      </c>
      <c r="BM133" s="205" t="s">
        <v>205</v>
      </c>
    </row>
    <row r="134" spans="1:65" s="12" customFormat="1" ht="25.9" customHeight="1">
      <c r="B134" s="177"/>
      <c r="C134" s="178"/>
      <c r="D134" s="179" t="s">
        <v>75</v>
      </c>
      <c r="E134" s="180" t="s">
        <v>105</v>
      </c>
      <c r="F134" s="180" t="s">
        <v>7321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SUM(P135:P140)</f>
        <v>0</v>
      </c>
      <c r="Q134" s="185"/>
      <c r="R134" s="186">
        <f>SUM(R135:R140)</f>
        <v>0</v>
      </c>
      <c r="S134" s="185"/>
      <c r="T134" s="187">
        <f>SUM(T135:T140)</f>
        <v>0</v>
      </c>
      <c r="AR134" s="188" t="s">
        <v>83</v>
      </c>
      <c r="AT134" s="189" t="s">
        <v>75</v>
      </c>
      <c r="AU134" s="189" t="s">
        <v>76</v>
      </c>
      <c r="AY134" s="188" t="s">
        <v>282</v>
      </c>
      <c r="BK134" s="190">
        <f>SUM(BK135:BK140)</f>
        <v>0</v>
      </c>
    </row>
    <row r="135" spans="1:65" s="2" customFormat="1" ht="24.2" customHeight="1">
      <c r="A135" s="35"/>
      <c r="B135" s="36"/>
      <c r="C135" s="193" t="s">
        <v>357</v>
      </c>
      <c r="D135" s="193" t="s">
        <v>284</v>
      </c>
      <c r="E135" s="194" t="s">
        <v>7322</v>
      </c>
      <c r="F135" s="195" t="s">
        <v>7323</v>
      </c>
      <c r="G135" s="196" t="s">
        <v>287</v>
      </c>
      <c r="H135" s="197">
        <v>6.2</v>
      </c>
      <c r="I135" s="198"/>
      <c r="J135" s="199">
        <f t="shared" ref="J135:J140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0" si="1">O135*H135</f>
        <v>0</v>
      </c>
      <c r="Q135" s="203">
        <v>0</v>
      </c>
      <c r="R135" s="203">
        <f t="shared" ref="R135:R140" si="2">Q135*H135</f>
        <v>0</v>
      </c>
      <c r="S135" s="203">
        <v>0</v>
      </c>
      <c r="T135" s="204">
        <f t="shared" ref="T135:T140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288</v>
      </c>
      <c r="AT135" s="205" t="s">
        <v>284</v>
      </c>
      <c r="AU135" s="205" t="s">
        <v>83</v>
      </c>
      <c r="AY135" s="18" t="s">
        <v>282</v>
      </c>
      <c r="BE135" s="206">
        <f t="shared" ref="BE135:BE140" si="4">IF(N135="základní",J135,0)</f>
        <v>0</v>
      </c>
      <c r="BF135" s="206">
        <f t="shared" ref="BF135:BF140" si="5">IF(N135="snížená",J135,0)</f>
        <v>0</v>
      </c>
      <c r="BG135" s="206">
        <f t="shared" ref="BG135:BG140" si="6">IF(N135="zákl. přenesená",J135,0)</f>
        <v>0</v>
      </c>
      <c r="BH135" s="206">
        <f t="shared" ref="BH135:BH140" si="7">IF(N135="sníž. přenesená",J135,0)</f>
        <v>0</v>
      </c>
      <c r="BI135" s="206">
        <f t="shared" ref="BI135:BI140" si="8">IF(N135="nulová",J135,0)</f>
        <v>0</v>
      </c>
      <c r="BJ135" s="18" t="s">
        <v>83</v>
      </c>
      <c r="BK135" s="206">
        <f t="shared" ref="BK135:BK140" si="9">ROUND(I135*H135,2)</f>
        <v>0</v>
      </c>
      <c r="BL135" s="18" t="s">
        <v>288</v>
      </c>
      <c r="BM135" s="205" t="s">
        <v>208</v>
      </c>
    </row>
    <row r="136" spans="1:65" s="2" customFormat="1" ht="24.2" customHeight="1">
      <c r="A136" s="35"/>
      <c r="B136" s="36"/>
      <c r="C136" s="193" t="s">
        <v>185</v>
      </c>
      <c r="D136" s="193" t="s">
        <v>284</v>
      </c>
      <c r="E136" s="194" t="s">
        <v>7324</v>
      </c>
      <c r="F136" s="195" t="s">
        <v>7325</v>
      </c>
      <c r="G136" s="196" t="s">
        <v>2216</v>
      </c>
      <c r="H136" s="197">
        <v>1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83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288</v>
      </c>
      <c r="BM136" s="205" t="s">
        <v>222</v>
      </c>
    </row>
    <row r="137" spans="1:65" s="2" customFormat="1" ht="21.75" customHeight="1">
      <c r="A137" s="35"/>
      <c r="B137" s="36"/>
      <c r="C137" s="193" t="s">
        <v>188</v>
      </c>
      <c r="D137" s="193" t="s">
        <v>284</v>
      </c>
      <c r="E137" s="194" t="s">
        <v>7326</v>
      </c>
      <c r="F137" s="195" t="s">
        <v>7327</v>
      </c>
      <c r="G137" s="196" t="s">
        <v>287</v>
      </c>
      <c r="H137" s="197">
        <v>1.4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83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288</v>
      </c>
      <c r="BM137" s="205" t="s">
        <v>452</v>
      </c>
    </row>
    <row r="138" spans="1:65" s="2" customFormat="1" ht="16.5" customHeight="1">
      <c r="A138" s="35"/>
      <c r="B138" s="36"/>
      <c r="C138" s="193" t="s">
        <v>191</v>
      </c>
      <c r="D138" s="193" t="s">
        <v>284</v>
      </c>
      <c r="E138" s="194" t="s">
        <v>7328</v>
      </c>
      <c r="F138" s="195" t="s">
        <v>7329</v>
      </c>
      <c r="G138" s="196" t="s">
        <v>2216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83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288</v>
      </c>
      <c r="BM138" s="205" t="s">
        <v>463</v>
      </c>
    </row>
    <row r="139" spans="1:65" s="2" customFormat="1" ht="16.5" customHeight="1">
      <c r="A139" s="35"/>
      <c r="B139" s="36"/>
      <c r="C139" s="193" t="s">
        <v>194</v>
      </c>
      <c r="D139" s="193" t="s">
        <v>284</v>
      </c>
      <c r="E139" s="194" t="s">
        <v>7330</v>
      </c>
      <c r="F139" s="195" t="s">
        <v>7331</v>
      </c>
      <c r="G139" s="196" t="s">
        <v>295</v>
      </c>
      <c r="H139" s="197">
        <v>1.2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288</v>
      </c>
      <c r="AT139" s="205" t="s">
        <v>284</v>
      </c>
      <c r="AU139" s="205" t="s">
        <v>83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288</v>
      </c>
      <c r="BM139" s="205" t="s">
        <v>473</v>
      </c>
    </row>
    <row r="140" spans="1:65" s="2" customFormat="1" ht="16.5" customHeight="1">
      <c r="A140" s="35"/>
      <c r="B140" s="36"/>
      <c r="C140" s="193" t="s">
        <v>8</v>
      </c>
      <c r="D140" s="193" t="s">
        <v>284</v>
      </c>
      <c r="E140" s="194" t="s">
        <v>7332</v>
      </c>
      <c r="F140" s="195" t="s">
        <v>7333</v>
      </c>
      <c r="G140" s="196" t="s">
        <v>2216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83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288</v>
      </c>
      <c r="BM140" s="205" t="s">
        <v>483</v>
      </c>
    </row>
    <row r="141" spans="1:65" s="12" customFormat="1" ht="25.9" customHeight="1">
      <c r="B141" s="177"/>
      <c r="C141" s="178"/>
      <c r="D141" s="179" t="s">
        <v>75</v>
      </c>
      <c r="E141" s="180" t="s">
        <v>288</v>
      </c>
      <c r="F141" s="180" t="s">
        <v>4308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76</v>
      </c>
      <c r="AY141" s="188" t="s">
        <v>282</v>
      </c>
      <c r="BK141" s="190">
        <f>BK142</f>
        <v>0</v>
      </c>
    </row>
    <row r="142" spans="1:65" s="2" customFormat="1" ht="16.5" customHeight="1">
      <c r="A142" s="35"/>
      <c r="B142" s="36"/>
      <c r="C142" s="193" t="s">
        <v>199</v>
      </c>
      <c r="D142" s="193" t="s">
        <v>284</v>
      </c>
      <c r="E142" s="194" t="s">
        <v>4309</v>
      </c>
      <c r="F142" s="195" t="s">
        <v>4310</v>
      </c>
      <c r="G142" s="196" t="s">
        <v>3535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83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493</v>
      </c>
    </row>
    <row r="143" spans="1:65" s="12" customFormat="1" ht="25.9" customHeight="1">
      <c r="B143" s="177"/>
      <c r="C143" s="178"/>
      <c r="D143" s="179" t="s">
        <v>75</v>
      </c>
      <c r="E143" s="180" t="s">
        <v>330</v>
      </c>
      <c r="F143" s="180" t="s">
        <v>4311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SUM(P144:P148)</f>
        <v>0</v>
      </c>
      <c r="Q143" s="185"/>
      <c r="R143" s="186">
        <f>SUM(R144:R148)</f>
        <v>0</v>
      </c>
      <c r="S143" s="185"/>
      <c r="T143" s="187">
        <f>SUM(T144:T148)</f>
        <v>0</v>
      </c>
      <c r="AR143" s="188" t="s">
        <v>83</v>
      </c>
      <c r="AT143" s="189" t="s">
        <v>75</v>
      </c>
      <c r="AU143" s="189" t="s">
        <v>76</v>
      </c>
      <c r="AY143" s="188" t="s">
        <v>282</v>
      </c>
      <c r="BK143" s="190">
        <f>SUM(BK144:BK148)</f>
        <v>0</v>
      </c>
    </row>
    <row r="144" spans="1:65" s="2" customFormat="1" ht="16.5" customHeight="1">
      <c r="A144" s="35"/>
      <c r="B144" s="36"/>
      <c r="C144" s="193" t="s">
        <v>202</v>
      </c>
      <c r="D144" s="193" t="s">
        <v>284</v>
      </c>
      <c r="E144" s="194" t="s">
        <v>7268</v>
      </c>
      <c r="F144" s="195" t="s">
        <v>4313</v>
      </c>
      <c r="G144" s="196" t="s">
        <v>3535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4307</v>
      </c>
      <c r="AT144" s="205" t="s">
        <v>284</v>
      </c>
      <c r="AU144" s="205" t="s">
        <v>83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4307</v>
      </c>
      <c r="BM144" s="205" t="s">
        <v>509</v>
      </c>
    </row>
    <row r="145" spans="1:65" s="2" customFormat="1" ht="16.5" customHeight="1">
      <c r="A145" s="35"/>
      <c r="B145" s="36"/>
      <c r="C145" s="193" t="s">
        <v>205</v>
      </c>
      <c r="D145" s="193" t="s">
        <v>284</v>
      </c>
      <c r="E145" s="194" t="s">
        <v>4314</v>
      </c>
      <c r="F145" s="195" t="s">
        <v>4315</v>
      </c>
      <c r="G145" s="196" t="s">
        <v>3535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4307</v>
      </c>
      <c r="AT145" s="205" t="s">
        <v>284</v>
      </c>
      <c r="AU145" s="205" t="s">
        <v>83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4307</v>
      </c>
      <c r="BM145" s="205" t="s">
        <v>520</v>
      </c>
    </row>
    <row r="146" spans="1:65" s="2" customFormat="1" ht="16.5" customHeight="1">
      <c r="A146" s="35"/>
      <c r="B146" s="36"/>
      <c r="C146" s="193" t="s">
        <v>426</v>
      </c>
      <c r="D146" s="193" t="s">
        <v>284</v>
      </c>
      <c r="E146" s="194" t="s">
        <v>4603</v>
      </c>
      <c r="F146" s="195" t="s">
        <v>4317</v>
      </c>
      <c r="G146" s="196" t="s">
        <v>3535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4307</v>
      </c>
      <c r="AT146" s="205" t="s">
        <v>284</v>
      </c>
      <c r="AU146" s="205" t="s">
        <v>83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4307</v>
      </c>
      <c r="BM146" s="205" t="s">
        <v>530</v>
      </c>
    </row>
    <row r="147" spans="1:65" s="2" customFormat="1" ht="16.5" customHeight="1">
      <c r="A147" s="35"/>
      <c r="B147" s="36"/>
      <c r="C147" s="193" t="s">
        <v>208</v>
      </c>
      <c r="D147" s="193" t="s">
        <v>284</v>
      </c>
      <c r="E147" s="194" t="s">
        <v>4604</v>
      </c>
      <c r="F147" s="195" t="s">
        <v>4319</v>
      </c>
      <c r="G147" s="196" t="s">
        <v>3535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4307</v>
      </c>
      <c r="AT147" s="205" t="s">
        <v>284</v>
      </c>
      <c r="AU147" s="205" t="s">
        <v>83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4307</v>
      </c>
      <c r="BM147" s="205" t="s">
        <v>544</v>
      </c>
    </row>
    <row r="148" spans="1:65" s="2" customFormat="1" ht="16.5" customHeight="1">
      <c r="A148" s="35"/>
      <c r="B148" s="36"/>
      <c r="C148" s="193" t="s">
        <v>7</v>
      </c>
      <c r="D148" s="193" t="s">
        <v>284</v>
      </c>
      <c r="E148" s="194" t="s">
        <v>4605</v>
      </c>
      <c r="F148" s="195" t="s">
        <v>4154</v>
      </c>
      <c r="G148" s="196" t="s">
        <v>3535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4307</v>
      </c>
      <c r="AT148" s="205" t="s">
        <v>284</v>
      </c>
      <c r="AU148" s="205" t="s">
        <v>83</v>
      </c>
      <c r="AY148" s="18" t="s">
        <v>282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4307</v>
      </c>
      <c r="BM148" s="205" t="s">
        <v>580</v>
      </c>
    </row>
    <row r="149" spans="1:65" s="12" customFormat="1" ht="25.9" customHeight="1">
      <c r="B149" s="177"/>
      <c r="C149" s="178"/>
      <c r="D149" s="179" t="s">
        <v>75</v>
      </c>
      <c r="E149" s="180" t="s">
        <v>7334</v>
      </c>
      <c r="F149" s="180" t="s">
        <v>7334</v>
      </c>
      <c r="G149" s="178"/>
      <c r="H149" s="178"/>
      <c r="I149" s="181"/>
      <c r="J149" s="182">
        <f>BK149</f>
        <v>0</v>
      </c>
      <c r="K149" s="178"/>
      <c r="L149" s="183"/>
      <c r="M149" s="184"/>
      <c r="N149" s="185"/>
      <c r="O149" s="185"/>
      <c r="P149" s="186">
        <f>SUM(P150:P153)</f>
        <v>0</v>
      </c>
      <c r="Q149" s="185"/>
      <c r="R149" s="186">
        <f>SUM(R150:R153)</f>
        <v>0</v>
      </c>
      <c r="S149" s="185"/>
      <c r="T149" s="187">
        <f>SUM(T150:T153)</f>
        <v>0</v>
      </c>
      <c r="AR149" s="188" t="s">
        <v>83</v>
      </c>
      <c r="AT149" s="189" t="s">
        <v>75</v>
      </c>
      <c r="AU149" s="189" t="s">
        <v>76</v>
      </c>
      <c r="AY149" s="188" t="s">
        <v>282</v>
      </c>
      <c r="BK149" s="190">
        <f>SUM(BK150:BK153)</f>
        <v>0</v>
      </c>
    </row>
    <row r="150" spans="1:65" s="2" customFormat="1" ht="16.5" customHeight="1">
      <c r="A150" s="35"/>
      <c r="B150" s="36"/>
      <c r="C150" s="193" t="s">
        <v>222</v>
      </c>
      <c r="D150" s="193" t="s">
        <v>284</v>
      </c>
      <c r="E150" s="194" t="s">
        <v>4322</v>
      </c>
      <c r="F150" s="195" t="s">
        <v>4323</v>
      </c>
      <c r="G150" s="196" t="s">
        <v>1</v>
      </c>
      <c r="H150" s="197">
        <v>0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4307</v>
      </c>
      <c r="AT150" s="205" t="s">
        <v>284</v>
      </c>
      <c r="AU150" s="205" t="s">
        <v>83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4307</v>
      </c>
      <c r="BM150" s="205" t="s">
        <v>7335</v>
      </c>
    </row>
    <row r="151" spans="1:65" s="2" customFormat="1" ht="78">
      <c r="A151" s="35"/>
      <c r="B151" s="36"/>
      <c r="C151" s="37"/>
      <c r="D151" s="209" t="s">
        <v>3774</v>
      </c>
      <c r="E151" s="37"/>
      <c r="F151" s="270" t="s">
        <v>4325</v>
      </c>
      <c r="G151" s="37"/>
      <c r="H151" s="37"/>
      <c r="I151" s="271"/>
      <c r="J151" s="37"/>
      <c r="K151" s="37"/>
      <c r="L151" s="40"/>
      <c r="M151" s="272"/>
      <c r="N151" s="27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3774</v>
      </c>
      <c r="AU151" s="18" t="s">
        <v>83</v>
      </c>
    </row>
    <row r="152" spans="1:65" s="2" customFormat="1" ht="16.5" customHeight="1">
      <c r="A152" s="35"/>
      <c r="B152" s="36"/>
      <c r="C152" s="193" t="s">
        <v>446</v>
      </c>
      <c r="D152" s="193" t="s">
        <v>284</v>
      </c>
      <c r="E152" s="194" t="s">
        <v>4326</v>
      </c>
      <c r="F152" s="195" t="s">
        <v>4323</v>
      </c>
      <c r="G152" s="196" t="s">
        <v>1</v>
      </c>
      <c r="H152" s="197">
        <v>0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4307</v>
      </c>
      <c r="AT152" s="205" t="s">
        <v>284</v>
      </c>
      <c r="AU152" s="205" t="s">
        <v>83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4307</v>
      </c>
      <c r="BM152" s="205" t="s">
        <v>7336</v>
      </c>
    </row>
    <row r="153" spans="1:65" s="2" customFormat="1" ht="136.5">
      <c r="A153" s="35"/>
      <c r="B153" s="36"/>
      <c r="C153" s="37"/>
      <c r="D153" s="209" t="s">
        <v>3774</v>
      </c>
      <c r="E153" s="37"/>
      <c r="F153" s="270" t="s">
        <v>4328</v>
      </c>
      <c r="G153" s="37"/>
      <c r="H153" s="37"/>
      <c r="I153" s="271"/>
      <c r="J153" s="37"/>
      <c r="K153" s="37"/>
      <c r="L153" s="40"/>
      <c r="M153" s="274"/>
      <c r="N153" s="275"/>
      <c r="O153" s="267"/>
      <c r="P153" s="267"/>
      <c r="Q153" s="267"/>
      <c r="R153" s="267"/>
      <c r="S153" s="267"/>
      <c r="T153" s="27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3774</v>
      </c>
      <c r="AU153" s="18" t="s">
        <v>83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ybdz1/MySMzNZ2VUdhGGIRk+vOlvc1/A0YU66pVM7rMwCXbTwh4a/lG/CeqzuLAUIVU+7qgKfgXkfwe8IC9GGg==" saltValue="iltwCbI+uDMSeCf8q3YKKCTceHvfwuxudUM9YWvxe0fV8k/xmz+trWc7zuapjzHr81qIp0imJo0ZWJnsgwmuWw==" spinCount="100000" sheet="1" objects="1" scenarios="1" formatColumns="0" formatRows="0" autoFilter="0"/>
  <autoFilter ref="C121:K15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7337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15 - SO 15 - Přeložka VO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4645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>
      <c r="B99" s="154"/>
      <c r="C99" s="155"/>
      <c r="D99" s="156" t="s">
        <v>4646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6081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4647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7338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267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5" t="str">
        <f>E7</f>
        <v>MŠ Vokovická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E9</f>
        <v>15 - SO 15 - Přeložka VO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268</v>
      </c>
      <c r="D123" s="168" t="s">
        <v>61</v>
      </c>
      <c r="E123" s="168" t="s">
        <v>57</v>
      </c>
      <c r="F123" s="168" t="s">
        <v>58</v>
      </c>
      <c r="G123" s="168" t="s">
        <v>269</v>
      </c>
      <c r="H123" s="168" t="s">
        <v>270</v>
      </c>
      <c r="I123" s="168" t="s">
        <v>271</v>
      </c>
      <c r="J123" s="169" t="s">
        <v>232</v>
      </c>
      <c r="K123" s="170" t="s">
        <v>272</v>
      </c>
      <c r="L123" s="171"/>
      <c r="M123" s="76" t="s">
        <v>1</v>
      </c>
      <c r="N123" s="77" t="s">
        <v>40</v>
      </c>
      <c r="O123" s="77" t="s">
        <v>273</v>
      </c>
      <c r="P123" s="77" t="s">
        <v>274</v>
      </c>
      <c r="Q123" s="77" t="s">
        <v>275</v>
      </c>
      <c r="R123" s="77" t="s">
        <v>276</v>
      </c>
      <c r="S123" s="77" t="s">
        <v>277</v>
      </c>
      <c r="T123" s="78" t="s">
        <v>278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279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1401</v>
      </c>
      <c r="F125" s="180" t="s">
        <v>1402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282</v>
      </c>
      <c r="BK125" s="190">
        <f>BK126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4663</v>
      </c>
      <c r="F126" s="191" t="s">
        <v>4664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282</v>
      </c>
      <c r="BK126" s="190">
        <f>SUM(BK127:BK141)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284</v>
      </c>
      <c r="E127" s="194" t="s">
        <v>7339</v>
      </c>
      <c r="F127" s="195" t="s">
        <v>7340</v>
      </c>
      <c r="G127" s="196" t="s">
        <v>441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284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7341</v>
      </c>
    </row>
    <row r="128" spans="1:65" s="2" customFormat="1" ht="21.75" customHeight="1">
      <c r="A128" s="35"/>
      <c r="B128" s="36"/>
      <c r="C128" s="251" t="s">
        <v>85</v>
      </c>
      <c r="D128" s="251" t="s">
        <v>990</v>
      </c>
      <c r="E128" s="252" t="s">
        <v>7342</v>
      </c>
      <c r="F128" s="253" t="s">
        <v>7343</v>
      </c>
      <c r="G128" s="254" t="s">
        <v>441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493</v>
      </c>
      <c r="AT128" s="205" t="s">
        <v>990</v>
      </c>
      <c r="AU128" s="205" t="s">
        <v>85</v>
      </c>
      <c r="AY128" s="18" t="s">
        <v>282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7344</v>
      </c>
    </row>
    <row r="129" spans="1:65" s="2" customFormat="1" ht="24.2" customHeight="1">
      <c r="A129" s="35"/>
      <c r="B129" s="36"/>
      <c r="C129" s="193" t="s">
        <v>105</v>
      </c>
      <c r="D129" s="193" t="s">
        <v>284</v>
      </c>
      <c r="E129" s="194" t="s">
        <v>7345</v>
      </c>
      <c r="F129" s="195" t="s">
        <v>7346</v>
      </c>
      <c r="G129" s="196" t="s">
        <v>441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284</v>
      </c>
      <c r="AU129" s="205" t="s">
        <v>85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7347</v>
      </c>
    </row>
    <row r="130" spans="1:65" s="2" customFormat="1" ht="24.2" customHeight="1">
      <c r="A130" s="35"/>
      <c r="B130" s="36"/>
      <c r="C130" s="251" t="s">
        <v>288</v>
      </c>
      <c r="D130" s="251" t="s">
        <v>990</v>
      </c>
      <c r="E130" s="252" t="s">
        <v>4763</v>
      </c>
      <c r="F130" s="253" t="s">
        <v>4764</v>
      </c>
      <c r="G130" s="254" t="s">
        <v>441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493</v>
      </c>
      <c r="AT130" s="205" t="s">
        <v>990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7348</v>
      </c>
    </row>
    <row r="131" spans="1:65" s="13" customFormat="1" ht="11.25">
      <c r="B131" s="207"/>
      <c r="C131" s="208"/>
      <c r="D131" s="209" t="s">
        <v>290</v>
      </c>
      <c r="E131" s="208"/>
      <c r="F131" s="211" t="s">
        <v>7349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290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282</v>
      </c>
    </row>
    <row r="132" spans="1:65" s="2" customFormat="1" ht="24.2" customHeight="1">
      <c r="A132" s="35"/>
      <c r="B132" s="36"/>
      <c r="C132" s="193" t="s">
        <v>330</v>
      </c>
      <c r="D132" s="193" t="s">
        <v>284</v>
      </c>
      <c r="E132" s="194" t="s">
        <v>7350</v>
      </c>
      <c r="F132" s="195" t="s">
        <v>7351</v>
      </c>
      <c r="G132" s="196" t="s">
        <v>441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284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7352</v>
      </c>
    </row>
    <row r="133" spans="1:65" s="2" customFormat="1" ht="24.2" customHeight="1">
      <c r="A133" s="35"/>
      <c r="B133" s="36"/>
      <c r="C133" s="251" t="s">
        <v>336</v>
      </c>
      <c r="D133" s="251" t="s">
        <v>990</v>
      </c>
      <c r="E133" s="252" t="s">
        <v>7353</v>
      </c>
      <c r="F133" s="253" t="s">
        <v>7354</v>
      </c>
      <c r="G133" s="254" t="s">
        <v>441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493</v>
      </c>
      <c r="AT133" s="205" t="s">
        <v>990</v>
      </c>
      <c r="AU133" s="205" t="s">
        <v>85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7355</v>
      </c>
    </row>
    <row r="134" spans="1:65" s="13" customFormat="1" ht="11.25">
      <c r="B134" s="207"/>
      <c r="C134" s="208"/>
      <c r="D134" s="209" t="s">
        <v>290</v>
      </c>
      <c r="E134" s="208"/>
      <c r="F134" s="211" t="s">
        <v>7356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290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282</v>
      </c>
    </row>
    <row r="135" spans="1:65" s="2" customFormat="1" ht="24.2" customHeight="1">
      <c r="A135" s="35"/>
      <c r="B135" s="36"/>
      <c r="C135" s="193" t="s">
        <v>342</v>
      </c>
      <c r="D135" s="193" t="s">
        <v>284</v>
      </c>
      <c r="E135" s="194" t="s">
        <v>4836</v>
      </c>
      <c r="F135" s="195" t="s">
        <v>4837</v>
      </c>
      <c r="G135" s="196" t="s">
        <v>583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284</v>
      </c>
      <c r="AU135" s="205" t="s">
        <v>85</v>
      </c>
      <c r="AY135" s="18" t="s">
        <v>282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7357</v>
      </c>
    </row>
    <row r="136" spans="1:65" s="2" customFormat="1" ht="24.2" customHeight="1">
      <c r="A136" s="35"/>
      <c r="B136" s="36"/>
      <c r="C136" s="193" t="s">
        <v>347</v>
      </c>
      <c r="D136" s="193" t="s">
        <v>284</v>
      </c>
      <c r="E136" s="194" t="s">
        <v>4848</v>
      </c>
      <c r="F136" s="195" t="s">
        <v>4849</v>
      </c>
      <c r="G136" s="196" t="s">
        <v>583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284</v>
      </c>
      <c r="AU136" s="205" t="s">
        <v>85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7358</v>
      </c>
    </row>
    <row r="137" spans="1:65" s="2" customFormat="1" ht="37.9" customHeight="1">
      <c r="A137" s="35"/>
      <c r="B137" s="36"/>
      <c r="C137" s="193" t="s">
        <v>352</v>
      </c>
      <c r="D137" s="193" t="s">
        <v>284</v>
      </c>
      <c r="E137" s="194" t="s">
        <v>7359</v>
      </c>
      <c r="F137" s="195" t="s">
        <v>7360</v>
      </c>
      <c r="G137" s="196" t="s">
        <v>583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284</v>
      </c>
      <c r="AU137" s="205" t="s">
        <v>85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7361</v>
      </c>
    </row>
    <row r="138" spans="1:65" s="2" customFormat="1" ht="24.2" customHeight="1">
      <c r="A138" s="35"/>
      <c r="B138" s="36"/>
      <c r="C138" s="193" t="s">
        <v>357</v>
      </c>
      <c r="D138" s="193" t="s">
        <v>284</v>
      </c>
      <c r="E138" s="194" t="s">
        <v>7362</v>
      </c>
      <c r="F138" s="195" t="s">
        <v>7363</v>
      </c>
      <c r="G138" s="196" t="s">
        <v>583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284</v>
      </c>
      <c r="AU138" s="205" t="s">
        <v>85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7364</v>
      </c>
    </row>
    <row r="139" spans="1:65" s="2" customFormat="1" ht="24.2" customHeight="1">
      <c r="A139" s="35"/>
      <c r="B139" s="36"/>
      <c r="C139" s="251" t="s">
        <v>185</v>
      </c>
      <c r="D139" s="251" t="s">
        <v>990</v>
      </c>
      <c r="E139" s="252" t="s">
        <v>7365</v>
      </c>
      <c r="F139" s="253" t="s">
        <v>7366</v>
      </c>
      <c r="G139" s="254" t="s">
        <v>583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493</v>
      </c>
      <c r="AT139" s="205" t="s">
        <v>990</v>
      </c>
      <c r="AU139" s="205" t="s">
        <v>85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7367</v>
      </c>
    </row>
    <row r="140" spans="1:65" s="2" customFormat="1" ht="37.9" customHeight="1">
      <c r="A140" s="35"/>
      <c r="B140" s="36"/>
      <c r="C140" s="193" t="s">
        <v>188</v>
      </c>
      <c r="D140" s="193" t="s">
        <v>284</v>
      </c>
      <c r="E140" s="194" t="s">
        <v>7368</v>
      </c>
      <c r="F140" s="195" t="s">
        <v>7369</v>
      </c>
      <c r="G140" s="196" t="s">
        <v>583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284</v>
      </c>
      <c r="AU140" s="205" t="s">
        <v>85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7370</v>
      </c>
    </row>
    <row r="141" spans="1:65" s="2" customFormat="1" ht="24.2" customHeight="1">
      <c r="A141" s="35"/>
      <c r="B141" s="36"/>
      <c r="C141" s="193" t="s">
        <v>191</v>
      </c>
      <c r="D141" s="193" t="s">
        <v>284</v>
      </c>
      <c r="E141" s="194" t="s">
        <v>7371</v>
      </c>
      <c r="F141" s="195" t="s">
        <v>7372</v>
      </c>
      <c r="G141" s="196" t="s">
        <v>583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284</v>
      </c>
      <c r="AU141" s="205" t="s">
        <v>85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7373</v>
      </c>
    </row>
    <row r="142" spans="1:65" s="12" customFormat="1" ht="25.9" customHeight="1">
      <c r="B142" s="177"/>
      <c r="C142" s="178"/>
      <c r="D142" s="179" t="s">
        <v>75</v>
      </c>
      <c r="E142" s="180" t="s">
        <v>990</v>
      </c>
      <c r="F142" s="180" t="s">
        <v>5022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282</v>
      </c>
      <c r="BK142" s="190">
        <f>BK143+BK148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6095</v>
      </c>
      <c r="F143" s="191" t="s">
        <v>6096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282</v>
      </c>
      <c r="BK143" s="190">
        <f>SUM(BK144:BK147)</f>
        <v>0</v>
      </c>
    </row>
    <row r="144" spans="1:65" s="2" customFormat="1" ht="24.2" customHeight="1">
      <c r="A144" s="35"/>
      <c r="B144" s="36"/>
      <c r="C144" s="193" t="s">
        <v>194</v>
      </c>
      <c r="D144" s="193" t="s">
        <v>284</v>
      </c>
      <c r="E144" s="194" t="s">
        <v>7374</v>
      </c>
      <c r="F144" s="195" t="s">
        <v>7375</v>
      </c>
      <c r="G144" s="196" t="s">
        <v>583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673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673</v>
      </c>
      <c r="BM144" s="205" t="s">
        <v>7376</v>
      </c>
    </row>
    <row r="145" spans="1:65" s="2" customFormat="1" ht="19.5">
      <c r="A145" s="35"/>
      <c r="B145" s="36"/>
      <c r="C145" s="37"/>
      <c r="D145" s="209" t="s">
        <v>3774</v>
      </c>
      <c r="E145" s="37"/>
      <c r="F145" s="270" t="s">
        <v>7377</v>
      </c>
      <c r="G145" s="37"/>
      <c r="H145" s="37"/>
      <c r="I145" s="271"/>
      <c r="J145" s="37"/>
      <c r="K145" s="37"/>
      <c r="L145" s="40"/>
      <c r="M145" s="272"/>
      <c r="N145" s="273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3774</v>
      </c>
      <c r="AU145" s="18" t="s">
        <v>85</v>
      </c>
    </row>
    <row r="146" spans="1:65" s="2" customFormat="1" ht="16.5" customHeight="1">
      <c r="A146" s="35"/>
      <c r="B146" s="36"/>
      <c r="C146" s="193" t="s">
        <v>8</v>
      </c>
      <c r="D146" s="193" t="s">
        <v>284</v>
      </c>
      <c r="E146" s="194" t="s">
        <v>7378</v>
      </c>
      <c r="F146" s="195" t="s">
        <v>7379</v>
      </c>
      <c r="G146" s="196" t="s">
        <v>583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673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673</v>
      </c>
      <c r="BM146" s="205" t="s">
        <v>7380</v>
      </c>
    </row>
    <row r="147" spans="1:65" s="2" customFormat="1" ht="16.5" customHeight="1">
      <c r="A147" s="35"/>
      <c r="B147" s="36"/>
      <c r="C147" s="251" t="s">
        <v>199</v>
      </c>
      <c r="D147" s="251" t="s">
        <v>990</v>
      </c>
      <c r="E147" s="252" t="s">
        <v>7381</v>
      </c>
      <c r="F147" s="253" t="s">
        <v>7382</v>
      </c>
      <c r="G147" s="254" t="s">
        <v>583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1797</v>
      </c>
      <c r="AT147" s="205" t="s">
        <v>990</v>
      </c>
      <c r="AU147" s="205" t="s">
        <v>85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673</v>
      </c>
      <c r="BM147" s="205" t="s">
        <v>7383</v>
      </c>
    </row>
    <row r="148" spans="1:65" s="12" customFormat="1" ht="22.9" customHeight="1">
      <c r="B148" s="177"/>
      <c r="C148" s="178"/>
      <c r="D148" s="179" t="s">
        <v>75</v>
      </c>
      <c r="E148" s="191" t="s">
        <v>5023</v>
      </c>
      <c r="F148" s="191" t="s">
        <v>5024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282</v>
      </c>
      <c r="BK148" s="190">
        <f>SUM(BK149:BK160)</f>
        <v>0</v>
      </c>
    </row>
    <row r="149" spans="1:65" s="2" customFormat="1" ht="24.2" customHeight="1">
      <c r="A149" s="35"/>
      <c r="B149" s="36"/>
      <c r="C149" s="193" t="s">
        <v>202</v>
      </c>
      <c r="D149" s="193" t="s">
        <v>284</v>
      </c>
      <c r="E149" s="194" t="s">
        <v>7384</v>
      </c>
      <c r="F149" s="195" t="s">
        <v>7385</v>
      </c>
      <c r="G149" s="196" t="s">
        <v>295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673</v>
      </c>
      <c r="AT149" s="205" t="s">
        <v>284</v>
      </c>
      <c r="AU149" s="205" t="s">
        <v>85</v>
      </c>
      <c r="AY149" s="18" t="s">
        <v>282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673</v>
      </c>
      <c r="BM149" s="205" t="s">
        <v>7386</v>
      </c>
    </row>
    <row r="150" spans="1:65" s="2" customFormat="1" ht="33" customHeight="1">
      <c r="A150" s="35"/>
      <c r="B150" s="36"/>
      <c r="C150" s="193" t="s">
        <v>205</v>
      </c>
      <c r="D150" s="193" t="s">
        <v>284</v>
      </c>
      <c r="E150" s="194" t="s">
        <v>7387</v>
      </c>
      <c r="F150" s="195" t="s">
        <v>7388</v>
      </c>
      <c r="G150" s="196" t="s">
        <v>441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673</v>
      </c>
      <c r="AT150" s="205" t="s">
        <v>284</v>
      </c>
      <c r="AU150" s="205" t="s">
        <v>85</v>
      </c>
      <c r="AY150" s="18" t="s">
        <v>282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673</v>
      </c>
      <c r="BM150" s="205" t="s">
        <v>7389</v>
      </c>
    </row>
    <row r="151" spans="1:65" s="2" customFormat="1" ht="24.2" customHeight="1">
      <c r="A151" s="35"/>
      <c r="B151" s="36"/>
      <c r="C151" s="193" t="s">
        <v>426</v>
      </c>
      <c r="D151" s="193" t="s">
        <v>284</v>
      </c>
      <c r="E151" s="194" t="s">
        <v>7390</v>
      </c>
      <c r="F151" s="195" t="s">
        <v>7391</v>
      </c>
      <c r="G151" s="196" t="s">
        <v>583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673</v>
      </c>
      <c r="AT151" s="205" t="s">
        <v>284</v>
      </c>
      <c r="AU151" s="205" t="s">
        <v>85</v>
      </c>
      <c r="AY151" s="18" t="s">
        <v>282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673</v>
      </c>
      <c r="BM151" s="205" t="s">
        <v>7392</v>
      </c>
    </row>
    <row r="152" spans="1:65" s="2" customFormat="1" ht="21.75" customHeight="1">
      <c r="A152" s="35"/>
      <c r="B152" s="36"/>
      <c r="C152" s="193" t="s">
        <v>208</v>
      </c>
      <c r="D152" s="193" t="s">
        <v>284</v>
      </c>
      <c r="E152" s="194" t="s">
        <v>7393</v>
      </c>
      <c r="F152" s="195" t="s">
        <v>7394</v>
      </c>
      <c r="G152" s="196" t="s">
        <v>583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673</v>
      </c>
      <c r="AT152" s="205" t="s">
        <v>284</v>
      </c>
      <c r="AU152" s="205" t="s">
        <v>85</v>
      </c>
      <c r="AY152" s="18" t="s">
        <v>282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673</v>
      </c>
      <c r="BM152" s="205" t="s">
        <v>7395</v>
      </c>
    </row>
    <row r="153" spans="1:65" s="2" customFormat="1" ht="24.2" customHeight="1">
      <c r="A153" s="35"/>
      <c r="B153" s="36"/>
      <c r="C153" s="193" t="s">
        <v>7</v>
      </c>
      <c r="D153" s="193" t="s">
        <v>284</v>
      </c>
      <c r="E153" s="194" t="s">
        <v>7396</v>
      </c>
      <c r="F153" s="195" t="s">
        <v>7397</v>
      </c>
      <c r="G153" s="196" t="s">
        <v>441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673</v>
      </c>
      <c r="AT153" s="205" t="s">
        <v>284</v>
      </c>
      <c r="AU153" s="205" t="s">
        <v>85</v>
      </c>
      <c r="AY153" s="18" t="s">
        <v>282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673</v>
      </c>
      <c r="BM153" s="205" t="s">
        <v>7398</v>
      </c>
    </row>
    <row r="154" spans="1:65" s="2" customFormat="1" ht="24.2" customHeight="1">
      <c r="A154" s="35"/>
      <c r="B154" s="36"/>
      <c r="C154" s="193" t="s">
        <v>222</v>
      </c>
      <c r="D154" s="193" t="s">
        <v>284</v>
      </c>
      <c r="E154" s="194" t="s">
        <v>7399</v>
      </c>
      <c r="F154" s="195" t="s">
        <v>7400</v>
      </c>
      <c r="G154" s="196" t="s">
        <v>441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673</v>
      </c>
      <c r="AT154" s="205" t="s">
        <v>284</v>
      </c>
      <c r="AU154" s="205" t="s">
        <v>85</v>
      </c>
      <c r="AY154" s="18" t="s">
        <v>282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673</v>
      </c>
      <c r="BM154" s="205" t="s">
        <v>7401</v>
      </c>
    </row>
    <row r="155" spans="1:65" s="2" customFormat="1" ht="24.2" customHeight="1">
      <c r="A155" s="35"/>
      <c r="B155" s="36"/>
      <c r="C155" s="193" t="s">
        <v>446</v>
      </c>
      <c r="D155" s="193" t="s">
        <v>284</v>
      </c>
      <c r="E155" s="194" t="s">
        <v>7402</v>
      </c>
      <c r="F155" s="195" t="s">
        <v>7403</v>
      </c>
      <c r="G155" s="196" t="s">
        <v>295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673</v>
      </c>
      <c r="AT155" s="205" t="s">
        <v>284</v>
      </c>
      <c r="AU155" s="205" t="s">
        <v>85</v>
      </c>
      <c r="AY155" s="18" t="s">
        <v>282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673</v>
      </c>
      <c r="BM155" s="205" t="s">
        <v>7404</v>
      </c>
    </row>
    <row r="156" spans="1:65" s="2" customFormat="1" ht="24.2" customHeight="1">
      <c r="A156" s="35"/>
      <c r="B156" s="36"/>
      <c r="C156" s="193" t="s">
        <v>452</v>
      </c>
      <c r="D156" s="193" t="s">
        <v>284</v>
      </c>
      <c r="E156" s="194" t="s">
        <v>7405</v>
      </c>
      <c r="F156" s="195" t="s">
        <v>7406</v>
      </c>
      <c r="G156" s="196" t="s">
        <v>287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673</v>
      </c>
      <c r="AT156" s="205" t="s">
        <v>284</v>
      </c>
      <c r="AU156" s="205" t="s">
        <v>85</v>
      </c>
      <c r="AY156" s="18" t="s">
        <v>282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673</v>
      </c>
      <c r="BM156" s="205" t="s">
        <v>7407</v>
      </c>
    </row>
    <row r="157" spans="1:65" s="2" customFormat="1" ht="24.2" customHeight="1">
      <c r="A157" s="35"/>
      <c r="B157" s="36"/>
      <c r="C157" s="193" t="s">
        <v>457</v>
      </c>
      <c r="D157" s="193" t="s">
        <v>284</v>
      </c>
      <c r="E157" s="194" t="s">
        <v>7408</v>
      </c>
      <c r="F157" s="195" t="s">
        <v>7409</v>
      </c>
      <c r="G157" s="196" t="s">
        <v>287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673</v>
      </c>
      <c r="AT157" s="205" t="s">
        <v>284</v>
      </c>
      <c r="AU157" s="205" t="s">
        <v>85</v>
      </c>
      <c r="AY157" s="18" t="s">
        <v>282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673</v>
      </c>
      <c r="BM157" s="205" t="s">
        <v>7410</v>
      </c>
    </row>
    <row r="158" spans="1:65" s="2" customFormat="1" ht="16.5" customHeight="1">
      <c r="A158" s="35"/>
      <c r="B158" s="36"/>
      <c r="C158" s="251" t="s">
        <v>463</v>
      </c>
      <c r="D158" s="251" t="s">
        <v>990</v>
      </c>
      <c r="E158" s="252" t="s">
        <v>7411</v>
      </c>
      <c r="F158" s="253" t="s">
        <v>7412</v>
      </c>
      <c r="G158" s="254" t="s">
        <v>583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1797</v>
      </c>
      <c r="AT158" s="205" t="s">
        <v>990</v>
      </c>
      <c r="AU158" s="205" t="s">
        <v>85</v>
      </c>
      <c r="AY158" s="18" t="s">
        <v>282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673</v>
      </c>
      <c r="BM158" s="205" t="s">
        <v>7413</v>
      </c>
    </row>
    <row r="159" spans="1:65" s="2" customFormat="1" ht="24.2" customHeight="1">
      <c r="A159" s="35"/>
      <c r="B159" s="36"/>
      <c r="C159" s="193" t="s">
        <v>468</v>
      </c>
      <c r="D159" s="193" t="s">
        <v>284</v>
      </c>
      <c r="E159" s="194" t="s">
        <v>5031</v>
      </c>
      <c r="F159" s="195" t="s">
        <v>5032</v>
      </c>
      <c r="G159" s="196" t="s">
        <v>441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673</v>
      </c>
      <c r="AT159" s="205" t="s">
        <v>284</v>
      </c>
      <c r="AU159" s="205" t="s">
        <v>85</v>
      </c>
      <c r="AY159" s="18" t="s">
        <v>282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673</v>
      </c>
      <c r="BM159" s="205" t="s">
        <v>7414</v>
      </c>
    </row>
    <row r="160" spans="1:65" s="2" customFormat="1" ht="24.2" customHeight="1">
      <c r="A160" s="35"/>
      <c r="B160" s="36"/>
      <c r="C160" s="193" t="s">
        <v>473</v>
      </c>
      <c r="D160" s="193" t="s">
        <v>284</v>
      </c>
      <c r="E160" s="194" t="s">
        <v>7415</v>
      </c>
      <c r="F160" s="195" t="s">
        <v>7416</v>
      </c>
      <c r="G160" s="196" t="s">
        <v>583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673</v>
      </c>
      <c r="AT160" s="205" t="s">
        <v>284</v>
      </c>
      <c r="AU160" s="205" t="s">
        <v>85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673</v>
      </c>
      <c r="BM160" s="205" t="s">
        <v>7417</v>
      </c>
    </row>
    <row r="161" spans="1:65" s="12" customFormat="1" ht="25.9" customHeight="1">
      <c r="B161" s="177"/>
      <c r="C161" s="178"/>
      <c r="D161" s="179" t="s">
        <v>75</v>
      </c>
      <c r="E161" s="180" t="s">
        <v>7070</v>
      </c>
      <c r="F161" s="180" t="s">
        <v>7418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288</v>
      </c>
      <c r="AT161" s="189" t="s">
        <v>75</v>
      </c>
      <c r="AU161" s="189" t="s">
        <v>76</v>
      </c>
      <c r="AY161" s="188" t="s">
        <v>282</v>
      </c>
      <c r="BK161" s="190">
        <f>SUM(BK162:BK163)</f>
        <v>0</v>
      </c>
    </row>
    <row r="162" spans="1:65" s="2" customFormat="1" ht="16.5" customHeight="1">
      <c r="A162" s="35"/>
      <c r="B162" s="36"/>
      <c r="C162" s="193" t="s">
        <v>478</v>
      </c>
      <c r="D162" s="193" t="s">
        <v>284</v>
      </c>
      <c r="E162" s="194" t="s">
        <v>7419</v>
      </c>
      <c r="F162" s="195" t="s">
        <v>7420</v>
      </c>
      <c r="G162" s="196" t="s">
        <v>5449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3006</v>
      </c>
      <c r="AT162" s="205" t="s">
        <v>284</v>
      </c>
      <c r="AU162" s="205" t="s">
        <v>83</v>
      </c>
      <c r="AY162" s="18" t="s">
        <v>282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3006</v>
      </c>
      <c r="BM162" s="205" t="s">
        <v>7421</v>
      </c>
    </row>
    <row r="163" spans="1:65" s="2" customFormat="1" ht="19.5">
      <c r="A163" s="35"/>
      <c r="B163" s="36"/>
      <c r="C163" s="37"/>
      <c r="D163" s="209" t="s">
        <v>3774</v>
      </c>
      <c r="E163" s="37"/>
      <c r="F163" s="270" t="s">
        <v>7422</v>
      </c>
      <c r="G163" s="37"/>
      <c r="H163" s="37"/>
      <c r="I163" s="271"/>
      <c r="J163" s="37"/>
      <c r="K163" s="37"/>
      <c r="L163" s="40"/>
      <c r="M163" s="272"/>
      <c r="N163" s="273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3774</v>
      </c>
      <c r="AU163" s="18" t="s">
        <v>83</v>
      </c>
    </row>
    <row r="164" spans="1:65" s="12" customFormat="1" ht="25.9" customHeight="1">
      <c r="B164" s="177"/>
      <c r="C164" s="178"/>
      <c r="D164" s="179" t="s">
        <v>75</v>
      </c>
      <c r="E164" s="180" t="s">
        <v>3329</v>
      </c>
      <c r="F164" s="180" t="s">
        <v>3330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330</v>
      </c>
      <c r="AT164" s="189" t="s">
        <v>75</v>
      </c>
      <c r="AU164" s="189" t="s">
        <v>76</v>
      </c>
      <c r="AY164" s="188" t="s">
        <v>282</v>
      </c>
      <c r="BK164" s="190">
        <f>BK165</f>
        <v>0</v>
      </c>
    </row>
    <row r="165" spans="1:65" s="12" customFormat="1" ht="22.9" customHeight="1">
      <c r="B165" s="177"/>
      <c r="C165" s="178"/>
      <c r="D165" s="179" t="s">
        <v>75</v>
      </c>
      <c r="E165" s="191" t="s">
        <v>3331</v>
      </c>
      <c r="F165" s="191" t="s">
        <v>3332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330</v>
      </c>
      <c r="AT165" s="189" t="s">
        <v>75</v>
      </c>
      <c r="AU165" s="189" t="s">
        <v>83</v>
      </c>
      <c r="AY165" s="188" t="s">
        <v>282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483</v>
      </c>
      <c r="D166" s="193" t="s">
        <v>284</v>
      </c>
      <c r="E166" s="194" t="s">
        <v>3357</v>
      </c>
      <c r="F166" s="195" t="s">
        <v>3358</v>
      </c>
      <c r="G166" s="196" t="s">
        <v>2216</v>
      </c>
      <c r="H166" s="197">
        <v>1</v>
      </c>
      <c r="I166" s="198"/>
      <c r="J166" s="199">
        <f>ROUND(I166*H166,2)</f>
        <v>0</v>
      </c>
      <c r="K166" s="200"/>
      <c r="L166" s="40"/>
      <c r="M166" s="265" t="s">
        <v>1</v>
      </c>
      <c r="N166" s="266" t="s">
        <v>41</v>
      </c>
      <c r="O166" s="267"/>
      <c r="P166" s="268">
        <f>O166*H166</f>
        <v>0</v>
      </c>
      <c r="Q166" s="268">
        <v>0</v>
      </c>
      <c r="R166" s="268">
        <f>Q166*H166</f>
        <v>0</v>
      </c>
      <c r="S166" s="268">
        <v>0</v>
      </c>
      <c r="T166" s="26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3336</v>
      </c>
      <c r="AT166" s="205" t="s">
        <v>284</v>
      </c>
      <c r="AU166" s="205" t="s">
        <v>85</v>
      </c>
      <c r="AY166" s="18" t="s">
        <v>282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3336</v>
      </c>
      <c r="BM166" s="205" t="s">
        <v>7423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f04lR7rujzXQvVFitpjOHCDM5Tr0xmlH6MRTvDbCnfOhJX2wzN/hsfwpEaSqeMJJCcO93xcmNHPVjpAR4UYfoA==" saltValue="s8Oo2NEEdLX08La597e71It2StkrUNgqSKk+wr2nZRgog/bL47+GsjSqFQiQFgIF+TVieQ0uoSlpBRQ5/6+g2A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7424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ROUND((SUM(BE123:BE142)),  2)</f>
        <v>0</v>
      </c>
      <c r="G33" s="35"/>
      <c r="H33" s="35"/>
      <c r="I33" s="131">
        <v>0.21</v>
      </c>
      <c r="J33" s="130">
        <f>ROUND(((SUM(BE123:BE142))*I33),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ROUND((SUM(BF123:BF142)),  2)</f>
        <v>0</v>
      </c>
      <c r="G34" s="35"/>
      <c r="H34" s="35"/>
      <c r="I34" s="131">
        <v>0.15</v>
      </c>
      <c r="J34" s="130">
        <f>ROUND(((SUM(BF123:BF142))*I34),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16 - SO 16 - Přípojka CETIN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4645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4646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5856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4647</v>
      </c>
      <c r="E101" s="162"/>
      <c r="F101" s="162"/>
      <c r="G101" s="162"/>
      <c r="H101" s="162"/>
      <c r="I101" s="162"/>
      <c r="J101" s="163">
        <f>J134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4648</v>
      </c>
      <c r="E103" s="162"/>
      <c r="F103" s="162"/>
      <c r="G103" s="162"/>
      <c r="H103" s="162"/>
      <c r="I103" s="162"/>
      <c r="J103" s="163">
        <f>J139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267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5" t="str">
        <f>E7</f>
        <v>MŠ Vokovická</v>
      </c>
      <c r="F113" s="336"/>
      <c r="G113" s="336"/>
      <c r="H113" s="33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16 - SO 16 - Přípojka CETIN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268</v>
      </c>
      <c r="D122" s="168" t="s">
        <v>61</v>
      </c>
      <c r="E122" s="168" t="s">
        <v>57</v>
      </c>
      <c r="F122" s="168" t="s">
        <v>58</v>
      </c>
      <c r="G122" s="168" t="s">
        <v>269</v>
      </c>
      <c r="H122" s="168" t="s">
        <v>270</v>
      </c>
      <c r="I122" s="168" t="s">
        <v>271</v>
      </c>
      <c r="J122" s="169" t="s">
        <v>232</v>
      </c>
      <c r="K122" s="170" t="s">
        <v>272</v>
      </c>
      <c r="L122" s="171"/>
      <c r="M122" s="76" t="s">
        <v>1</v>
      </c>
      <c r="N122" s="77" t="s">
        <v>40</v>
      </c>
      <c r="O122" s="77" t="s">
        <v>273</v>
      </c>
      <c r="P122" s="77" t="s">
        <v>274</v>
      </c>
      <c r="Q122" s="77" t="s">
        <v>275</v>
      </c>
      <c r="R122" s="77" t="s">
        <v>276</v>
      </c>
      <c r="S122" s="77" t="s">
        <v>277</v>
      </c>
      <c r="T122" s="78" t="s">
        <v>278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279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P124+P128+P138</f>
        <v>0</v>
      </c>
      <c r="Q123" s="80"/>
      <c r="R123" s="174">
        <f>R124+R128+R138</f>
        <v>2.3450000000000002E-2</v>
      </c>
      <c r="S123" s="80"/>
      <c r="T123" s="175">
        <f>T124+T128+T138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BK124+BK128+BK138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1401</v>
      </c>
      <c r="F124" s="180" t="s">
        <v>1402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2.2800000000000001E-2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282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4663</v>
      </c>
      <c r="F125" s="191" t="s">
        <v>4664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2.2800000000000001E-2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282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284</v>
      </c>
      <c r="E126" s="194" t="s">
        <v>7425</v>
      </c>
      <c r="F126" s="195" t="s">
        <v>7426</v>
      </c>
      <c r="G126" s="196" t="s">
        <v>441</v>
      </c>
      <c r="H126" s="197">
        <v>60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284</v>
      </c>
      <c r="AU126" s="205" t="s">
        <v>85</v>
      </c>
      <c r="AY126" s="18" t="s">
        <v>282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7427</v>
      </c>
    </row>
    <row r="127" spans="1:65" s="2" customFormat="1" ht="16.5" customHeight="1">
      <c r="A127" s="35"/>
      <c r="B127" s="36"/>
      <c r="C127" s="251" t="s">
        <v>85</v>
      </c>
      <c r="D127" s="251" t="s">
        <v>990</v>
      </c>
      <c r="E127" s="252" t="s">
        <v>7428</v>
      </c>
      <c r="F127" s="253" t="s">
        <v>7429</v>
      </c>
      <c r="G127" s="254" t="s">
        <v>441</v>
      </c>
      <c r="H127" s="255">
        <v>60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2.2800000000000001E-2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493</v>
      </c>
      <c r="AT127" s="205" t="s">
        <v>990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7430</v>
      </c>
    </row>
    <row r="128" spans="1:65" s="12" customFormat="1" ht="25.9" customHeight="1">
      <c r="B128" s="177"/>
      <c r="C128" s="178"/>
      <c r="D128" s="179" t="s">
        <v>75</v>
      </c>
      <c r="E128" s="180" t="s">
        <v>990</v>
      </c>
      <c r="F128" s="180" t="s">
        <v>5022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P129+P134</f>
        <v>0</v>
      </c>
      <c r="Q128" s="185"/>
      <c r="R128" s="186">
        <f>R129+R134</f>
        <v>0</v>
      </c>
      <c r="S128" s="185"/>
      <c r="T128" s="187">
        <f>T129+T134</f>
        <v>0</v>
      </c>
      <c r="AR128" s="188" t="s">
        <v>105</v>
      </c>
      <c r="AT128" s="189" t="s">
        <v>75</v>
      </c>
      <c r="AU128" s="189" t="s">
        <v>76</v>
      </c>
      <c r="AY128" s="188" t="s">
        <v>282</v>
      </c>
      <c r="BK128" s="190">
        <f>BK129+BK134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5614</v>
      </c>
      <c r="F129" s="191" t="s">
        <v>5884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105</v>
      </c>
      <c r="AT129" s="189" t="s">
        <v>75</v>
      </c>
      <c r="AU129" s="189" t="s">
        <v>83</v>
      </c>
      <c r="AY129" s="188" t="s">
        <v>282</v>
      </c>
      <c r="BK129" s="190">
        <f>SUM(BK130:BK133)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284</v>
      </c>
      <c r="E130" s="194" t="s">
        <v>7431</v>
      </c>
      <c r="F130" s="195" t="s">
        <v>7432</v>
      </c>
      <c r="G130" s="196" t="s">
        <v>441</v>
      </c>
      <c r="H130" s="197">
        <v>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673</v>
      </c>
      <c r="AT130" s="205" t="s">
        <v>284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673</v>
      </c>
      <c r="BM130" s="205" t="s">
        <v>7433</v>
      </c>
    </row>
    <row r="131" spans="1:65" s="2" customFormat="1" ht="16.5" customHeight="1">
      <c r="A131" s="35"/>
      <c r="B131" s="36"/>
      <c r="C131" s="251" t="s">
        <v>288</v>
      </c>
      <c r="D131" s="251" t="s">
        <v>990</v>
      </c>
      <c r="E131" s="252" t="s">
        <v>7434</v>
      </c>
      <c r="F131" s="253" t="s">
        <v>7435</v>
      </c>
      <c r="G131" s="254" t="s">
        <v>441</v>
      </c>
      <c r="H131" s="255">
        <v>70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1797</v>
      </c>
      <c r="AT131" s="205" t="s">
        <v>990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673</v>
      </c>
      <c r="BM131" s="205" t="s">
        <v>7436</v>
      </c>
    </row>
    <row r="132" spans="1:65" s="2" customFormat="1" ht="16.5" customHeight="1">
      <c r="A132" s="35"/>
      <c r="B132" s="36"/>
      <c r="C132" s="251" t="s">
        <v>330</v>
      </c>
      <c r="D132" s="251" t="s">
        <v>990</v>
      </c>
      <c r="E132" s="252" t="s">
        <v>7437</v>
      </c>
      <c r="F132" s="253" t="s">
        <v>7438</v>
      </c>
      <c r="G132" s="254" t="s">
        <v>583</v>
      </c>
      <c r="H132" s="255">
        <v>1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1797</v>
      </c>
      <c r="AT132" s="205" t="s">
        <v>990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673</v>
      </c>
      <c r="BM132" s="205" t="s">
        <v>7439</v>
      </c>
    </row>
    <row r="133" spans="1:65" s="2" customFormat="1" ht="16.5" customHeight="1">
      <c r="A133" s="35"/>
      <c r="B133" s="36"/>
      <c r="C133" s="251" t="s">
        <v>336</v>
      </c>
      <c r="D133" s="251" t="s">
        <v>990</v>
      </c>
      <c r="E133" s="252" t="s">
        <v>7440</v>
      </c>
      <c r="F133" s="253" t="s">
        <v>7441</v>
      </c>
      <c r="G133" s="254" t="s">
        <v>583</v>
      </c>
      <c r="H133" s="255">
        <v>1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1797</v>
      </c>
      <c r="AT133" s="205" t="s">
        <v>990</v>
      </c>
      <c r="AU133" s="205" t="s">
        <v>85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673</v>
      </c>
      <c r="BM133" s="205" t="s">
        <v>7442</v>
      </c>
    </row>
    <row r="134" spans="1:65" s="12" customFormat="1" ht="22.9" customHeight="1">
      <c r="B134" s="177"/>
      <c r="C134" s="178"/>
      <c r="D134" s="179" t="s">
        <v>75</v>
      </c>
      <c r="E134" s="191" t="s">
        <v>5023</v>
      </c>
      <c r="F134" s="191" t="s">
        <v>5024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SUM(P135:P137)</f>
        <v>0</v>
      </c>
      <c r="Q134" s="185"/>
      <c r="R134" s="186">
        <f>SUM(R135:R137)</f>
        <v>0</v>
      </c>
      <c r="S134" s="185"/>
      <c r="T134" s="187">
        <f>SUM(T135:T137)</f>
        <v>0</v>
      </c>
      <c r="AR134" s="188" t="s">
        <v>105</v>
      </c>
      <c r="AT134" s="189" t="s">
        <v>75</v>
      </c>
      <c r="AU134" s="189" t="s">
        <v>83</v>
      </c>
      <c r="AY134" s="188" t="s">
        <v>282</v>
      </c>
      <c r="BK134" s="190">
        <f>SUM(BK135:BK137)</f>
        <v>0</v>
      </c>
    </row>
    <row r="135" spans="1:65" s="2" customFormat="1" ht="24.2" customHeight="1">
      <c r="A135" s="35"/>
      <c r="B135" s="36"/>
      <c r="C135" s="193" t="s">
        <v>342</v>
      </c>
      <c r="D135" s="193" t="s">
        <v>284</v>
      </c>
      <c r="E135" s="194" t="s">
        <v>5025</v>
      </c>
      <c r="F135" s="195" t="s">
        <v>5026</v>
      </c>
      <c r="G135" s="196" t="s">
        <v>441</v>
      </c>
      <c r="H135" s="197">
        <v>40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673</v>
      </c>
      <c r="AT135" s="205" t="s">
        <v>284</v>
      </c>
      <c r="AU135" s="205" t="s">
        <v>85</v>
      </c>
      <c r="AY135" s="18" t="s">
        <v>282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673</v>
      </c>
      <c r="BM135" s="205" t="s">
        <v>7443</v>
      </c>
    </row>
    <row r="136" spans="1:65" s="2" customFormat="1" ht="24.2" customHeight="1">
      <c r="A136" s="35"/>
      <c r="B136" s="36"/>
      <c r="C136" s="193" t="s">
        <v>347</v>
      </c>
      <c r="D136" s="193" t="s">
        <v>284</v>
      </c>
      <c r="E136" s="194" t="s">
        <v>5028</v>
      </c>
      <c r="F136" s="195" t="s">
        <v>5029</v>
      </c>
      <c r="G136" s="196" t="s">
        <v>441</v>
      </c>
      <c r="H136" s="197">
        <v>40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673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673</v>
      </c>
      <c r="BM136" s="205" t="s">
        <v>7444</v>
      </c>
    </row>
    <row r="137" spans="1:65" s="2" customFormat="1" ht="24.2" customHeight="1">
      <c r="A137" s="35"/>
      <c r="B137" s="36"/>
      <c r="C137" s="193" t="s">
        <v>352</v>
      </c>
      <c r="D137" s="193" t="s">
        <v>284</v>
      </c>
      <c r="E137" s="194" t="s">
        <v>5031</v>
      </c>
      <c r="F137" s="195" t="s">
        <v>5032</v>
      </c>
      <c r="G137" s="196" t="s">
        <v>441</v>
      </c>
      <c r="H137" s="197">
        <v>40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673</v>
      </c>
      <c r="AT137" s="205" t="s">
        <v>284</v>
      </c>
      <c r="AU137" s="205" t="s">
        <v>85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673</v>
      </c>
      <c r="BM137" s="205" t="s">
        <v>7445</v>
      </c>
    </row>
    <row r="138" spans="1:65" s="12" customFormat="1" ht="25.9" customHeight="1">
      <c r="B138" s="177"/>
      <c r="C138" s="178"/>
      <c r="D138" s="179" t="s">
        <v>75</v>
      </c>
      <c r="E138" s="180" t="s">
        <v>3329</v>
      </c>
      <c r="F138" s="180" t="s">
        <v>3330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P139</f>
        <v>0</v>
      </c>
      <c r="Q138" s="185"/>
      <c r="R138" s="186">
        <f>R139</f>
        <v>6.4999999999999997E-4</v>
      </c>
      <c r="S138" s="185"/>
      <c r="T138" s="187">
        <f>T139</f>
        <v>0</v>
      </c>
      <c r="AR138" s="188" t="s">
        <v>330</v>
      </c>
      <c r="AT138" s="189" t="s">
        <v>75</v>
      </c>
      <c r="AU138" s="189" t="s">
        <v>76</v>
      </c>
      <c r="AY138" s="188" t="s">
        <v>282</v>
      </c>
      <c r="BK138" s="190">
        <f>BK139</f>
        <v>0</v>
      </c>
    </row>
    <row r="139" spans="1:65" s="12" customFormat="1" ht="22.9" customHeight="1">
      <c r="B139" s="177"/>
      <c r="C139" s="178"/>
      <c r="D139" s="179" t="s">
        <v>75</v>
      </c>
      <c r="E139" s="191" t="s">
        <v>5037</v>
      </c>
      <c r="F139" s="191" t="s">
        <v>5038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SUM(P140:P142)</f>
        <v>0</v>
      </c>
      <c r="Q139" s="185"/>
      <c r="R139" s="186">
        <f>SUM(R140:R142)</f>
        <v>6.4999999999999997E-4</v>
      </c>
      <c r="S139" s="185"/>
      <c r="T139" s="187">
        <f>SUM(T140:T142)</f>
        <v>0</v>
      </c>
      <c r="AR139" s="188" t="s">
        <v>330</v>
      </c>
      <c r="AT139" s="189" t="s">
        <v>75</v>
      </c>
      <c r="AU139" s="189" t="s">
        <v>83</v>
      </c>
      <c r="AY139" s="188" t="s">
        <v>282</v>
      </c>
      <c r="BK139" s="190">
        <f>SUM(BK140:BK142)</f>
        <v>0</v>
      </c>
    </row>
    <row r="140" spans="1:65" s="2" customFormat="1" ht="21.75" customHeight="1">
      <c r="A140" s="35"/>
      <c r="B140" s="36"/>
      <c r="C140" s="193" t="s">
        <v>357</v>
      </c>
      <c r="D140" s="193" t="s">
        <v>284</v>
      </c>
      <c r="E140" s="194" t="s">
        <v>5039</v>
      </c>
      <c r="F140" s="195" t="s">
        <v>7446</v>
      </c>
      <c r="G140" s="196" t="s">
        <v>762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3336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3336</v>
      </c>
      <c r="BM140" s="205" t="s">
        <v>7447</v>
      </c>
    </row>
    <row r="141" spans="1:65" s="2" customFormat="1" ht="29.25">
      <c r="A141" s="35"/>
      <c r="B141" s="36"/>
      <c r="C141" s="37"/>
      <c r="D141" s="209" t="s">
        <v>3774</v>
      </c>
      <c r="E141" s="37"/>
      <c r="F141" s="270" t="s">
        <v>7448</v>
      </c>
      <c r="G141" s="37"/>
      <c r="H141" s="37"/>
      <c r="I141" s="271"/>
      <c r="J141" s="37"/>
      <c r="K141" s="37"/>
      <c r="L141" s="40"/>
      <c r="M141" s="272"/>
      <c r="N141" s="27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3774</v>
      </c>
      <c r="AU141" s="18" t="s">
        <v>85</v>
      </c>
    </row>
    <row r="142" spans="1:65" s="2" customFormat="1" ht="33" customHeight="1">
      <c r="A142" s="35"/>
      <c r="B142" s="36"/>
      <c r="C142" s="251" t="s">
        <v>185</v>
      </c>
      <c r="D142" s="251" t="s">
        <v>990</v>
      </c>
      <c r="E142" s="252" t="s">
        <v>7449</v>
      </c>
      <c r="F142" s="253" t="s">
        <v>7450</v>
      </c>
      <c r="G142" s="254" t="s">
        <v>583</v>
      </c>
      <c r="H142" s="255">
        <v>1</v>
      </c>
      <c r="I142" s="256"/>
      <c r="J142" s="257">
        <f>ROUND(I142*H142,2)</f>
        <v>0</v>
      </c>
      <c r="K142" s="258"/>
      <c r="L142" s="259"/>
      <c r="M142" s="277" t="s">
        <v>1</v>
      </c>
      <c r="N142" s="278" t="s">
        <v>41</v>
      </c>
      <c r="O142" s="267"/>
      <c r="P142" s="268">
        <f>O142*H142</f>
        <v>0</v>
      </c>
      <c r="Q142" s="268">
        <v>6.4999999999999997E-4</v>
      </c>
      <c r="R142" s="268">
        <f>Q142*H142</f>
        <v>6.4999999999999997E-4</v>
      </c>
      <c r="S142" s="268">
        <v>0</v>
      </c>
      <c r="T142" s="26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3336</v>
      </c>
      <c r="AT142" s="205" t="s">
        <v>990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3336</v>
      </c>
      <c r="BM142" s="205" t="s">
        <v>7451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DPDfuSa4Cfu4Pg2kkFB4craa3t9RgYHPKxhPLqJfG3c1XL8YQ9UpAg1A4fD2qrGdEVUnYYTJQyBp7J9IQeFQ3Q==" saltValue="4jtrzk/QSAjpf1+Bw4hHhUROYy1X5c8nLFF/cWC0NMlKJO0nN4tUEoTDntg1bvld2ueKShG4oOsr3FPjLjcU9w==" spinCount="100000" sheet="1" objects="1" scenarios="1" formatColumns="0" formatRows="0" autoFilter="0"/>
  <autoFilter ref="C122:K14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7452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17 - SO 17 - Přípojka PE3NY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4645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4646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5856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4647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4648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267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5" t="str">
        <f>E7</f>
        <v>MŠ Vokovická</v>
      </c>
      <c r="F113" s="336"/>
      <c r="G113" s="336"/>
      <c r="H113" s="33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17 - SO 17 - Přípojka PE3NY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268</v>
      </c>
      <c r="D122" s="168" t="s">
        <v>61</v>
      </c>
      <c r="E122" s="168" t="s">
        <v>57</v>
      </c>
      <c r="F122" s="168" t="s">
        <v>58</v>
      </c>
      <c r="G122" s="168" t="s">
        <v>269</v>
      </c>
      <c r="H122" s="168" t="s">
        <v>270</v>
      </c>
      <c r="I122" s="168" t="s">
        <v>271</v>
      </c>
      <c r="J122" s="169" t="s">
        <v>232</v>
      </c>
      <c r="K122" s="170" t="s">
        <v>272</v>
      </c>
      <c r="L122" s="171"/>
      <c r="M122" s="76" t="s">
        <v>1</v>
      </c>
      <c r="N122" s="77" t="s">
        <v>40</v>
      </c>
      <c r="O122" s="77" t="s">
        <v>273</v>
      </c>
      <c r="P122" s="77" t="s">
        <v>274</v>
      </c>
      <c r="Q122" s="77" t="s">
        <v>275</v>
      </c>
      <c r="R122" s="77" t="s">
        <v>276</v>
      </c>
      <c r="S122" s="77" t="s">
        <v>277</v>
      </c>
      <c r="T122" s="78" t="s">
        <v>278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279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1401</v>
      </c>
      <c r="F124" s="180" t="s">
        <v>1402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282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4663</v>
      </c>
      <c r="F125" s="191" t="s">
        <v>4664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282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284</v>
      </c>
      <c r="E126" s="194" t="s">
        <v>7425</v>
      </c>
      <c r="F126" s="195" t="s">
        <v>7426</v>
      </c>
      <c r="G126" s="196" t="s">
        <v>441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284</v>
      </c>
      <c r="AU126" s="205" t="s">
        <v>85</v>
      </c>
      <c r="AY126" s="18" t="s">
        <v>282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7453</v>
      </c>
    </row>
    <row r="127" spans="1:65" s="2" customFormat="1" ht="16.5" customHeight="1">
      <c r="A127" s="35"/>
      <c r="B127" s="36"/>
      <c r="C127" s="251" t="s">
        <v>85</v>
      </c>
      <c r="D127" s="251" t="s">
        <v>990</v>
      </c>
      <c r="E127" s="252" t="s">
        <v>7428</v>
      </c>
      <c r="F127" s="253" t="s">
        <v>7429</v>
      </c>
      <c r="G127" s="254" t="s">
        <v>441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493</v>
      </c>
      <c r="AT127" s="205" t="s">
        <v>990</v>
      </c>
      <c r="AU127" s="205" t="s">
        <v>85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7454</v>
      </c>
    </row>
    <row r="128" spans="1:65" s="12" customFormat="1" ht="25.9" customHeight="1">
      <c r="B128" s="177"/>
      <c r="C128" s="178"/>
      <c r="D128" s="179" t="s">
        <v>75</v>
      </c>
      <c r="E128" s="180" t="s">
        <v>990</v>
      </c>
      <c r="F128" s="180" t="s">
        <v>5022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282</v>
      </c>
      <c r="BK128" s="190">
        <f>BK129+BK137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5614</v>
      </c>
      <c r="F129" s="191" t="s">
        <v>5884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282</v>
      </c>
      <c r="BK129" s="190">
        <f>SUM(BK130:BK136)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284</v>
      </c>
      <c r="E130" s="194" t="s">
        <v>7431</v>
      </c>
      <c r="F130" s="195" t="s">
        <v>7432</v>
      </c>
      <c r="G130" s="196" t="s">
        <v>441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673</v>
      </c>
      <c r="AT130" s="205" t="s">
        <v>284</v>
      </c>
      <c r="AU130" s="205" t="s">
        <v>85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673</v>
      </c>
      <c r="BM130" s="205" t="s">
        <v>7455</v>
      </c>
    </row>
    <row r="131" spans="1:65" s="2" customFormat="1" ht="16.5" customHeight="1">
      <c r="A131" s="35"/>
      <c r="B131" s="36"/>
      <c r="C131" s="251" t="s">
        <v>288</v>
      </c>
      <c r="D131" s="251" t="s">
        <v>990</v>
      </c>
      <c r="E131" s="252" t="s">
        <v>7456</v>
      </c>
      <c r="F131" s="253" t="s">
        <v>7457</v>
      </c>
      <c r="G131" s="254" t="s">
        <v>441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1797</v>
      </c>
      <c r="AT131" s="205" t="s">
        <v>990</v>
      </c>
      <c r="AU131" s="205" t="s">
        <v>85</v>
      </c>
      <c r="AY131" s="18" t="s">
        <v>282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673</v>
      </c>
      <c r="BM131" s="205" t="s">
        <v>7458</v>
      </c>
    </row>
    <row r="132" spans="1:65" s="2" customFormat="1" ht="19.5">
      <c r="A132" s="35"/>
      <c r="B132" s="36"/>
      <c r="C132" s="37"/>
      <c r="D132" s="209" t="s">
        <v>3774</v>
      </c>
      <c r="E132" s="37"/>
      <c r="F132" s="270" t="s">
        <v>7459</v>
      </c>
      <c r="G132" s="37"/>
      <c r="H132" s="37"/>
      <c r="I132" s="271"/>
      <c r="J132" s="37"/>
      <c r="K132" s="37"/>
      <c r="L132" s="40"/>
      <c r="M132" s="272"/>
      <c r="N132" s="273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3774</v>
      </c>
      <c r="AU132" s="18" t="s">
        <v>85</v>
      </c>
    </row>
    <row r="133" spans="1:65" s="2" customFormat="1" ht="16.5" customHeight="1">
      <c r="A133" s="35"/>
      <c r="B133" s="36"/>
      <c r="C133" s="251" t="s">
        <v>330</v>
      </c>
      <c r="D133" s="251" t="s">
        <v>990</v>
      </c>
      <c r="E133" s="252" t="s">
        <v>7460</v>
      </c>
      <c r="F133" s="253" t="s">
        <v>7461</v>
      </c>
      <c r="G133" s="254" t="s">
        <v>441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1797</v>
      </c>
      <c r="AT133" s="205" t="s">
        <v>990</v>
      </c>
      <c r="AU133" s="205" t="s">
        <v>85</v>
      </c>
      <c r="AY133" s="18" t="s">
        <v>282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673</v>
      </c>
      <c r="BM133" s="205" t="s">
        <v>7462</v>
      </c>
    </row>
    <row r="134" spans="1:65" s="2" customFormat="1" ht="29.25">
      <c r="A134" s="35"/>
      <c r="B134" s="36"/>
      <c r="C134" s="37"/>
      <c r="D134" s="209" t="s">
        <v>3774</v>
      </c>
      <c r="E134" s="37"/>
      <c r="F134" s="270" t="s">
        <v>7463</v>
      </c>
      <c r="G134" s="37"/>
      <c r="H134" s="37"/>
      <c r="I134" s="271"/>
      <c r="J134" s="37"/>
      <c r="K134" s="37"/>
      <c r="L134" s="40"/>
      <c r="M134" s="272"/>
      <c r="N134" s="273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3774</v>
      </c>
      <c r="AU134" s="18" t="s">
        <v>85</v>
      </c>
    </row>
    <row r="135" spans="1:65" s="2" customFormat="1" ht="16.5" customHeight="1">
      <c r="A135" s="35"/>
      <c r="B135" s="36"/>
      <c r="C135" s="251" t="s">
        <v>336</v>
      </c>
      <c r="D135" s="251" t="s">
        <v>990</v>
      </c>
      <c r="E135" s="252" t="s">
        <v>7437</v>
      </c>
      <c r="F135" s="253" t="s">
        <v>7438</v>
      </c>
      <c r="G135" s="254" t="s">
        <v>583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1797</v>
      </c>
      <c r="AT135" s="205" t="s">
        <v>990</v>
      </c>
      <c r="AU135" s="205" t="s">
        <v>85</v>
      </c>
      <c r="AY135" s="18" t="s">
        <v>282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673</v>
      </c>
      <c r="BM135" s="205" t="s">
        <v>7464</v>
      </c>
    </row>
    <row r="136" spans="1:65" s="2" customFormat="1" ht="16.5" customHeight="1">
      <c r="A136" s="35"/>
      <c r="B136" s="36"/>
      <c r="C136" s="251" t="s">
        <v>342</v>
      </c>
      <c r="D136" s="251" t="s">
        <v>990</v>
      </c>
      <c r="E136" s="252" t="s">
        <v>7440</v>
      </c>
      <c r="F136" s="253" t="s">
        <v>7441</v>
      </c>
      <c r="G136" s="254" t="s">
        <v>583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1797</v>
      </c>
      <c r="AT136" s="205" t="s">
        <v>990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673</v>
      </c>
      <c r="BM136" s="205" t="s">
        <v>7465</v>
      </c>
    </row>
    <row r="137" spans="1:65" s="12" customFormat="1" ht="22.9" customHeight="1">
      <c r="B137" s="177"/>
      <c r="C137" s="178"/>
      <c r="D137" s="179" t="s">
        <v>75</v>
      </c>
      <c r="E137" s="191" t="s">
        <v>5023</v>
      </c>
      <c r="F137" s="191" t="s">
        <v>5024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282</v>
      </c>
      <c r="BK137" s="190">
        <f>SUM(BK138:BK140)</f>
        <v>0</v>
      </c>
    </row>
    <row r="138" spans="1:65" s="2" customFormat="1" ht="24.2" customHeight="1">
      <c r="A138" s="35"/>
      <c r="B138" s="36"/>
      <c r="C138" s="193" t="s">
        <v>347</v>
      </c>
      <c r="D138" s="193" t="s">
        <v>284</v>
      </c>
      <c r="E138" s="194" t="s">
        <v>5025</v>
      </c>
      <c r="F138" s="195" t="s">
        <v>5026</v>
      </c>
      <c r="G138" s="196" t="s">
        <v>441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673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673</v>
      </c>
      <c r="BM138" s="205" t="s">
        <v>7466</v>
      </c>
    </row>
    <row r="139" spans="1:65" s="2" customFormat="1" ht="24.2" customHeight="1">
      <c r="A139" s="35"/>
      <c r="B139" s="36"/>
      <c r="C139" s="193" t="s">
        <v>352</v>
      </c>
      <c r="D139" s="193" t="s">
        <v>284</v>
      </c>
      <c r="E139" s="194" t="s">
        <v>5028</v>
      </c>
      <c r="F139" s="195" t="s">
        <v>5029</v>
      </c>
      <c r="G139" s="196" t="s">
        <v>441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673</v>
      </c>
      <c r="AT139" s="205" t="s">
        <v>284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673</v>
      </c>
      <c r="BM139" s="205" t="s">
        <v>7467</v>
      </c>
    </row>
    <row r="140" spans="1:65" s="2" customFormat="1" ht="24.2" customHeight="1">
      <c r="A140" s="35"/>
      <c r="B140" s="36"/>
      <c r="C140" s="193" t="s">
        <v>357</v>
      </c>
      <c r="D140" s="193" t="s">
        <v>284</v>
      </c>
      <c r="E140" s="194" t="s">
        <v>5031</v>
      </c>
      <c r="F140" s="195" t="s">
        <v>5032</v>
      </c>
      <c r="G140" s="196" t="s">
        <v>441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673</v>
      </c>
      <c r="AT140" s="205" t="s">
        <v>284</v>
      </c>
      <c r="AU140" s="205" t="s">
        <v>85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673</v>
      </c>
      <c r="BM140" s="205" t="s">
        <v>7468</v>
      </c>
    </row>
    <row r="141" spans="1:65" s="12" customFormat="1" ht="25.9" customHeight="1">
      <c r="B141" s="177"/>
      <c r="C141" s="178"/>
      <c r="D141" s="179" t="s">
        <v>75</v>
      </c>
      <c r="E141" s="180" t="s">
        <v>3329</v>
      </c>
      <c r="F141" s="180" t="s">
        <v>3330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330</v>
      </c>
      <c r="AT141" s="189" t="s">
        <v>75</v>
      </c>
      <c r="AU141" s="189" t="s">
        <v>76</v>
      </c>
      <c r="AY141" s="188" t="s">
        <v>282</v>
      </c>
      <c r="BK141" s="190">
        <f>BK142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5037</v>
      </c>
      <c r="F142" s="191" t="s">
        <v>5038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330</v>
      </c>
      <c r="AT142" s="189" t="s">
        <v>75</v>
      </c>
      <c r="AU142" s="189" t="s">
        <v>83</v>
      </c>
      <c r="AY142" s="188" t="s">
        <v>282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185</v>
      </c>
      <c r="D143" s="193" t="s">
        <v>284</v>
      </c>
      <c r="E143" s="194" t="s">
        <v>7469</v>
      </c>
      <c r="F143" s="195" t="s">
        <v>7470</v>
      </c>
      <c r="G143" s="196" t="s">
        <v>762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3336</v>
      </c>
      <c r="AT143" s="205" t="s">
        <v>284</v>
      </c>
      <c r="AU143" s="205" t="s">
        <v>85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3336</v>
      </c>
      <c r="BM143" s="205" t="s">
        <v>7471</v>
      </c>
    </row>
    <row r="144" spans="1:65" s="2" customFormat="1" ht="29.25">
      <c r="A144" s="35"/>
      <c r="B144" s="36"/>
      <c r="C144" s="37"/>
      <c r="D144" s="209" t="s">
        <v>3774</v>
      </c>
      <c r="E144" s="37"/>
      <c r="F144" s="270" t="s">
        <v>7472</v>
      </c>
      <c r="G144" s="37"/>
      <c r="H144" s="37"/>
      <c r="I144" s="271"/>
      <c r="J144" s="37"/>
      <c r="K144" s="37"/>
      <c r="L144" s="40"/>
      <c r="M144" s="274"/>
      <c r="N144" s="275"/>
      <c r="O144" s="267"/>
      <c r="P144" s="267"/>
      <c r="Q144" s="267"/>
      <c r="R144" s="267"/>
      <c r="S144" s="267"/>
      <c r="T144" s="27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3774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CFlnwJUR1EeGcxziYlvZ4DzWlCSn8HAk9LgC6Yo9tnl4pYKe8IzdxhIoXjkwLJzt/0+YIBLvoHDv/7zq+scDjg==" saltValue="gQ1ZBXIoVUiovAeUke4t503FK0vcafEYjR7yqHfoQ5OOXAQ/sROfSHwK4/P2+GnerYNhOeumSHMKg3342vyE/A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7473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ROUND((SUM(BE119:BE141)),  2)</f>
        <v>0</v>
      </c>
      <c r="G33" s="35"/>
      <c r="H33" s="35"/>
      <c r="I33" s="131">
        <v>0.21</v>
      </c>
      <c r="J33" s="130">
        <f>ROUND(((SUM(BE119:BE141))*I33),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ROUND((SUM(BF119:BF141)),  2)</f>
        <v>0</v>
      </c>
      <c r="G34" s="35"/>
      <c r="H34" s="35"/>
      <c r="I34" s="131">
        <v>0.15</v>
      </c>
      <c r="J34" s="130">
        <f>ROUND(((SUM(BF119:BF141))*I34),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ROUND((SUM(BG119:BG141)),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ROUND((SUM(BH119:BH141)),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ROUND((SUM(BI119:BI141)),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18 - SO 18 - Přípojka teplovodu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7474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7475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7476</v>
      </c>
      <c r="E99" s="157"/>
      <c r="F99" s="157"/>
      <c r="G99" s="157"/>
      <c r="H99" s="157"/>
      <c r="I99" s="157"/>
      <c r="J99" s="158">
        <f>J139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267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5" t="str">
        <f>E7</f>
        <v>MŠ Vokovická</v>
      </c>
      <c r="F109" s="336"/>
      <c r="G109" s="336"/>
      <c r="H109" s="33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8" t="str">
        <f>E9</f>
        <v>18 - SO 18 - Přípojka teplovodu</v>
      </c>
      <c r="F111" s="337"/>
      <c r="G111" s="337"/>
      <c r="H111" s="3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268</v>
      </c>
      <c r="D118" s="168" t="s">
        <v>61</v>
      </c>
      <c r="E118" s="168" t="s">
        <v>57</v>
      </c>
      <c r="F118" s="168" t="s">
        <v>58</v>
      </c>
      <c r="G118" s="168" t="s">
        <v>269</v>
      </c>
      <c r="H118" s="168" t="s">
        <v>270</v>
      </c>
      <c r="I118" s="168" t="s">
        <v>271</v>
      </c>
      <c r="J118" s="169" t="s">
        <v>232</v>
      </c>
      <c r="K118" s="170" t="s">
        <v>272</v>
      </c>
      <c r="L118" s="171"/>
      <c r="M118" s="76" t="s">
        <v>1</v>
      </c>
      <c r="N118" s="77" t="s">
        <v>40</v>
      </c>
      <c r="O118" s="77" t="s">
        <v>273</v>
      </c>
      <c r="P118" s="77" t="s">
        <v>274</v>
      </c>
      <c r="Q118" s="77" t="s">
        <v>275</v>
      </c>
      <c r="R118" s="77" t="s">
        <v>276</v>
      </c>
      <c r="S118" s="77" t="s">
        <v>277</v>
      </c>
      <c r="T118" s="78" t="s">
        <v>278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279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P120+P135+P139</f>
        <v>0</v>
      </c>
      <c r="Q119" s="80"/>
      <c r="R119" s="174">
        <f>R120+R135+R139</f>
        <v>0</v>
      </c>
      <c r="S119" s="80"/>
      <c r="T119" s="175">
        <f>T120+T135+T139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BK120+BK135+BK139</f>
        <v>0</v>
      </c>
    </row>
    <row r="120" spans="1:65" s="12" customFormat="1" ht="25.9" customHeight="1">
      <c r="B120" s="177"/>
      <c r="C120" s="178"/>
      <c r="D120" s="179" t="s">
        <v>75</v>
      </c>
      <c r="E120" s="180" t="s">
        <v>83</v>
      </c>
      <c r="F120" s="180" t="s">
        <v>7477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282</v>
      </c>
      <c r="BK120" s="190">
        <f>SUM(BK121:BK134)</f>
        <v>0</v>
      </c>
    </row>
    <row r="121" spans="1:65" s="2" customFormat="1" ht="37.9" customHeight="1">
      <c r="A121" s="35"/>
      <c r="B121" s="36"/>
      <c r="C121" s="251" t="s">
        <v>83</v>
      </c>
      <c r="D121" s="251" t="s">
        <v>990</v>
      </c>
      <c r="E121" s="252" t="s">
        <v>7478</v>
      </c>
      <c r="F121" s="253" t="s">
        <v>7479</v>
      </c>
      <c r="G121" s="254" t="s">
        <v>3462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1797</v>
      </c>
      <c r="AT121" s="205" t="s">
        <v>990</v>
      </c>
      <c r="AU121" s="205" t="s">
        <v>83</v>
      </c>
      <c r="AY121" s="18" t="s">
        <v>282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673</v>
      </c>
      <c r="BM121" s="205" t="s">
        <v>85</v>
      </c>
    </row>
    <row r="122" spans="1:65" s="2" customFormat="1" ht="37.9" customHeight="1">
      <c r="A122" s="35"/>
      <c r="B122" s="36"/>
      <c r="C122" s="193" t="s">
        <v>85</v>
      </c>
      <c r="D122" s="193" t="s">
        <v>284</v>
      </c>
      <c r="E122" s="194" t="s">
        <v>7480</v>
      </c>
      <c r="F122" s="195" t="s">
        <v>7481</v>
      </c>
      <c r="G122" s="196" t="s">
        <v>3462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673</v>
      </c>
      <c r="AT122" s="205" t="s">
        <v>284</v>
      </c>
      <c r="AU122" s="205" t="s">
        <v>83</v>
      </c>
      <c r="AY122" s="18" t="s">
        <v>282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673</v>
      </c>
      <c r="BM122" s="205" t="s">
        <v>288</v>
      </c>
    </row>
    <row r="123" spans="1:65" s="2" customFormat="1" ht="24.2" customHeight="1">
      <c r="A123" s="35"/>
      <c r="B123" s="36"/>
      <c r="C123" s="251" t="s">
        <v>105</v>
      </c>
      <c r="D123" s="251" t="s">
        <v>990</v>
      </c>
      <c r="E123" s="252" t="s">
        <v>7482</v>
      </c>
      <c r="F123" s="253" t="s">
        <v>7483</v>
      </c>
      <c r="G123" s="254" t="s">
        <v>2216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1797</v>
      </c>
      <c r="AT123" s="205" t="s">
        <v>990</v>
      </c>
      <c r="AU123" s="205" t="s">
        <v>83</v>
      </c>
      <c r="AY123" s="18" t="s">
        <v>282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673</v>
      </c>
      <c r="BM123" s="205" t="s">
        <v>336</v>
      </c>
    </row>
    <row r="124" spans="1:65" s="2" customFormat="1" ht="24.2" customHeight="1">
      <c r="A124" s="35"/>
      <c r="B124" s="36"/>
      <c r="C124" s="193" t="s">
        <v>288</v>
      </c>
      <c r="D124" s="193" t="s">
        <v>284</v>
      </c>
      <c r="E124" s="194" t="s">
        <v>7484</v>
      </c>
      <c r="F124" s="195" t="s">
        <v>7485</v>
      </c>
      <c r="G124" s="196" t="s">
        <v>2216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673</v>
      </c>
      <c r="AT124" s="205" t="s">
        <v>284</v>
      </c>
      <c r="AU124" s="205" t="s">
        <v>83</v>
      </c>
      <c r="AY124" s="18" t="s">
        <v>282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673</v>
      </c>
      <c r="BM124" s="205" t="s">
        <v>347</v>
      </c>
    </row>
    <row r="125" spans="1:65" s="2" customFormat="1" ht="16.5" customHeight="1">
      <c r="A125" s="35"/>
      <c r="B125" s="36"/>
      <c r="C125" s="251" t="s">
        <v>330</v>
      </c>
      <c r="D125" s="251" t="s">
        <v>990</v>
      </c>
      <c r="E125" s="252" t="s">
        <v>7486</v>
      </c>
      <c r="F125" s="253" t="s">
        <v>7487</v>
      </c>
      <c r="G125" s="254" t="s">
        <v>2216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1797</v>
      </c>
      <c r="AT125" s="205" t="s">
        <v>990</v>
      </c>
      <c r="AU125" s="205" t="s">
        <v>83</v>
      </c>
      <c r="AY125" s="18" t="s">
        <v>282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673</v>
      </c>
      <c r="BM125" s="205" t="s">
        <v>357</v>
      </c>
    </row>
    <row r="126" spans="1:65" s="2" customFormat="1" ht="16.5" customHeight="1">
      <c r="A126" s="35"/>
      <c r="B126" s="36"/>
      <c r="C126" s="193" t="s">
        <v>336</v>
      </c>
      <c r="D126" s="193" t="s">
        <v>284</v>
      </c>
      <c r="E126" s="194" t="s">
        <v>7488</v>
      </c>
      <c r="F126" s="195" t="s">
        <v>7489</v>
      </c>
      <c r="G126" s="196" t="s">
        <v>2216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673</v>
      </c>
      <c r="AT126" s="205" t="s">
        <v>284</v>
      </c>
      <c r="AU126" s="205" t="s">
        <v>83</v>
      </c>
      <c r="AY126" s="18" t="s">
        <v>282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673</v>
      </c>
      <c r="BM126" s="205" t="s">
        <v>188</v>
      </c>
    </row>
    <row r="127" spans="1:65" s="2" customFormat="1" ht="16.5" customHeight="1">
      <c r="A127" s="35"/>
      <c r="B127" s="36"/>
      <c r="C127" s="251" t="s">
        <v>342</v>
      </c>
      <c r="D127" s="251" t="s">
        <v>990</v>
      </c>
      <c r="E127" s="252" t="s">
        <v>7490</v>
      </c>
      <c r="F127" s="253" t="s">
        <v>7491</v>
      </c>
      <c r="G127" s="254" t="s">
        <v>3462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1797</v>
      </c>
      <c r="AT127" s="205" t="s">
        <v>990</v>
      </c>
      <c r="AU127" s="205" t="s">
        <v>83</v>
      </c>
      <c r="AY127" s="18" t="s">
        <v>282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673</v>
      </c>
      <c r="BM127" s="205" t="s">
        <v>194</v>
      </c>
    </row>
    <row r="128" spans="1:65" s="2" customFormat="1" ht="16.5" customHeight="1">
      <c r="A128" s="35"/>
      <c r="B128" s="36"/>
      <c r="C128" s="193" t="s">
        <v>347</v>
      </c>
      <c r="D128" s="193" t="s">
        <v>284</v>
      </c>
      <c r="E128" s="194" t="s">
        <v>7492</v>
      </c>
      <c r="F128" s="195" t="s">
        <v>7493</v>
      </c>
      <c r="G128" s="196" t="s">
        <v>3462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673</v>
      </c>
      <c r="AT128" s="205" t="s">
        <v>284</v>
      </c>
      <c r="AU128" s="205" t="s">
        <v>83</v>
      </c>
      <c r="AY128" s="18" t="s">
        <v>282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673</v>
      </c>
      <c r="BM128" s="205" t="s">
        <v>199</v>
      </c>
    </row>
    <row r="129" spans="1:65" s="2" customFormat="1" ht="16.5" customHeight="1">
      <c r="A129" s="35"/>
      <c r="B129" s="36"/>
      <c r="C129" s="251" t="s">
        <v>352</v>
      </c>
      <c r="D129" s="251" t="s">
        <v>990</v>
      </c>
      <c r="E129" s="252" t="s">
        <v>7494</v>
      </c>
      <c r="F129" s="253" t="s">
        <v>7495</v>
      </c>
      <c r="G129" s="254" t="s">
        <v>2216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1797</v>
      </c>
      <c r="AT129" s="205" t="s">
        <v>990</v>
      </c>
      <c r="AU129" s="205" t="s">
        <v>83</v>
      </c>
      <c r="AY129" s="18" t="s">
        <v>282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673</v>
      </c>
      <c r="BM129" s="205" t="s">
        <v>205</v>
      </c>
    </row>
    <row r="130" spans="1:65" s="2" customFormat="1" ht="16.5" customHeight="1">
      <c r="A130" s="35"/>
      <c r="B130" s="36"/>
      <c r="C130" s="193" t="s">
        <v>357</v>
      </c>
      <c r="D130" s="193" t="s">
        <v>284</v>
      </c>
      <c r="E130" s="194" t="s">
        <v>7496</v>
      </c>
      <c r="F130" s="195" t="s">
        <v>7497</v>
      </c>
      <c r="G130" s="196" t="s">
        <v>2216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673</v>
      </c>
      <c r="AT130" s="205" t="s">
        <v>284</v>
      </c>
      <c r="AU130" s="205" t="s">
        <v>83</v>
      </c>
      <c r="AY130" s="18" t="s">
        <v>282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673</v>
      </c>
      <c r="BM130" s="205" t="s">
        <v>208</v>
      </c>
    </row>
    <row r="131" spans="1:65" s="2" customFormat="1" ht="16.5" customHeight="1">
      <c r="A131" s="35"/>
      <c r="B131" s="36"/>
      <c r="C131" s="251" t="s">
        <v>185</v>
      </c>
      <c r="D131" s="251" t="s">
        <v>990</v>
      </c>
      <c r="E131" s="252" t="s">
        <v>7498</v>
      </c>
      <c r="F131" s="253" t="s">
        <v>7499</v>
      </c>
      <c r="G131" s="254" t="s">
        <v>2216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1797</v>
      </c>
      <c r="AT131" s="205" t="s">
        <v>990</v>
      </c>
      <c r="AU131" s="205" t="s">
        <v>83</v>
      </c>
      <c r="AY131" s="18" t="s">
        <v>282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673</v>
      </c>
      <c r="BM131" s="205" t="s">
        <v>222</v>
      </c>
    </row>
    <row r="132" spans="1:65" s="2" customFormat="1" ht="16.5" customHeight="1">
      <c r="A132" s="35"/>
      <c r="B132" s="36"/>
      <c r="C132" s="193" t="s">
        <v>188</v>
      </c>
      <c r="D132" s="193" t="s">
        <v>284</v>
      </c>
      <c r="E132" s="194" t="s">
        <v>7500</v>
      </c>
      <c r="F132" s="195" t="s">
        <v>7501</v>
      </c>
      <c r="G132" s="196" t="s">
        <v>2216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673</v>
      </c>
      <c r="AT132" s="205" t="s">
        <v>284</v>
      </c>
      <c r="AU132" s="205" t="s">
        <v>83</v>
      </c>
      <c r="AY132" s="18" t="s">
        <v>282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673</v>
      </c>
      <c r="BM132" s="205" t="s">
        <v>452</v>
      </c>
    </row>
    <row r="133" spans="1:65" s="2" customFormat="1" ht="16.5" customHeight="1">
      <c r="A133" s="35"/>
      <c r="B133" s="36"/>
      <c r="C133" s="251" t="s">
        <v>191</v>
      </c>
      <c r="D133" s="251" t="s">
        <v>990</v>
      </c>
      <c r="E133" s="252" t="s">
        <v>7502</v>
      </c>
      <c r="F133" s="253" t="s">
        <v>7503</v>
      </c>
      <c r="G133" s="254" t="s">
        <v>2216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1797</v>
      </c>
      <c r="AT133" s="205" t="s">
        <v>990</v>
      </c>
      <c r="AU133" s="205" t="s">
        <v>83</v>
      </c>
      <c r="AY133" s="18" t="s">
        <v>282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673</v>
      </c>
      <c r="BM133" s="205" t="s">
        <v>463</v>
      </c>
    </row>
    <row r="134" spans="1:65" s="2" customFormat="1" ht="16.5" customHeight="1">
      <c r="A134" s="35"/>
      <c r="B134" s="36"/>
      <c r="C134" s="193" t="s">
        <v>194</v>
      </c>
      <c r="D134" s="193" t="s">
        <v>284</v>
      </c>
      <c r="E134" s="194" t="s">
        <v>7504</v>
      </c>
      <c r="F134" s="195" t="s">
        <v>7505</v>
      </c>
      <c r="G134" s="196" t="s">
        <v>2216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673</v>
      </c>
      <c r="AT134" s="205" t="s">
        <v>284</v>
      </c>
      <c r="AU134" s="205" t="s">
        <v>83</v>
      </c>
      <c r="AY134" s="18" t="s">
        <v>282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673</v>
      </c>
      <c r="BM134" s="205" t="s">
        <v>473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7506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SUM(P136:P138)</f>
        <v>0</v>
      </c>
      <c r="Q135" s="185"/>
      <c r="R135" s="186">
        <f>SUM(R136:R138)</f>
        <v>0</v>
      </c>
      <c r="S135" s="185"/>
      <c r="T135" s="187">
        <f>SUM(T136:T138)</f>
        <v>0</v>
      </c>
      <c r="AR135" s="188" t="s">
        <v>83</v>
      </c>
      <c r="AT135" s="189" t="s">
        <v>75</v>
      </c>
      <c r="AU135" s="189" t="s">
        <v>76</v>
      </c>
      <c r="AY135" s="188" t="s">
        <v>282</v>
      </c>
      <c r="BK135" s="190">
        <f>SUM(BK136:BK138)</f>
        <v>0</v>
      </c>
    </row>
    <row r="136" spans="1:65" s="2" customFormat="1" ht="16.5" customHeight="1">
      <c r="A136" s="35"/>
      <c r="B136" s="36"/>
      <c r="C136" s="193" t="s">
        <v>8</v>
      </c>
      <c r="D136" s="193" t="s">
        <v>284</v>
      </c>
      <c r="E136" s="194" t="s">
        <v>80</v>
      </c>
      <c r="F136" s="195" t="s">
        <v>7507</v>
      </c>
      <c r="G136" s="196" t="s">
        <v>295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83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288</v>
      </c>
      <c r="BM136" s="205" t="s">
        <v>7508</v>
      </c>
    </row>
    <row r="137" spans="1:65" s="2" customFormat="1" ht="16.5" customHeight="1">
      <c r="A137" s="35"/>
      <c r="B137" s="36"/>
      <c r="C137" s="251" t="s">
        <v>199</v>
      </c>
      <c r="D137" s="251" t="s">
        <v>990</v>
      </c>
      <c r="E137" s="252" t="s">
        <v>7509</v>
      </c>
      <c r="F137" s="253" t="s">
        <v>7510</v>
      </c>
      <c r="G137" s="254" t="s">
        <v>295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347</v>
      </c>
      <c r="AT137" s="205" t="s">
        <v>990</v>
      </c>
      <c r="AU137" s="205" t="s">
        <v>83</v>
      </c>
      <c r="AY137" s="18" t="s">
        <v>282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288</v>
      </c>
      <c r="BM137" s="205" t="s">
        <v>7511</v>
      </c>
    </row>
    <row r="138" spans="1:65" s="2" customFormat="1" ht="16.5" customHeight="1">
      <c r="A138" s="35"/>
      <c r="B138" s="36"/>
      <c r="C138" s="193" t="s">
        <v>202</v>
      </c>
      <c r="D138" s="193" t="s">
        <v>284</v>
      </c>
      <c r="E138" s="194" t="s">
        <v>152</v>
      </c>
      <c r="F138" s="195" t="s">
        <v>7512</v>
      </c>
      <c r="G138" s="196" t="s">
        <v>295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83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7513</v>
      </c>
    </row>
    <row r="139" spans="1:65" s="12" customFormat="1" ht="25.9" customHeight="1">
      <c r="B139" s="177"/>
      <c r="C139" s="178"/>
      <c r="D139" s="179" t="s">
        <v>75</v>
      </c>
      <c r="E139" s="180" t="s">
        <v>3646</v>
      </c>
      <c r="F139" s="180" t="s">
        <v>7514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SUM(P140:P141)</f>
        <v>0</v>
      </c>
      <c r="Q139" s="185"/>
      <c r="R139" s="186">
        <f>SUM(R140:R141)</f>
        <v>0</v>
      </c>
      <c r="S139" s="185"/>
      <c r="T139" s="187">
        <f>SUM(T140:T141)</f>
        <v>0</v>
      </c>
      <c r="AR139" s="188" t="s">
        <v>83</v>
      </c>
      <c r="AT139" s="189" t="s">
        <v>75</v>
      </c>
      <c r="AU139" s="189" t="s">
        <v>76</v>
      </c>
      <c r="AY139" s="188" t="s">
        <v>282</v>
      </c>
      <c r="BK139" s="190">
        <f>SUM(BK140:BK141)</f>
        <v>0</v>
      </c>
    </row>
    <row r="140" spans="1:65" s="2" customFormat="1" ht="16.5" customHeight="1">
      <c r="A140" s="35"/>
      <c r="B140" s="36"/>
      <c r="C140" s="193" t="s">
        <v>205</v>
      </c>
      <c r="D140" s="193" t="s">
        <v>284</v>
      </c>
      <c r="E140" s="194" t="s">
        <v>7515</v>
      </c>
      <c r="F140" s="195" t="s">
        <v>3742</v>
      </c>
      <c r="G140" s="196" t="s">
        <v>3535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673</v>
      </c>
      <c r="AT140" s="205" t="s">
        <v>284</v>
      </c>
      <c r="AU140" s="205" t="s">
        <v>83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673</v>
      </c>
      <c r="BM140" s="205" t="s">
        <v>483</v>
      </c>
    </row>
    <row r="141" spans="1:65" s="2" customFormat="1" ht="24.2" customHeight="1">
      <c r="A141" s="35"/>
      <c r="B141" s="36"/>
      <c r="C141" s="193" t="s">
        <v>426</v>
      </c>
      <c r="D141" s="193" t="s">
        <v>284</v>
      </c>
      <c r="E141" s="194" t="s">
        <v>7516</v>
      </c>
      <c r="F141" s="195" t="s">
        <v>3744</v>
      </c>
      <c r="G141" s="196" t="s">
        <v>3535</v>
      </c>
      <c r="H141" s="197">
        <v>1</v>
      </c>
      <c r="I141" s="198"/>
      <c r="J141" s="199">
        <f>ROUND(I141*H141,2)</f>
        <v>0</v>
      </c>
      <c r="K141" s="200"/>
      <c r="L141" s="40"/>
      <c r="M141" s="265" t="s">
        <v>1</v>
      </c>
      <c r="N141" s="266" t="s">
        <v>41</v>
      </c>
      <c r="O141" s="267"/>
      <c r="P141" s="268">
        <f>O141*H141</f>
        <v>0</v>
      </c>
      <c r="Q141" s="268">
        <v>0</v>
      </c>
      <c r="R141" s="268">
        <f>Q141*H141</f>
        <v>0</v>
      </c>
      <c r="S141" s="268">
        <v>0</v>
      </c>
      <c r="T141" s="26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673</v>
      </c>
      <c r="AT141" s="205" t="s">
        <v>284</v>
      </c>
      <c r="AU141" s="205" t="s">
        <v>83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673</v>
      </c>
      <c r="BM141" s="205" t="s">
        <v>493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y+fxRPVCypaoyE1KPa9/SqxPv1G8zaYfOJw+hrKOULZ2vU/x7ruoSlZxPKrQ4E08BYmLeEPYFLs0bzeYvDLsWA==" saltValue="LfUj67MeJt+gN8/JLtQ6CQ7RDV1E+GIDaZGVF1ZGolUw6svd8UenDMxkoUTo0h+Qa4MNzULPYfckFxzu9vAi2w==" spinCount="100000" sheet="1" objects="1" scenarios="1" formatColumns="0" formatRows="0" autoFilter="0"/>
  <autoFilter ref="C118:K14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7517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20 - SO 20 - Závlahový systém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7518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7519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>
      <c r="B99" s="154"/>
      <c r="C99" s="155"/>
      <c r="D99" s="156" t="s">
        <v>7520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7521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7522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267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MŠ Vokovická</v>
      </c>
      <c r="F111" s="336"/>
      <c r="G111" s="336"/>
      <c r="H111" s="33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8" t="str">
        <f>E9</f>
        <v>20 - SO 20 - Závlahový systém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268</v>
      </c>
      <c r="D120" s="168" t="s">
        <v>61</v>
      </c>
      <c r="E120" s="168" t="s">
        <v>57</v>
      </c>
      <c r="F120" s="168" t="s">
        <v>58</v>
      </c>
      <c r="G120" s="168" t="s">
        <v>269</v>
      </c>
      <c r="H120" s="168" t="s">
        <v>270</v>
      </c>
      <c r="I120" s="168" t="s">
        <v>271</v>
      </c>
      <c r="J120" s="169" t="s">
        <v>232</v>
      </c>
      <c r="K120" s="170" t="s">
        <v>272</v>
      </c>
      <c r="L120" s="171"/>
      <c r="M120" s="76" t="s">
        <v>1</v>
      </c>
      <c r="N120" s="77" t="s">
        <v>40</v>
      </c>
      <c r="O120" s="77" t="s">
        <v>273</v>
      </c>
      <c r="P120" s="77" t="s">
        <v>274</v>
      </c>
      <c r="Q120" s="77" t="s">
        <v>275</v>
      </c>
      <c r="R120" s="77" t="s">
        <v>276</v>
      </c>
      <c r="S120" s="77" t="s">
        <v>277</v>
      </c>
      <c r="T120" s="78" t="s">
        <v>278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279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3646</v>
      </c>
      <c r="F122" s="180" t="s">
        <v>283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282</v>
      </c>
      <c r="BK122" s="190">
        <f>SUM(BK123:BK130)</f>
        <v>0</v>
      </c>
    </row>
    <row r="123" spans="1:65" s="2" customFormat="1" ht="21.75" customHeight="1">
      <c r="A123" s="35"/>
      <c r="B123" s="36"/>
      <c r="C123" s="193" t="s">
        <v>83</v>
      </c>
      <c r="D123" s="193" t="s">
        <v>284</v>
      </c>
      <c r="E123" s="194" t="s">
        <v>7523</v>
      </c>
      <c r="F123" s="195" t="s">
        <v>7524</v>
      </c>
      <c r="G123" s="196" t="s">
        <v>295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288</v>
      </c>
      <c r="AT123" s="205" t="s">
        <v>284</v>
      </c>
      <c r="AU123" s="205" t="s">
        <v>83</v>
      </c>
      <c r="AY123" s="18" t="s">
        <v>282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288</v>
      </c>
      <c r="BM123" s="205" t="s">
        <v>85</v>
      </c>
    </row>
    <row r="124" spans="1:65" s="2" customFormat="1" ht="19.5">
      <c r="A124" s="35"/>
      <c r="B124" s="36"/>
      <c r="C124" s="37"/>
      <c r="D124" s="209" t="s">
        <v>3774</v>
      </c>
      <c r="E124" s="37"/>
      <c r="F124" s="270" t="s">
        <v>7525</v>
      </c>
      <c r="G124" s="37"/>
      <c r="H124" s="37"/>
      <c r="I124" s="271"/>
      <c r="J124" s="37"/>
      <c r="K124" s="37"/>
      <c r="L124" s="40"/>
      <c r="M124" s="272"/>
      <c r="N124" s="273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3774</v>
      </c>
      <c r="AU124" s="18" t="s">
        <v>83</v>
      </c>
    </row>
    <row r="125" spans="1:65" s="2" customFormat="1" ht="16.5" customHeight="1">
      <c r="A125" s="35"/>
      <c r="B125" s="36"/>
      <c r="C125" s="193" t="s">
        <v>85</v>
      </c>
      <c r="D125" s="193" t="s">
        <v>284</v>
      </c>
      <c r="E125" s="194" t="s">
        <v>7526</v>
      </c>
      <c r="F125" s="195" t="s">
        <v>7527</v>
      </c>
      <c r="G125" s="196" t="s">
        <v>295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288</v>
      </c>
      <c r="AT125" s="205" t="s">
        <v>284</v>
      </c>
      <c r="AU125" s="205" t="s">
        <v>83</v>
      </c>
      <c r="AY125" s="18" t="s">
        <v>282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288</v>
      </c>
      <c r="BM125" s="205" t="s">
        <v>288</v>
      </c>
    </row>
    <row r="126" spans="1:65" s="2" customFormat="1" ht="29.25">
      <c r="A126" s="35"/>
      <c r="B126" s="36"/>
      <c r="C126" s="37"/>
      <c r="D126" s="209" t="s">
        <v>3774</v>
      </c>
      <c r="E126" s="37"/>
      <c r="F126" s="270" t="s">
        <v>7528</v>
      </c>
      <c r="G126" s="37"/>
      <c r="H126" s="37"/>
      <c r="I126" s="271"/>
      <c r="J126" s="37"/>
      <c r="K126" s="37"/>
      <c r="L126" s="40"/>
      <c r="M126" s="272"/>
      <c r="N126" s="273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3774</v>
      </c>
      <c r="AU126" s="18" t="s">
        <v>83</v>
      </c>
    </row>
    <row r="127" spans="1:65" s="2" customFormat="1" ht="21.75" customHeight="1">
      <c r="A127" s="35"/>
      <c r="B127" s="36"/>
      <c r="C127" s="193" t="s">
        <v>105</v>
      </c>
      <c r="D127" s="193" t="s">
        <v>284</v>
      </c>
      <c r="E127" s="194" t="s">
        <v>7529</v>
      </c>
      <c r="F127" s="195" t="s">
        <v>7530</v>
      </c>
      <c r="G127" s="196" t="s">
        <v>295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288</v>
      </c>
      <c r="AT127" s="205" t="s">
        <v>284</v>
      </c>
      <c r="AU127" s="205" t="s">
        <v>83</v>
      </c>
      <c r="AY127" s="18" t="s">
        <v>282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288</v>
      </c>
      <c r="BM127" s="205" t="s">
        <v>336</v>
      </c>
    </row>
    <row r="128" spans="1:65" s="2" customFormat="1" ht="21.75" customHeight="1">
      <c r="A128" s="35"/>
      <c r="B128" s="36"/>
      <c r="C128" s="193" t="s">
        <v>288</v>
      </c>
      <c r="D128" s="193" t="s">
        <v>284</v>
      </c>
      <c r="E128" s="194" t="s">
        <v>7531</v>
      </c>
      <c r="F128" s="195" t="s">
        <v>7532</v>
      </c>
      <c r="G128" s="196" t="s">
        <v>295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288</v>
      </c>
      <c r="AT128" s="205" t="s">
        <v>284</v>
      </c>
      <c r="AU128" s="205" t="s">
        <v>83</v>
      </c>
      <c r="AY128" s="18" t="s">
        <v>282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288</v>
      </c>
      <c r="BM128" s="205" t="s">
        <v>347</v>
      </c>
    </row>
    <row r="129" spans="1:65" s="2" customFormat="1" ht="16.5" customHeight="1">
      <c r="A129" s="35"/>
      <c r="B129" s="36"/>
      <c r="C129" s="193" t="s">
        <v>330</v>
      </c>
      <c r="D129" s="193" t="s">
        <v>284</v>
      </c>
      <c r="E129" s="194" t="s">
        <v>7533</v>
      </c>
      <c r="F129" s="195" t="s">
        <v>7534</v>
      </c>
      <c r="G129" s="196" t="s">
        <v>295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288</v>
      </c>
      <c r="AT129" s="205" t="s">
        <v>284</v>
      </c>
      <c r="AU129" s="205" t="s">
        <v>83</v>
      </c>
      <c r="AY129" s="18" t="s">
        <v>282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288</v>
      </c>
      <c r="BM129" s="205" t="s">
        <v>357</v>
      </c>
    </row>
    <row r="130" spans="1:65" s="2" customFormat="1" ht="19.5">
      <c r="A130" s="35"/>
      <c r="B130" s="36"/>
      <c r="C130" s="37"/>
      <c r="D130" s="209" t="s">
        <v>3774</v>
      </c>
      <c r="E130" s="37"/>
      <c r="F130" s="270" t="s">
        <v>7535</v>
      </c>
      <c r="G130" s="37"/>
      <c r="H130" s="37"/>
      <c r="I130" s="271"/>
      <c r="J130" s="37"/>
      <c r="K130" s="37"/>
      <c r="L130" s="40"/>
      <c r="M130" s="272"/>
      <c r="N130" s="273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3774</v>
      </c>
      <c r="AU130" s="18" t="s">
        <v>83</v>
      </c>
    </row>
    <row r="131" spans="1:65" s="12" customFormat="1" ht="25.9" customHeight="1">
      <c r="B131" s="177"/>
      <c r="C131" s="178"/>
      <c r="D131" s="179" t="s">
        <v>75</v>
      </c>
      <c r="E131" s="180" t="s">
        <v>3657</v>
      </c>
      <c r="F131" s="180" t="s">
        <v>764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282</v>
      </c>
      <c r="BK131" s="190">
        <f>SUM(BK132:BK133)</f>
        <v>0</v>
      </c>
    </row>
    <row r="132" spans="1:65" s="2" customFormat="1" ht="21.75" customHeight="1">
      <c r="A132" s="35"/>
      <c r="B132" s="36"/>
      <c r="C132" s="193" t="s">
        <v>336</v>
      </c>
      <c r="D132" s="193" t="s">
        <v>284</v>
      </c>
      <c r="E132" s="194" t="s">
        <v>7536</v>
      </c>
      <c r="F132" s="195" t="s">
        <v>7537</v>
      </c>
      <c r="G132" s="196" t="s">
        <v>295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83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288</v>
      </c>
      <c r="BM132" s="205" t="s">
        <v>188</v>
      </c>
    </row>
    <row r="133" spans="1:65" s="2" customFormat="1" ht="19.5">
      <c r="A133" s="35"/>
      <c r="B133" s="36"/>
      <c r="C133" s="37"/>
      <c r="D133" s="209" t="s">
        <v>3774</v>
      </c>
      <c r="E133" s="37"/>
      <c r="F133" s="270" t="s">
        <v>7538</v>
      </c>
      <c r="G133" s="37"/>
      <c r="H133" s="37"/>
      <c r="I133" s="271"/>
      <c r="J133" s="37"/>
      <c r="K133" s="37"/>
      <c r="L133" s="40"/>
      <c r="M133" s="272"/>
      <c r="N133" s="273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3774</v>
      </c>
      <c r="AU133" s="18" t="s">
        <v>83</v>
      </c>
    </row>
    <row r="134" spans="1:65" s="12" customFormat="1" ht="25.9" customHeight="1">
      <c r="B134" s="177"/>
      <c r="C134" s="178"/>
      <c r="D134" s="179" t="s">
        <v>75</v>
      </c>
      <c r="E134" s="180" t="s">
        <v>3800</v>
      </c>
      <c r="F134" s="180" t="s">
        <v>7539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282</v>
      </c>
      <c r="BK134" s="190">
        <f>SUM(BK135:BK157)</f>
        <v>0</v>
      </c>
    </row>
    <row r="135" spans="1:65" s="2" customFormat="1" ht="21.75" customHeight="1">
      <c r="A135" s="35"/>
      <c r="B135" s="36"/>
      <c r="C135" s="251" t="s">
        <v>342</v>
      </c>
      <c r="D135" s="251" t="s">
        <v>990</v>
      </c>
      <c r="E135" s="252" t="s">
        <v>7540</v>
      </c>
      <c r="F135" s="253" t="s">
        <v>7541</v>
      </c>
      <c r="G135" s="254" t="s">
        <v>441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347</v>
      </c>
      <c r="AT135" s="205" t="s">
        <v>990</v>
      </c>
      <c r="AU135" s="205" t="s">
        <v>83</v>
      </c>
      <c r="AY135" s="18" t="s">
        <v>282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288</v>
      </c>
      <c r="BM135" s="205" t="s">
        <v>194</v>
      </c>
    </row>
    <row r="136" spans="1:65" s="2" customFormat="1" ht="16.5" customHeight="1">
      <c r="A136" s="35"/>
      <c r="B136" s="36"/>
      <c r="C136" s="251" t="s">
        <v>347</v>
      </c>
      <c r="D136" s="251" t="s">
        <v>990</v>
      </c>
      <c r="E136" s="252" t="s">
        <v>7542</v>
      </c>
      <c r="F136" s="253" t="s">
        <v>7543</v>
      </c>
      <c r="G136" s="254" t="s">
        <v>3535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347</v>
      </c>
      <c r="AT136" s="205" t="s">
        <v>990</v>
      </c>
      <c r="AU136" s="205" t="s">
        <v>83</v>
      </c>
      <c r="AY136" s="18" t="s">
        <v>282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288</v>
      </c>
      <c r="BM136" s="205" t="s">
        <v>199</v>
      </c>
    </row>
    <row r="137" spans="1:65" s="2" customFormat="1" ht="21.75" customHeight="1">
      <c r="A137" s="35"/>
      <c r="B137" s="36"/>
      <c r="C137" s="193" t="s">
        <v>352</v>
      </c>
      <c r="D137" s="193" t="s">
        <v>284</v>
      </c>
      <c r="E137" s="194" t="s">
        <v>7544</v>
      </c>
      <c r="F137" s="195" t="s">
        <v>7545</v>
      </c>
      <c r="G137" s="196" t="s">
        <v>441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288</v>
      </c>
      <c r="AT137" s="205" t="s">
        <v>284</v>
      </c>
      <c r="AU137" s="205" t="s">
        <v>83</v>
      </c>
      <c r="AY137" s="18" t="s">
        <v>282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288</v>
      </c>
      <c r="BM137" s="205" t="s">
        <v>205</v>
      </c>
    </row>
    <row r="138" spans="1:65" s="2" customFormat="1" ht="21.75" customHeight="1">
      <c r="A138" s="35"/>
      <c r="B138" s="36"/>
      <c r="C138" s="251" t="s">
        <v>357</v>
      </c>
      <c r="D138" s="251" t="s">
        <v>990</v>
      </c>
      <c r="E138" s="252" t="s">
        <v>7546</v>
      </c>
      <c r="F138" s="253" t="s">
        <v>7547</v>
      </c>
      <c r="G138" s="254" t="s">
        <v>441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347</v>
      </c>
      <c r="AT138" s="205" t="s">
        <v>990</v>
      </c>
      <c r="AU138" s="205" t="s">
        <v>83</v>
      </c>
      <c r="AY138" s="18" t="s">
        <v>282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288</v>
      </c>
      <c r="BM138" s="205" t="s">
        <v>208</v>
      </c>
    </row>
    <row r="139" spans="1:65" s="2" customFormat="1" ht="16.5" customHeight="1">
      <c r="A139" s="35"/>
      <c r="B139" s="36"/>
      <c r="C139" s="251" t="s">
        <v>185</v>
      </c>
      <c r="D139" s="251" t="s">
        <v>990</v>
      </c>
      <c r="E139" s="252" t="s">
        <v>7548</v>
      </c>
      <c r="F139" s="253" t="s">
        <v>7549</v>
      </c>
      <c r="G139" s="254" t="s">
        <v>3535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347</v>
      </c>
      <c r="AT139" s="205" t="s">
        <v>990</v>
      </c>
      <c r="AU139" s="205" t="s">
        <v>83</v>
      </c>
      <c r="AY139" s="18" t="s">
        <v>282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288</v>
      </c>
      <c r="BM139" s="205" t="s">
        <v>222</v>
      </c>
    </row>
    <row r="140" spans="1:65" s="2" customFormat="1" ht="21.75" customHeight="1">
      <c r="A140" s="35"/>
      <c r="B140" s="36"/>
      <c r="C140" s="193" t="s">
        <v>188</v>
      </c>
      <c r="D140" s="193" t="s">
        <v>284</v>
      </c>
      <c r="E140" s="194" t="s">
        <v>7550</v>
      </c>
      <c r="F140" s="195" t="s">
        <v>7551</v>
      </c>
      <c r="G140" s="196" t="s">
        <v>441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288</v>
      </c>
      <c r="AT140" s="205" t="s">
        <v>284</v>
      </c>
      <c r="AU140" s="205" t="s">
        <v>83</v>
      </c>
      <c r="AY140" s="18" t="s">
        <v>282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288</v>
      </c>
      <c r="BM140" s="205" t="s">
        <v>452</v>
      </c>
    </row>
    <row r="141" spans="1:65" s="2" customFormat="1" ht="16.5" customHeight="1">
      <c r="A141" s="35"/>
      <c r="B141" s="36"/>
      <c r="C141" s="193" t="s">
        <v>191</v>
      </c>
      <c r="D141" s="193" t="s">
        <v>284</v>
      </c>
      <c r="E141" s="194" t="s">
        <v>7552</v>
      </c>
      <c r="F141" s="195" t="s">
        <v>7553</v>
      </c>
      <c r="G141" s="196" t="s">
        <v>441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83</v>
      </c>
      <c r="AY141" s="18" t="s">
        <v>282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288</v>
      </c>
      <c r="BM141" s="205" t="s">
        <v>463</v>
      </c>
    </row>
    <row r="142" spans="1:65" s="2" customFormat="1" ht="21.75" customHeight="1">
      <c r="A142" s="35"/>
      <c r="B142" s="36"/>
      <c r="C142" s="251" t="s">
        <v>194</v>
      </c>
      <c r="D142" s="251" t="s">
        <v>990</v>
      </c>
      <c r="E142" s="252" t="s">
        <v>7554</v>
      </c>
      <c r="F142" s="253" t="s">
        <v>7555</v>
      </c>
      <c r="G142" s="254" t="s">
        <v>583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347</v>
      </c>
      <c r="AT142" s="205" t="s">
        <v>990</v>
      </c>
      <c r="AU142" s="205" t="s">
        <v>83</v>
      </c>
      <c r="AY142" s="18" t="s">
        <v>282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288</v>
      </c>
      <c r="BM142" s="205" t="s">
        <v>473</v>
      </c>
    </row>
    <row r="143" spans="1:65" s="2" customFormat="1" ht="16.5" customHeight="1">
      <c r="A143" s="35"/>
      <c r="B143" s="36"/>
      <c r="C143" s="251" t="s">
        <v>8</v>
      </c>
      <c r="D143" s="251" t="s">
        <v>990</v>
      </c>
      <c r="E143" s="252" t="s">
        <v>7556</v>
      </c>
      <c r="F143" s="253" t="s">
        <v>7557</v>
      </c>
      <c r="G143" s="254" t="s">
        <v>583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347</v>
      </c>
      <c r="AT143" s="205" t="s">
        <v>990</v>
      </c>
      <c r="AU143" s="205" t="s">
        <v>83</v>
      </c>
      <c r="AY143" s="18" t="s">
        <v>282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288</v>
      </c>
      <c r="BM143" s="205" t="s">
        <v>483</v>
      </c>
    </row>
    <row r="144" spans="1:65" s="2" customFormat="1" ht="16.5" customHeight="1">
      <c r="A144" s="35"/>
      <c r="B144" s="36"/>
      <c r="C144" s="251" t="s">
        <v>199</v>
      </c>
      <c r="D144" s="251" t="s">
        <v>990</v>
      </c>
      <c r="E144" s="252" t="s">
        <v>7558</v>
      </c>
      <c r="F144" s="253" t="s">
        <v>7559</v>
      </c>
      <c r="G144" s="254" t="s">
        <v>583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347</v>
      </c>
      <c r="AT144" s="205" t="s">
        <v>990</v>
      </c>
      <c r="AU144" s="205" t="s">
        <v>83</v>
      </c>
      <c r="AY144" s="18" t="s">
        <v>282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288</v>
      </c>
      <c r="BM144" s="205" t="s">
        <v>493</v>
      </c>
    </row>
    <row r="145" spans="1:65" s="2" customFormat="1" ht="16.5" customHeight="1">
      <c r="A145" s="35"/>
      <c r="B145" s="36"/>
      <c r="C145" s="251" t="s">
        <v>202</v>
      </c>
      <c r="D145" s="251" t="s">
        <v>990</v>
      </c>
      <c r="E145" s="252" t="s">
        <v>7560</v>
      </c>
      <c r="F145" s="253" t="s">
        <v>7561</v>
      </c>
      <c r="G145" s="254" t="s">
        <v>583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347</v>
      </c>
      <c r="AT145" s="205" t="s">
        <v>990</v>
      </c>
      <c r="AU145" s="205" t="s">
        <v>83</v>
      </c>
      <c r="AY145" s="18" t="s">
        <v>282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288</v>
      </c>
      <c r="BM145" s="205" t="s">
        <v>509</v>
      </c>
    </row>
    <row r="146" spans="1:65" s="2" customFormat="1" ht="24.2" customHeight="1">
      <c r="A146" s="35"/>
      <c r="B146" s="36"/>
      <c r="C146" s="251" t="s">
        <v>205</v>
      </c>
      <c r="D146" s="251" t="s">
        <v>990</v>
      </c>
      <c r="E146" s="252" t="s">
        <v>7562</v>
      </c>
      <c r="F146" s="253" t="s">
        <v>7563</v>
      </c>
      <c r="G146" s="254" t="s">
        <v>583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347</v>
      </c>
      <c r="AT146" s="205" t="s">
        <v>990</v>
      </c>
      <c r="AU146" s="205" t="s">
        <v>83</v>
      </c>
      <c r="AY146" s="18" t="s">
        <v>282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288</v>
      </c>
      <c r="BM146" s="205" t="s">
        <v>520</v>
      </c>
    </row>
    <row r="147" spans="1:65" s="2" customFormat="1" ht="24.2" customHeight="1">
      <c r="A147" s="35"/>
      <c r="B147" s="36"/>
      <c r="C147" s="251" t="s">
        <v>426</v>
      </c>
      <c r="D147" s="251" t="s">
        <v>990</v>
      </c>
      <c r="E147" s="252" t="s">
        <v>7564</v>
      </c>
      <c r="F147" s="253" t="s">
        <v>7565</v>
      </c>
      <c r="G147" s="254" t="s">
        <v>583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347</v>
      </c>
      <c r="AT147" s="205" t="s">
        <v>990</v>
      </c>
      <c r="AU147" s="205" t="s">
        <v>83</v>
      </c>
      <c r="AY147" s="18" t="s">
        <v>282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288</v>
      </c>
      <c r="BM147" s="205" t="s">
        <v>530</v>
      </c>
    </row>
    <row r="148" spans="1:65" s="2" customFormat="1" ht="21.75" customHeight="1">
      <c r="A148" s="35"/>
      <c r="B148" s="36"/>
      <c r="C148" s="251" t="s">
        <v>208</v>
      </c>
      <c r="D148" s="251" t="s">
        <v>990</v>
      </c>
      <c r="E148" s="252" t="s">
        <v>7566</v>
      </c>
      <c r="F148" s="253" t="s">
        <v>7567</v>
      </c>
      <c r="G148" s="254" t="s">
        <v>583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347</v>
      </c>
      <c r="AT148" s="205" t="s">
        <v>990</v>
      </c>
      <c r="AU148" s="205" t="s">
        <v>83</v>
      </c>
      <c r="AY148" s="18" t="s">
        <v>282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288</v>
      </c>
      <c r="BM148" s="205" t="s">
        <v>544</v>
      </c>
    </row>
    <row r="149" spans="1:65" s="2" customFormat="1" ht="16.5" customHeight="1">
      <c r="A149" s="35"/>
      <c r="B149" s="36"/>
      <c r="C149" s="251" t="s">
        <v>7</v>
      </c>
      <c r="D149" s="251" t="s">
        <v>990</v>
      </c>
      <c r="E149" s="252" t="s">
        <v>7568</v>
      </c>
      <c r="F149" s="253" t="s">
        <v>7569</v>
      </c>
      <c r="G149" s="254" t="s">
        <v>583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347</v>
      </c>
      <c r="AT149" s="205" t="s">
        <v>990</v>
      </c>
      <c r="AU149" s="205" t="s">
        <v>83</v>
      </c>
      <c r="AY149" s="18" t="s">
        <v>282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288</v>
      </c>
      <c r="BM149" s="205" t="s">
        <v>580</v>
      </c>
    </row>
    <row r="150" spans="1:65" s="2" customFormat="1" ht="16.5" customHeight="1">
      <c r="A150" s="35"/>
      <c r="B150" s="36"/>
      <c r="C150" s="251" t="s">
        <v>222</v>
      </c>
      <c r="D150" s="251" t="s">
        <v>990</v>
      </c>
      <c r="E150" s="252" t="s">
        <v>7570</v>
      </c>
      <c r="F150" s="253" t="s">
        <v>7571</v>
      </c>
      <c r="G150" s="254" t="s">
        <v>583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347</v>
      </c>
      <c r="AT150" s="205" t="s">
        <v>990</v>
      </c>
      <c r="AU150" s="205" t="s">
        <v>83</v>
      </c>
      <c r="AY150" s="18" t="s">
        <v>282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288</v>
      </c>
      <c r="BM150" s="205" t="s">
        <v>589</v>
      </c>
    </row>
    <row r="151" spans="1:65" s="2" customFormat="1" ht="16.5" customHeight="1">
      <c r="A151" s="35"/>
      <c r="B151" s="36"/>
      <c r="C151" s="251" t="s">
        <v>446</v>
      </c>
      <c r="D151" s="251" t="s">
        <v>990</v>
      </c>
      <c r="E151" s="252" t="s">
        <v>7572</v>
      </c>
      <c r="F151" s="253" t="s">
        <v>7573</v>
      </c>
      <c r="G151" s="254" t="s">
        <v>583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347</v>
      </c>
      <c r="AT151" s="205" t="s">
        <v>990</v>
      </c>
      <c r="AU151" s="205" t="s">
        <v>83</v>
      </c>
      <c r="AY151" s="18" t="s">
        <v>282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288</v>
      </c>
      <c r="BM151" s="205" t="s">
        <v>597</v>
      </c>
    </row>
    <row r="152" spans="1:65" s="2" customFormat="1" ht="16.5" customHeight="1">
      <c r="A152" s="35"/>
      <c r="B152" s="36"/>
      <c r="C152" s="251" t="s">
        <v>452</v>
      </c>
      <c r="D152" s="251" t="s">
        <v>990</v>
      </c>
      <c r="E152" s="252" t="s">
        <v>7574</v>
      </c>
      <c r="F152" s="253" t="s">
        <v>7575</v>
      </c>
      <c r="G152" s="254" t="s">
        <v>583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347</v>
      </c>
      <c r="AT152" s="205" t="s">
        <v>990</v>
      </c>
      <c r="AU152" s="205" t="s">
        <v>83</v>
      </c>
      <c r="AY152" s="18" t="s">
        <v>282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288</v>
      </c>
      <c r="BM152" s="205" t="s">
        <v>605</v>
      </c>
    </row>
    <row r="153" spans="1:65" s="2" customFormat="1" ht="16.5" customHeight="1">
      <c r="A153" s="35"/>
      <c r="B153" s="36"/>
      <c r="C153" s="251" t="s">
        <v>457</v>
      </c>
      <c r="D153" s="251" t="s">
        <v>990</v>
      </c>
      <c r="E153" s="252" t="s">
        <v>7576</v>
      </c>
      <c r="F153" s="253" t="s">
        <v>7577</v>
      </c>
      <c r="G153" s="254" t="s">
        <v>583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347</v>
      </c>
      <c r="AT153" s="205" t="s">
        <v>990</v>
      </c>
      <c r="AU153" s="205" t="s">
        <v>83</v>
      </c>
      <c r="AY153" s="18" t="s">
        <v>282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288</v>
      </c>
      <c r="BM153" s="205" t="s">
        <v>613</v>
      </c>
    </row>
    <row r="154" spans="1:65" s="2" customFormat="1" ht="16.5" customHeight="1">
      <c r="A154" s="35"/>
      <c r="B154" s="36"/>
      <c r="C154" s="251" t="s">
        <v>463</v>
      </c>
      <c r="D154" s="251" t="s">
        <v>990</v>
      </c>
      <c r="E154" s="252" t="s">
        <v>7578</v>
      </c>
      <c r="F154" s="253" t="s">
        <v>7579</v>
      </c>
      <c r="G154" s="254" t="s">
        <v>583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347</v>
      </c>
      <c r="AT154" s="205" t="s">
        <v>990</v>
      </c>
      <c r="AU154" s="205" t="s">
        <v>83</v>
      </c>
      <c r="AY154" s="18" t="s">
        <v>282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288</v>
      </c>
      <c r="BM154" s="205" t="s">
        <v>621</v>
      </c>
    </row>
    <row r="155" spans="1:65" s="2" customFormat="1" ht="24.2" customHeight="1">
      <c r="A155" s="35"/>
      <c r="B155" s="36"/>
      <c r="C155" s="251" t="s">
        <v>468</v>
      </c>
      <c r="D155" s="251" t="s">
        <v>990</v>
      </c>
      <c r="E155" s="252" t="s">
        <v>7580</v>
      </c>
      <c r="F155" s="253" t="s">
        <v>7581</v>
      </c>
      <c r="G155" s="254" t="s">
        <v>583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347</v>
      </c>
      <c r="AT155" s="205" t="s">
        <v>990</v>
      </c>
      <c r="AU155" s="205" t="s">
        <v>83</v>
      </c>
      <c r="AY155" s="18" t="s">
        <v>282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288</v>
      </c>
      <c r="BM155" s="205" t="s">
        <v>629</v>
      </c>
    </row>
    <row r="156" spans="1:65" s="2" customFormat="1" ht="16.5" customHeight="1">
      <c r="A156" s="35"/>
      <c r="B156" s="36"/>
      <c r="C156" s="251" t="s">
        <v>473</v>
      </c>
      <c r="D156" s="251" t="s">
        <v>990</v>
      </c>
      <c r="E156" s="252" t="s">
        <v>7582</v>
      </c>
      <c r="F156" s="253" t="s">
        <v>7583</v>
      </c>
      <c r="G156" s="254" t="s">
        <v>583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347</v>
      </c>
      <c r="AT156" s="205" t="s">
        <v>990</v>
      </c>
      <c r="AU156" s="205" t="s">
        <v>83</v>
      </c>
      <c r="AY156" s="18" t="s">
        <v>282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288</v>
      </c>
      <c r="BM156" s="205" t="s">
        <v>637</v>
      </c>
    </row>
    <row r="157" spans="1:65" s="2" customFormat="1" ht="16.5" customHeight="1">
      <c r="A157" s="35"/>
      <c r="B157" s="36"/>
      <c r="C157" s="251" t="s">
        <v>478</v>
      </c>
      <c r="D157" s="251" t="s">
        <v>990</v>
      </c>
      <c r="E157" s="252" t="s">
        <v>7584</v>
      </c>
      <c r="F157" s="253" t="s">
        <v>7585</v>
      </c>
      <c r="G157" s="254" t="s">
        <v>583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347</v>
      </c>
      <c r="AT157" s="205" t="s">
        <v>990</v>
      </c>
      <c r="AU157" s="205" t="s">
        <v>83</v>
      </c>
      <c r="AY157" s="18" t="s">
        <v>282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288</v>
      </c>
      <c r="BM157" s="205" t="s">
        <v>645</v>
      </c>
    </row>
    <row r="158" spans="1:65" s="12" customFormat="1" ht="25.9" customHeight="1">
      <c r="B158" s="177"/>
      <c r="C158" s="178"/>
      <c r="D158" s="179" t="s">
        <v>75</v>
      </c>
      <c r="E158" s="180" t="s">
        <v>3808</v>
      </c>
      <c r="F158" s="180" t="s">
        <v>7586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282</v>
      </c>
      <c r="BK158" s="190">
        <f>SUM(BK159:BK194)</f>
        <v>0</v>
      </c>
    </row>
    <row r="159" spans="1:65" s="2" customFormat="1" ht="24.2" customHeight="1">
      <c r="A159" s="35"/>
      <c r="B159" s="36"/>
      <c r="C159" s="251" t="s">
        <v>483</v>
      </c>
      <c r="D159" s="251" t="s">
        <v>990</v>
      </c>
      <c r="E159" s="252" t="s">
        <v>7587</v>
      </c>
      <c r="F159" s="253" t="s">
        <v>7588</v>
      </c>
      <c r="G159" s="254" t="s">
        <v>583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347</v>
      </c>
      <c r="AT159" s="205" t="s">
        <v>990</v>
      </c>
      <c r="AU159" s="205" t="s">
        <v>83</v>
      </c>
      <c r="AY159" s="18" t="s">
        <v>282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288</v>
      </c>
      <c r="BM159" s="205" t="s">
        <v>653</v>
      </c>
    </row>
    <row r="160" spans="1:65" s="2" customFormat="1" ht="16.5" customHeight="1">
      <c r="A160" s="35"/>
      <c r="B160" s="36"/>
      <c r="C160" s="251" t="s">
        <v>488</v>
      </c>
      <c r="D160" s="251" t="s">
        <v>990</v>
      </c>
      <c r="E160" s="252" t="s">
        <v>7589</v>
      </c>
      <c r="F160" s="253" t="s">
        <v>7590</v>
      </c>
      <c r="G160" s="254" t="s">
        <v>583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347</v>
      </c>
      <c r="AT160" s="205" t="s">
        <v>990</v>
      </c>
      <c r="AU160" s="205" t="s">
        <v>83</v>
      </c>
      <c r="AY160" s="18" t="s">
        <v>282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288</v>
      </c>
      <c r="BM160" s="205" t="s">
        <v>664</v>
      </c>
    </row>
    <row r="161" spans="1:65" s="2" customFormat="1" ht="16.5" customHeight="1">
      <c r="A161" s="35"/>
      <c r="B161" s="36"/>
      <c r="C161" s="251" t="s">
        <v>493</v>
      </c>
      <c r="D161" s="251" t="s">
        <v>990</v>
      </c>
      <c r="E161" s="252" t="s">
        <v>7591</v>
      </c>
      <c r="F161" s="253" t="s">
        <v>7592</v>
      </c>
      <c r="G161" s="254" t="s">
        <v>583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347</v>
      </c>
      <c r="AT161" s="205" t="s">
        <v>990</v>
      </c>
      <c r="AU161" s="205" t="s">
        <v>83</v>
      </c>
      <c r="AY161" s="18" t="s">
        <v>282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288</v>
      </c>
      <c r="BM161" s="205" t="s">
        <v>673</v>
      </c>
    </row>
    <row r="162" spans="1:65" s="2" customFormat="1" ht="16.5" customHeight="1">
      <c r="A162" s="35"/>
      <c r="B162" s="36"/>
      <c r="C162" s="251" t="s">
        <v>498</v>
      </c>
      <c r="D162" s="251" t="s">
        <v>990</v>
      </c>
      <c r="E162" s="252" t="s">
        <v>7593</v>
      </c>
      <c r="F162" s="253" t="s">
        <v>7594</v>
      </c>
      <c r="G162" s="254" t="s">
        <v>583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347</v>
      </c>
      <c r="AT162" s="205" t="s">
        <v>990</v>
      </c>
      <c r="AU162" s="205" t="s">
        <v>83</v>
      </c>
      <c r="AY162" s="18" t="s">
        <v>282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288</v>
      </c>
      <c r="BM162" s="205" t="s">
        <v>697</v>
      </c>
    </row>
    <row r="163" spans="1:65" s="2" customFormat="1" ht="21.75" customHeight="1">
      <c r="A163" s="35"/>
      <c r="B163" s="36"/>
      <c r="C163" s="251" t="s">
        <v>509</v>
      </c>
      <c r="D163" s="251" t="s">
        <v>990</v>
      </c>
      <c r="E163" s="252" t="s">
        <v>7595</v>
      </c>
      <c r="F163" s="253" t="s">
        <v>7596</v>
      </c>
      <c r="G163" s="254" t="s">
        <v>583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347</v>
      </c>
      <c r="AT163" s="205" t="s">
        <v>990</v>
      </c>
      <c r="AU163" s="205" t="s">
        <v>83</v>
      </c>
      <c r="AY163" s="18" t="s">
        <v>282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288</v>
      </c>
      <c r="BM163" s="205" t="s">
        <v>712</v>
      </c>
    </row>
    <row r="164" spans="1:65" s="2" customFormat="1" ht="16.5" customHeight="1">
      <c r="A164" s="35"/>
      <c r="B164" s="36"/>
      <c r="C164" s="251" t="s">
        <v>515</v>
      </c>
      <c r="D164" s="251" t="s">
        <v>990</v>
      </c>
      <c r="E164" s="252" t="s">
        <v>7597</v>
      </c>
      <c r="F164" s="253" t="s">
        <v>7598</v>
      </c>
      <c r="G164" s="254" t="s">
        <v>583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347</v>
      </c>
      <c r="AT164" s="205" t="s">
        <v>990</v>
      </c>
      <c r="AU164" s="205" t="s">
        <v>83</v>
      </c>
      <c r="AY164" s="18" t="s">
        <v>282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288</v>
      </c>
      <c r="BM164" s="205" t="s">
        <v>728</v>
      </c>
    </row>
    <row r="165" spans="1:65" s="2" customFormat="1" ht="33" customHeight="1">
      <c r="A165" s="35"/>
      <c r="B165" s="36"/>
      <c r="C165" s="251" t="s">
        <v>520</v>
      </c>
      <c r="D165" s="251" t="s">
        <v>990</v>
      </c>
      <c r="E165" s="252" t="s">
        <v>7599</v>
      </c>
      <c r="F165" s="253" t="s">
        <v>7600</v>
      </c>
      <c r="G165" s="254" t="s">
        <v>583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347</v>
      </c>
      <c r="AT165" s="205" t="s">
        <v>990</v>
      </c>
      <c r="AU165" s="205" t="s">
        <v>83</v>
      </c>
      <c r="AY165" s="18" t="s">
        <v>282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288</v>
      </c>
      <c r="BM165" s="205" t="s">
        <v>741</v>
      </c>
    </row>
    <row r="166" spans="1:65" s="2" customFormat="1" ht="16.5" customHeight="1">
      <c r="A166" s="35"/>
      <c r="B166" s="36"/>
      <c r="C166" s="251" t="s">
        <v>525</v>
      </c>
      <c r="D166" s="251" t="s">
        <v>990</v>
      </c>
      <c r="E166" s="252" t="s">
        <v>7601</v>
      </c>
      <c r="F166" s="253" t="s">
        <v>7602</v>
      </c>
      <c r="G166" s="254" t="s">
        <v>583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347</v>
      </c>
      <c r="AT166" s="205" t="s">
        <v>990</v>
      </c>
      <c r="AU166" s="205" t="s">
        <v>83</v>
      </c>
      <c r="AY166" s="18" t="s">
        <v>282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288</v>
      </c>
      <c r="BM166" s="205" t="s">
        <v>748</v>
      </c>
    </row>
    <row r="167" spans="1:65" s="2" customFormat="1" ht="16.5" customHeight="1">
      <c r="A167" s="35"/>
      <c r="B167" s="36"/>
      <c r="C167" s="251" t="s">
        <v>530</v>
      </c>
      <c r="D167" s="251" t="s">
        <v>990</v>
      </c>
      <c r="E167" s="252" t="s">
        <v>7603</v>
      </c>
      <c r="F167" s="253" t="s">
        <v>7604</v>
      </c>
      <c r="G167" s="254" t="s">
        <v>583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347</v>
      </c>
      <c r="AT167" s="205" t="s">
        <v>990</v>
      </c>
      <c r="AU167" s="205" t="s">
        <v>83</v>
      </c>
      <c r="AY167" s="18" t="s">
        <v>282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288</v>
      </c>
      <c r="BM167" s="205" t="s">
        <v>759</v>
      </c>
    </row>
    <row r="168" spans="1:65" s="2" customFormat="1" ht="16.5" customHeight="1">
      <c r="A168" s="35"/>
      <c r="B168" s="36"/>
      <c r="C168" s="251" t="s">
        <v>536</v>
      </c>
      <c r="D168" s="251" t="s">
        <v>990</v>
      </c>
      <c r="E168" s="252" t="s">
        <v>7605</v>
      </c>
      <c r="F168" s="253" t="s">
        <v>7606</v>
      </c>
      <c r="G168" s="254" t="s">
        <v>583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347</v>
      </c>
      <c r="AT168" s="205" t="s">
        <v>990</v>
      </c>
      <c r="AU168" s="205" t="s">
        <v>83</v>
      </c>
      <c r="AY168" s="18" t="s">
        <v>282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288</v>
      </c>
      <c r="BM168" s="205" t="s">
        <v>772</v>
      </c>
    </row>
    <row r="169" spans="1:65" s="2" customFormat="1" ht="16.5" customHeight="1">
      <c r="A169" s="35"/>
      <c r="B169" s="36"/>
      <c r="C169" s="251" t="s">
        <v>544</v>
      </c>
      <c r="D169" s="251" t="s">
        <v>990</v>
      </c>
      <c r="E169" s="252" t="s">
        <v>7607</v>
      </c>
      <c r="F169" s="253" t="s">
        <v>7608</v>
      </c>
      <c r="G169" s="254" t="s">
        <v>583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347</v>
      </c>
      <c r="AT169" s="205" t="s">
        <v>990</v>
      </c>
      <c r="AU169" s="205" t="s">
        <v>83</v>
      </c>
      <c r="AY169" s="18" t="s">
        <v>282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288</v>
      </c>
      <c r="BM169" s="205" t="s">
        <v>783</v>
      </c>
    </row>
    <row r="170" spans="1:65" s="2" customFormat="1" ht="16.5" customHeight="1">
      <c r="A170" s="35"/>
      <c r="B170" s="36"/>
      <c r="C170" s="251" t="s">
        <v>550</v>
      </c>
      <c r="D170" s="251" t="s">
        <v>990</v>
      </c>
      <c r="E170" s="252" t="s">
        <v>7609</v>
      </c>
      <c r="F170" s="253" t="s">
        <v>7610</v>
      </c>
      <c r="G170" s="254" t="s">
        <v>583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347</v>
      </c>
      <c r="AT170" s="205" t="s">
        <v>990</v>
      </c>
      <c r="AU170" s="205" t="s">
        <v>83</v>
      </c>
      <c r="AY170" s="18" t="s">
        <v>282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288</v>
      </c>
      <c r="BM170" s="205" t="s">
        <v>791</v>
      </c>
    </row>
    <row r="171" spans="1:65" s="2" customFormat="1" ht="16.5" customHeight="1">
      <c r="A171" s="35"/>
      <c r="B171" s="36"/>
      <c r="C171" s="251" t="s">
        <v>580</v>
      </c>
      <c r="D171" s="251" t="s">
        <v>990</v>
      </c>
      <c r="E171" s="252" t="s">
        <v>7611</v>
      </c>
      <c r="F171" s="253" t="s">
        <v>7612</v>
      </c>
      <c r="G171" s="254" t="s">
        <v>583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347</v>
      </c>
      <c r="AT171" s="205" t="s">
        <v>990</v>
      </c>
      <c r="AU171" s="205" t="s">
        <v>83</v>
      </c>
      <c r="AY171" s="18" t="s">
        <v>282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288</v>
      </c>
      <c r="BM171" s="205" t="s">
        <v>801</v>
      </c>
    </row>
    <row r="172" spans="1:65" s="2" customFormat="1" ht="24.2" customHeight="1">
      <c r="A172" s="35"/>
      <c r="B172" s="36"/>
      <c r="C172" s="251" t="s">
        <v>585</v>
      </c>
      <c r="D172" s="251" t="s">
        <v>990</v>
      </c>
      <c r="E172" s="252" t="s">
        <v>7613</v>
      </c>
      <c r="F172" s="253" t="s">
        <v>7614</v>
      </c>
      <c r="G172" s="254" t="s">
        <v>583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347</v>
      </c>
      <c r="AT172" s="205" t="s">
        <v>990</v>
      </c>
      <c r="AU172" s="205" t="s">
        <v>83</v>
      </c>
      <c r="AY172" s="18" t="s">
        <v>282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288</v>
      </c>
      <c r="BM172" s="205" t="s">
        <v>810</v>
      </c>
    </row>
    <row r="173" spans="1:65" s="2" customFormat="1" ht="24.2" customHeight="1">
      <c r="A173" s="35"/>
      <c r="B173" s="36"/>
      <c r="C173" s="251" t="s">
        <v>589</v>
      </c>
      <c r="D173" s="251" t="s">
        <v>990</v>
      </c>
      <c r="E173" s="252" t="s">
        <v>7615</v>
      </c>
      <c r="F173" s="253" t="s">
        <v>7616</v>
      </c>
      <c r="G173" s="254" t="s">
        <v>583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347</v>
      </c>
      <c r="AT173" s="205" t="s">
        <v>990</v>
      </c>
      <c r="AU173" s="205" t="s">
        <v>83</v>
      </c>
      <c r="AY173" s="18" t="s">
        <v>282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288</v>
      </c>
      <c r="BM173" s="205" t="s">
        <v>820</v>
      </c>
    </row>
    <row r="174" spans="1:65" s="2" customFormat="1" ht="21.75" customHeight="1">
      <c r="A174" s="35"/>
      <c r="B174" s="36"/>
      <c r="C174" s="251" t="s">
        <v>593</v>
      </c>
      <c r="D174" s="251" t="s">
        <v>990</v>
      </c>
      <c r="E174" s="252" t="s">
        <v>7617</v>
      </c>
      <c r="F174" s="253" t="s">
        <v>7618</v>
      </c>
      <c r="G174" s="254" t="s">
        <v>583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347</v>
      </c>
      <c r="AT174" s="205" t="s">
        <v>990</v>
      </c>
      <c r="AU174" s="205" t="s">
        <v>83</v>
      </c>
      <c r="AY174" s="18" t="s">
        <v>282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288</v>
      </c>
      <c r="BM174" s="205" t="s">
        <v>834</v>
      </c>
    </row>
    <row r="175" spans="1:65" s="2" customFormat="1" ht="21.75" customHeight="1">
      <c r="A175" s="35"/>
      <c r="B175" s="36"/>
      <c r="C175" s="251" t="s">
        <v>597</v>
      </c>
      <c r="D175" s="251" t="s">
        <v>990</v>
      </c>
      <c r="E175" s="252" t="s">
        <v>7619</v>
      </c>
      <c r="F175" s="253" t="s">
        <v>7620</v>
      </c>
      <c r="G175" s="254" t="s">
        <v>583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347</v>
      </c>
      <c r="AT175" s="205" t="s">
        <v>990</v>
      </c>
      <c r="AU175" s="205" t="s">
        <v>83</v>
      </c>
      <c r="AY175" s="18" t="s">
        <v>282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288</v>
      </c>
      <c r="BM175" s="205" t="s">
        <v>844</v>
      </c>
    </row>
    <row r="176" spans="1:65" s="2" customFormat="1" ht="16.5" customHeight="1">
      <c r="A176" s="35"/>
      <c r="B176" s="36"/>
      <c r="C176" s="251" t="s">
        <v>601</v>
      </c>
      <c r="D176" s="251" t="s">
        <v>990</v>
      </c>
      <c r="E176" s="252" t="s">
        <v>7621</v>
      </c>
      <c r="F176" s="253" t="s">
        <v>7622</v>
      </c>
      <c r="G176" s="254" t="s">
        <v>583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347</v>
      </c>
      <c r="AT176" s="205" t="s">
        <v>990</v>
      </c>
      <c r="AU176" s="205" t="s">
        <v>83</v>
      </c>
      <c r="AY176" s="18" t="s">
        <v>282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288</v>
      </c>
      <c r="BM176" s="205" t="s">
        <v>859</v>
      </c>
    </row>
    <row r="177" spans="1:65" s="2" customFormat="1" ht="16.5" customHeight="1">
      <c r="A177" s="35"/>
      <c r="B177" s="36"/>
      <c r="C177" s="251" t="s">
        <v>605</v>
      </c>
      <c r="D177" s="251" t="s">
        <v>990</v>
      </c>
      <c r="E177" s="252" t="s">
        <v>7623</v>
      </c>
      <c r="F177" s="253" t="s">
        <v>7624</v>
      </c>
      <c r="G177" s="254" t="s">
        <v>583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347</v>
      </c>
      <c r="AT177" s="205" t="s">
        <v>990</v>
      </c>
      <c r="AU177" s="205" t="s">
        <v>83</v>
      </c>
      <c r="AY177" s="18" t="s">
        <v>282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288</v>
      </c>
      <c r="BM177" s="205" t="s">
        <v>867</v>
      </c>
    </row>
    <row r="178" spans="1:65" s="2" customFormat="1" ht="16.5" customHeight="1">
      <c r="A178" s="35"/>
      <c r="B178" s="36"/>
      <c r="C178" s="251" t="s">
        <v>609</v>
      </c>
      <c r="D178" s="251" t="s">
        <v>990</v>
      </c>
      <c r="E178" s="252" t="s">
        <v>7625</v>
      </c>
      <c r="F178" s="253" t="s">
        <v>7626</v>
      </c>
      <c r="G178" s="254" t="s">
        <v>583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347</v>
      </c>
      <c r="AT178" s="205" t="s">
        <v>990</v>
      </c>
      <c r="AU178" s="205" t="s">
        <v>83</v>
      </c>
      <c r="AY178" s="18" t="s">
        <v>282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288</v>
      </c>
      <c r="BM178" s="205" t="s">
        <v>878</v>
      </c>
    </row>
    <row r="179" spans="1:65" s="2" customFormat="1" ht="16.5" customHeight="1">
      <c r="A179" s="35"/>
      <c r="B179" s="36"/>
      <c r="C179" s="251" t="s">
        <v>613</v>
      </c>
      <c r="D179" s="251" t="s">
        <v>990</v>
      </c>
      <c r="E179" s="252" t="s">
        <v>7627</v>
      </c>
      <c r="F179" s="253" t="s">
        <v>7628</v>
      </c>
      <c r="G179" s="254" t="s">
        <v>583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347</v>
      </c>
      <c r="AT179" s="205" t="s">
        <v>990</v>
      </c>
      <c r="AU179" s="205" t="s">
        <v>83</v>
      </c>
      <c r="AY179" s="18" t="s">
        <v>282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288</v>
      </c>
      <c r="BM179" s="205" t="s">
        <v>901</v>
      </c>
    </row>
    <row r="180" spans="1:65" s="2" customFormat="1" ht="16.5" customHeight="1">
      <c r="A180" s="35"/>
      <c r="B180" s="36"/>
      <c r="C180" s="251" t="s">
        <v>617</v>
      </c>
      <c r="D180" s="251" t="s">
        <v>990</v>
      </c>
      <c r="E180" s="252" t="s">
        <v>7629</v>
      </c>
      <c r="F180" s="253" t="s">
        <v>7630</v>
      </c>
      <c r="G180" s="254" t="s">
        <v>583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347</v>
      </c>
      <c r="AT180" s="205" t="s">
        <v>990</v>
      </c>
      <c r="AU180" s="205" t="s">
        <v>83</v>
      </c>
      <c r="AY180" s="18" t="s">
        <v>282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288</v>
      </c>
      <c r="BM180" s="205" t="s">
        <v>910</v>
      </c>
    </row>
    <row r="181" spans="1:65" s="2" customFormat="1" ht="24.2" customHeight="1">
      <c r="A181" s="35"/>
      <c r="B181" s="36"/>
      <c r="C181" s="251" t="s">
        <v>621</v>
      </c>
      <c r="D181" s="251" t="s">
        <v>990</v>
      </c>
      <c r="E181" s="252" t="s">
        <v>7631</v>
      </c>
      <c r="F181" s="253" t="s">
        <v>7632</v>
      </c>
      <c r="G181" s="254" t="s">
        <v>583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347</v>
      </c>
      <c r="AT181" s="205" t="s">
        <v>990</v>
      </c>
      <c r="AU181" s="205" t="s">
        <v>83</v>
      </c>
      <c r="AY181" s="18" t="s">
        <v>282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288</v>
      </c>
      <c r="BM181" s="205" t="s">
        <v>926</v>
      </c>
    </row>
    <row r="182" spans="1:65" s="2" customFormat="1" ht="24.2" customHeight="1">
      <c r="A182" s="35"/>
      <c r="B182" s="36"/>
      <c r="C182" s="251" t="s">
        <v>625</v>
      </c>
      <c r="D182" s="251" t="s">
        <v>990</v>
      </c>
      <c r="E182" s="252" t="s">
        <v>7633</v>
      </c>
      <c r="F182" s="253" t="s">
        <v>7634</v>
      </c>
      <c r="G182" s="254" t="s">
        <v>583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347</v>
      </c>
      <c r="AT182" s="205" t="s">
        <v>990</v>
      </c>
      <c r="AU182" s="205" t="s">
        <v>83</v>
      </c>
      <c r="AY182" s="18" t="s">
        <v>282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288</v>
      </c>
      <c r="BM182" s="205" t="s">
        <v>938</v>
      </c>
    </row>
    <row r="183" spans="1:65" s="2" customFormat="1" ht="16.5" customHeight="1">
      <c r="A183" s="35"/>
      <c r="B183" s="36"/>
      <c r="C183" s="251" t="s">
        <v>629</v>
      </c>
      <c r="D183" s="251" t="s">
        <v>990</v>
      </c>
      <c r="E183" s="252" t="s">
        <v>7635</v>
      </c>
      <c r="F183" s="253" t="s">
        <v>7636</v>
      </c>
      <c r="G183" s="254" t="s">
        <v>583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347</v>
      </c>
      <c r="AT183" s="205" t="s">
        <v>990</v>
      </c>
      <c r="AU183" s="205" t="s">
        <v>83</v>
      </c>
      <c r="AY183" s="18" t="s">
        <v>282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288</v>
      </c>
      <c r="BM183" s="205" t="s">
        <v>947</v>
      </c>
    </row>
    <row r="184" spans="1:65" s="2" customFormat="1" ht="16.5" customHeight="1">
      <c r="A184" s="35"/>
      <c r="B184" s="36"/>
      <c r="C184" s="251" t="s">
        <v>633</v>
      </c>
      <c r="D184" s="251" t="s">
        <v>990</v>
      </c>
      <c r="E184" s="252" t="s">
        <v>7637</v>
      </c>
      <c r="F184" s="253" t="s">
        <v>7638</v>
      </c>
      <c r="G184" s="254" t="s">
        <v>583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347</v>
      </c>
      <c r="AT184" s="205" t="s">
        <v>990</v>
      </c>
      <c r="AU184" s="205" t="s">
        <v>83</v>
      </c>
      <c r="AY184" s="18" t="s">
        <v>282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288</v>
      </c>
      <c r="BM184" s="205" t="s">
        <v>957</v>
      </c>
    </row>
    <row r="185" spans="1:65" s="2" customFormat="1" ht="16.5" customHeight="1">
      <c r="A185" s="35"/>
      <c r="B185" s="36"/>
      <c r="C185" s="251" t="s">
        <v>637</v>
      </c>
      <c r="D185" s="251" t="s">
        <v>990</v>
      </c>
      <c r="E185" s="252" t="s">
        <v>7639</v>
      </c>
      <c r="F185" s="253" t="s">
        <v>7640</v>
      </c>
      <c r="G185" s="254" t="s">
        <v>583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347</v>
      </c>
      <c r="AT185" s="205" t="s">
        <v>990</v>
      </c>
      <c r="AU185" s="205" t="s">
        <v>83</v>
      </c>
      <c r="AY185" s="18" t="s">
        <v>282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288</v>
      </c>
      <c r="BM185" s="205" t="s">
        <v>971</v>
      </c>
    </row>
    <row r="186" spans="1:65" s="2" customFormat="1" ht="16.5" customHeight="1">
      <c r="A186" s="35"/>
      <c r="B186" s="36"/>
      <c r="C186" s="251" t="s">
        <v>641</v>
      </c>
      <c r="D186" s="251" t="s">
        <v>990</v>
      </c>
      <c r="E186" s="252" t="s">
        <v>7641</v>
      </c>
      <c r="F186" s="253" t="s">
        <v>7642</v>
      </c>
      <c r="G186" s="254" t="s">
        <v>583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347</v>
      </c>
      <c r="AT186" s="205" t="s">
        <v>990</v>
      </c>
      <c r="AU186" s="205" t="s">
        <v>83</v>
      </c>
      <c r="AY186" s="18" t="s">
        <v>282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288</v>
      </c>
      <c r="BM186" s="205" t="s">
        <v>981</v>
      </c>
    </row>
    <row r="187" spans="1:65" s="2" customFormat="1" ht="21.75" customHeight="1">
      <c r="A187" s="35"/>
      <c r="B187" s="36"/>
      <c r="C187" s="251" t="s">
        <v>645</v>
      </c>
      <c r="D187" s="251" t="s">
        <v>990</v>
      </c>
      <c r="E187" s="252" t="s">
        <v>7643</v>
      </c>
      <c r="F187" s="253" t="s">
        <v>7644</v>
      </c>
      <c r="G187" s="254" t="s">
        <v>583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347</v>
      </c>
      <c r="AT187" s="205" t="s">
        <v>990</v>
      </c>
      <c r="AU187" s="205" t="s">
        <v>83</v>
      </c>
      <c r="AY187" s="18" t="s">
        <v>282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288</v>
      </c>
      <c r="BM187" s="205" t="s">
        <v>989</v>
      </c>
    </row>
    <row r="188" spans="1:65" s="2" customFormat="1" ht="16.5" customHeight="1">
      <c r="A188" s="35"/>
      <c r="B188" s="36"/>
      <c r="C188" s="251" t="s">
        <v>649</v>
      </c>
      <c r="D188" s="251" t="s">
        <v>990</v>
      </c>
      <c r="E188" s="252" t="s">
        <v>7645</v>
      </c>
      <c r="F188" s="253" t="s">
        <v>7646</v>
      </c>
      <c r="G188" s="254" t="s">
        <v>583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347</v>
      </c>
      <c r="AT188" s="205" t="s">
        <v>990</v>
      </c>
      <c r="AU188" s="205" t="s">
        <v>83</v>
      </c>
      <c r="AY188" s="18" t="s">
        <v>282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288</v>
      </c>
      <c r="BM188" s="205" t="s">
        <v>1000</v>
      </c>
    </row>
    <row r="189" spans="1:65" s="2" customFormat="1" ht="16.5" customHeight="1">
      <c r="A189" s="35"/>
      <c r="B189" s="36"/>
      <c r="C189" s="251" t="s">
        <v>653</v>
      </c>
      <c r="D189" s="251" t="s">
        <v>990</v>
      </c>
      <c r="E189" s="252" t="s">
        <v>7647</v>
      </c>
      <c r="F189" s="253" t="s">
        <v>7648</v>
      </c>
      <c r="G189" s="254" t="s">
        <v>583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347</v>
      </c>
      <c r="AT189" s="205" t="s">
        <v>990</v>
      </c>
      <c r="AU189" s="205" t="s">
        <v>83</v>
      </c>
      <c r="AY189" s="18" t="s">
        <v>282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288</v>
      </c>
      <c r="BM189" s="205" t="s">
        <v>1012</v>
      </c>
    </row>
    <row r="190" spans="1:65" s="2" customFormat="1" ht="16.5" customHeight="1">
      <c r="A190" s="35"/>
      <c r="B190" s="36"/>
      <c r="C190" s="193" t="s">
        <v>659</v>
      </c>
      <c r="D190" s="193" t="s">
        <v>284</v>
      </c>
      <c r="E190" s="194" t="s">
        <v>7649</v>
      </c>
      <c r="F190" s="195" t="s">
        <v>7650</v>
      </c>
      <c r="G190" s="196" t="s">
        <v>583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288</v>
      </c>
      <c r="AT190" s="205" t="s">
        <v>284</v>
      </c>
      <c r="AU190" s="205" t="s">
        <v>83</v>
      </c>
      <c r="AY190" s="18" t="s">
        <v>282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288</v>
      </c>
      <c r="BM190" s="205" t="s">
        <v>1030</v>
      </c>
    </row>
    <row r="191" spans="1:65" s="2" customFormat="1" ht="16.5" customHeight="1">
      <c r="A191" s="35"/>
      <c r="B191" s="36"/>
      <c r="C191" s="193" t="s">
        <v>664</v>
      </c>
      <c r="D191" s="193" t="s">
        <v>284</v>
      </c>
      <c r="E191" s="194" t="s">
        <v>7651</v>
      </c>
      <c r="F191" s="195" t="s">
        <v>7652</v>
      </c>
      <c r="G191" s="196" t="s">
        <v>583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288</v>
      </c>
      <c r="AT191" s="205" t="s">
        <v>284</v>
      </c>
      <c r="AU191" s="205" t="s">
        <v>83</v>
      </c>
      <c r="AY191" s="18" t="s">
        <v>282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288</v>
      </c>
      <c r="BM191" s="205" t="s">
        <v>1058</v>
      </c>
    </row>
    <row r="192" spans="1:65" s="2" customFormat="1" ht="16.5" customHeight="1">
      <c r="A192" s="35"/>
      <c r="B192" s="36"/>
      <c r="C192" s="193" t="s">
        <v>669</v>
      </c>
      <c r="D192" s="193" t="s">
        <v>284</v>
      </c>
      <c r="E192" s="194" t="s">
        <v>7653</v>
      </c>
      <c r="F192" s="195" t="s">
        <v>7654</v>
      </c>
      <c r="G192" s="196" t="s">
        <v>762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288</v>
      </c>
      <c r="AT192" s="205" t="s">
        <v>284</v>
      </c>
      <c r="AU192" s="205" t="s">
        <v>83</v>
      </c>
      <c r="AY192" s="18" t="s">
        <v>282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288</v>
      </c>
      <c r="BM192" s="205" t="s">
        <v>1084</v>
      </c>
    </row>
    <row r="193" spans="1:65" s="2" customFormat="1" ht="16.5" customHeight="1">
      <c r="A193" s="35"/>
      <c r="B193" s="36"/>
      <c r="C193" s="193" t="s">
        <v>673</v>
      </c>
      <c r="D193" s="193" t="s">
        <v>284</v>
      </c>
      <c r="E193" s="194" t="s">
        <v>7655</v>
      </c>
      <c r="F193" s="195" t="s">
        <v>7656</v>
      </c>
      <c r="G193" s="196" t="s">
        <v>583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288</v>
      </c>
      <c r="AT193" s="205" t="s">
        <v>284</v>
      </c>
      <c r="AU193" s="205" t="s">
        <v>83</v>
      </c>
      <c r="AY193" s="18" t="s">
        <v>282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288</v>
      </c>
      <c r="BM193" s="205" t="s">
        <v>1092</v>
      </c>
    </row>
    <row r="194" spans="1:65" s="2" customFormat="1" ht="16.5" customHeight="1">
      <c r="A194" s="35"/>
      <c r="B194" s="36"/>
      <c r="C194" s="193" t="s">
        <v>679</v>
      </c>
      <c r="D194" s="193" t="s">
        <v>284</v>
      </c>
      <c r="E194" s="194" t="s">
        <v>7657</v>
      </c>
      <c r="F194" s="195" t="s">
        <v>7658</v>
      </c>
      <c r="G194" s="196" t="s">
        <v>441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288</v>
      </c>
      <c r="AT194" s="205" t="s">
        <v>284</v>
      </c>
      <c r="AU194" s="205" t="s">
        <v>83</v>
      </c>
      <c r="AY194" s="18" t="s">
        <v>282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288</v>
      </c>
      <c r="BM194" s="205" t="s">
        <v>1101</v>
      </c>
    </row>
    <row r="195" spans="1:65" s="12" customFormat="1" ht="25.9" customHeight="1">
      <c r="B195" s="177"/>
      <c r="C195" s="178"/>
      <c r="D195" s="179" t="s">
        <v>75</v>
      </c>
      <c r="E195" s="180" t="s">
        <v>3816</v>
      </c>
      <c r="F195" s="180" t="s">
        <v>6096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282</v>
      </c>
      <c r="BK195" s="190">
        <f>SUM(BK196:BK205)</f>
        <v>0</v>
      </c>
    </row>
    <row r="196" spans="1:65" s="2" customFormat="1" ht="16.5" customHeight="1">
      <c r="A196" s="35"/>
      <c r="B196" s="36"/>
      <c r="C196" s="193" t="s">
        <v>697</v>
      </c>
      <c r="D196" s="193" t="s">
        <v>284</v>
      </c>
      <c r="E196" s="194" t="s">
        <v>7659</v>
      </c>
      <c r="F196" s="195" t="s">
        <v>7660</v>
      </c>
      <c r="G196" s="196" t="s">
        <v>762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673</v>
      </c>
      <c r="AT196" s="205" t="s">
        <v>284</v>
      </c>
      <c r="AU196" s="205" t="s">
        <v>83</v>
      </c>
      <c r="AY196" s="18" t="s">
        <v>282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673</v>
      </c>
      <c r="BM196" s="205" t="s">
        <v>1125</v>
      </c>
    </row>
    <row r="197" spans="1:65" s="2" customFormat="1" ht="24.2" customHeight="1">
      <c r="A197" s="35"/>
      <c r="B197" s="36"/>
      <c r="C197" s="251" t="s">
        <v>706</v>
      </c>
      <c r="D197" s="251" t="s">
        <v>990</v>
      </c>
      <c r="E197" s="252" t="s">
        <v>7661</v>
      </c>
      <c r="F197" s="253" t="s">
        <v>7662</v>
      </c>
      <c r="G197" s="254" t="s">
        <v>583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1797</v>
      </c>
      <c r="AT197" s="205" t="s">
        <v>990</v>
      </c>
      <c r="AU197" s="205" t="s">
        <v>83</v>
      </c>
      <c r="AY197" s="18" t="s">
        <v>282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673</v>
      </c>
      <c r="BM197" s="205" t="s">
        <v>1135</v>
      </c>
    </row>
    <row r="198" spans="1:65" s="2" customFormat="1" ht="21.75" customHeight="1">
      <c r="A198" s="35"/>
      <c r="B198" s="36"/>
      <c r="C198" s="251" t="s">
        <v>712</v>
      </c>
      <c r="D198" s="251" t="s">
        <v>990</v>
      </c>
      <c r="E198" s="252" t="s">
        <v>7663</v>
      </c>
      <c r="F198" s="253" t="s">
        <v>7664</v>
      </c>
      <c r="G198" s="254" t="s">
        <v>583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1797</v>
      </c>
      <c r="AT198" s="205" t="s">
        <v>990</v>
      </c>
      <c r="AU198" s="205" t="s">
        <v>83</v>
      </c>
      <c r="AY198" s="18" t="s">
        <v>282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673</v>
      </c>
      <c r="BM198" s="205" t="s">
        <v>1161</v>
      </c>
    </row>
    <row r="199" spans="1:65" s="2" customFormat="1" ht="16.5" customHeight="1">
      <c r="A199" s="35"/>
      <c r="B199" s="36"/>
      <c r="C199" s="251" t="s">
        <v>719</v>
      </c>
      <c r="D199" s="251" t="s">
        <v>990</v>
      </c>
      <c r="E199" s="252" t="s">
        <v>7665</v>
      </c>
      <c r="F199" s="253" t="s">
        <v>7666</v>
      </c>
      <c r="G199" s="254" t="s">
        <v>583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1797</v>
      </c>
      <c r="AT199" s="205" t="s">
        <v>990</v>
      </c>
      <c r="AU199" s="205" t="s">
        <v>83</v>
      </c>
      <c r="AY199" s="18" t="s">
        <v>282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673</v>
      </c>
      <c r="BM199" s="205" t="s">
        <v>1169</v>
      </c>
    </row>
    <row r="200" spans="1:65" s="2" customFormat="1" ht="16.5" customHeight="1">
      <c r="A200" s="35"/>
      <c r="B200" s="36"/>
      <c r="C200" s="251" t="s">
        <v>728</v>
      </c>
      <c r="D200" s="251" t="s">
        <v>990</v>
      </c>
      <c r="E200" s="252" t="s">
        <v>7667</v>
      </c>
      <c r="F200" s="253" t="s">
        <v>7668</v>
      </c>
      <c r="G200" s="254" t="s">
        <v>583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1797</v>
      </c>
      <c r="AT200" s="205" t="s">
        <v>990</v>
      </c>
      <c r="AU200" s="205" t="s">
        <v>83</v>
      </c>
      <c r="AY200" s="18" t="s">
        <v>282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673</v>
      </c>
      <c r="BM200" s="205" t="s">
        <v>1177</v>
      </c>
    </row>
    <row r="201" spans="1:65" s="2" customFormat="1" ht="16.5" customHeight="1">
      <c r="A201" s="35"/>
      <c r="B201" s="36"/>
      <c r="C201" s="251" t="s">
        <v>735</v>
      </c>
      <c r="D201" s="251" t="s">
        <v>990</v>
      </c>
      <c r="E201" s="252" t="s">
        <v>7669</v>
      </c>
      <c r="F201" s="253" t="s">
        <v>7670</v>
      </c>
      <c r="G201" s="254" t="s">
        <v>583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1797</v>
      </c>
      <c r="AT201" s="205" t="s">
        <v>990</v>
      </c>
      <c r="AU201" s="205" t="s">
        <v>83</v>
      </c>
      <c r="AY201" s="18" t="s">
        <v>282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673</v>
      </c>
      <c r="BM201" s="205" t="s">
        <v>1196</v>
      </c>
    </row>
    <row r="202" spans="1:65" s="2" customFormat="1" ht="21.75" customHeight="1">
      <c r="A202" s="35"/>
      <c r="B202" s="36"/>
      <c r="C202" s="251" t="s">
        <v>741</v>
      </c>
      <c r="D202" s="251" t="s">
        <v>990</v>
      </c>
      <c r="E202" s="252" t="s">
        <v>7671</v>
      </c>
      <c r="F202" s="253" t="s">
        <v>7672</v>
      </c>
      <c r="G202" s="254" t="s">
        <v>441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1797</v>
      </c>
      <c r="AT202" s="205" t="s">
        <v>990</v>
      </c>
      <c r="AU202" s="205" t="s">
        <v>83</v>
      </c>
      <c r="AY202" s="18" t="s">
        <v>282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673</v>
      </c>
      <c r="BM202" s="205" t="s">
        <v>1211</v>
      </c>
    </row>
    <row r="203" spans="1:65" s="2" customFormat="1" ht="24.2" customHeight="1">
      <c r="A203" s="35"/>
      <c r="B203" s="36"/>
      <c r="C203" s="193" t="s">
        <v>745</v>
      </c>
      <c r="D203" s="193" t="s">
        <v>284</v>
      </c>
      <c r="E203" s="194" t="s">
        <v>7673</v>
      </c>
      <c r="F203" s="195" t="s">
        <v>7674</v>
      </c>
      <c r="G203" s="196" t="s">
        <v>583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673</v>
      </c>
      <c r="AT203" s="205" t="s">
        <v>284</v>
      </c>
      <c r="AU203" s="205" t="s">
        <v>83</v>
      </c>
      <c r="AY203" s="18" t="s">
        <v>282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673</v>
      </c>
      <c r="BM203" s="205" t="s">
        <v>1220</v>
      </c>
    </row>
    <row r="204" spans="1:65" s="2" customFormat="1" ht="21.75" customHeight="1">
      <c r="A204" s="35"/>
      <c r="B204" s="36"/>
      <c r="C204" s="193" t="s">
        <v>748</v>
      </c>
      <c r="D204" s="193" t="s">
        <v>284</v>
      </c>
      <c r="E204" s="194" t="s">
        <v>7675</v>
      </c>
      <c r="F204" s="195" t="s">
        <v>7676</v>
      </c>
      <c r="G204" s="196" t="s">
        <v>762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673</v>
      </c>
      <c r="AT204" s="205" t="s">
        <v>284</v>
      </c>
      <c r="AU204" s="205" t="s">
        <v>83</v>
      </c>
      <c r="AY204" s="18" t="s">
        <v>282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673</v>
      </c>
      <c r="BM204" s="205" t="s">
        <v>1229</v>
      </c>
    </row>
    <row r="205" spans="1:65" s="2" customFormat="1" ht="16.5" customHeight="1">
      <c r="A205" s="35"/>
      <c r="B205" s="36"/>
      <c r="C205" s="193" t="s">
        <v>754</v>
      </c>
      <c r="D205" s="193" t="s">
        <v>284</v>
      </c>
      <c r="E205" s="194" t="s">
        <v>7677</v>
      </c>
      <c r="F205" s="195" t="s">
        <v>7678</v>
      </c>
      <c r="G205" s="196" t="s">
        <v>762</v>
      </c>
      <c r="H205" s="197">
        <v>1</v>
      </c>
      <c r="I205" s="198"/>
      <c r="J205" s="199">
        <f t="shared" si="20"/>
        <v>0</v>
      </c>
      <c r="K205" s="200"/>
      <c r="L205" s="40"/>
      <c r="M205" s="265" t="s">
        <v>1</v>
      </c>
      <c r="N205" s="266" t="s">
        <v>41</v>
      </c>
      <c r="O205" s="267"/>
      <c r="P205" s="268">
        <f t="shared" si="21"/>
        <v>0</v>
      </c>
      <c r="Q205" s="268">
        <v>0</v>
      </c>
      <c r="R205" s="268">
        <f t="shared" si="22"/>
        <v>0</v>
      </c>
      <c r="S205" s="268">
        <v>0</v>
      </c>
      <c r="T205" s="269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673</v>
      </c>
      <c r="AT205" s="205" t="s">
        <v>284</v>
      </c>
      <c r="AU205" s="205" t="s">
        <v>83</v>
      </c>
      <c r="AY205" s="18" t="s">
        <v>282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673</v>
      </c>
      <c r="BM205" s="205" t="s">
        <v>1241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wRnUiCzyZ23ZfDWoglz92A8pQFGLvX50xmNYBAmOVX8S7YFhZrYwJ/kErObAlywDPn0m0qP+EAg+qlzSNX89ww==" saltValue="MAX0zPryfS26OKA7hNmJCg3CChEP614UQwKPCwsuqnYS0qmAaGCT3JIY57FzUSMHqN72a8nUabyU3k7jmG5p+A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7679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7680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ROUND((SUM(BE147:BE807)),  2)</f>
        <v>0</v>
      </c>
      <c r="G35" s="35"/>
      <c r="H35" s="35"/>
      <c r="I35" s="131">
        <v>0.21</v>
      </c>
      <c r="J35" s="130">
        <f>ROUND(((SUM(BE147:BE807))*I35),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ROUND((SUM(BF147:BF807)),  2)</f>
        <v>0</v>
      </c>
      <c r="G36" s="35"/>
      <c r="H36" s="35"/>
      <c r="I36" s="131">
        <v>0.15</v>
      </c>
      <c r="J36" s="130">
        <f>ROUND(((SUM(BF147:BF807))*I36),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ROUND((SUM(BG147:BG807)),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ROUND((SUM(BH147:BH807)),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ROUND((SUM(BI147:BI807)),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7679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2191 - Demolice objekt MŠ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J211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4644</v>
      </c>
      <c r="E102" s="162"/>
      <c r="F102" s="162"/>
      <c r="G102" s="162"/>
      <c r="H102" s="162"/>
      <c r="I102" s="162"/>
      <c r="J102" s="163">
        <f>J491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J536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7681</v>
      </c>
      <c r="E108" s="162"/>
      <c r="F108" s="162"/>
      <c r="G108" s="162"/>
      <c r="H108" s="162"/>
      <c r="I108" s="162"/>
      <c r="J108" s="163">
        <f>J595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7682</v>
      </c>
      <c r="E109" s="162"/>
      <c r="F109" s="162"/>
      <c r="G109" s="162"/>
      <c r="H109" s="162"/>
      <c r="I109" s="162"/>
      <c r="J109" s="163">
        <f>J597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J599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7683</v>
      </c>
      <c r="E111" s="162"/>
      <c r="F111" s="162"/>
      <c r="G111" s="162"/>
      <c r="H111" s="162"/>
      <c r="I111" s="162"/>
      <c r="J111" s="163">
        <f>J601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7684</v>
      </c>
      <c r="E112" s="162"/>
      <c r="F112" s="162"/>
      <c r="G112" s="162"/>
      <c r="H112" s="162"/>
      <c r="I112" s="162"/>
      <c r="J112" s="163">
        <f>J603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7685</v>
      </c>
      <c r="E113" s="162"/>
      <c r="F113" s="162"/>
      <c r="G113" s="162"/>
      <c r="H113" s="162"/>
      <c r="I113" s="162"/>
      <c r="J113" s="163">
        <f>J605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4645</v>
      </c>
      <c r="E114" s="162"/>
      <c r="F114" s="162"/>
      <c r="G114" s="162"/>
      <c r="H114" s="162"/>
      <c r="I114" s="162"/>
      <c r="J114" s="163">
        <f>J607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7686</v>
      </c>
      <c r="E115" s="162"/>
      <c r="F115" s="162"/>
      <c r="G115" s="162"/>
      <c r="H115" s="162"/>
      <c r="I115" s="162"/>
      <c r="J115" s="163">
        <f>J611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7687</v>
      </c>
      <c r="E116" s="162"/>
      <c r="F116" s="162"/>
      <c r="G116" s="162"/>
      <c r="H116" s="162"/>
      <c r="I116" s="162"/>
      <c r="J116" s="163">
        <f>J613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J615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J659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J663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J721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J760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J792</f>
        <v>0</v>
      </c>
      <c r="K122" s="105"/>
      <c r="L122" s="164"/>
    </row>
    <row r="123" spans="1:31" s="9" customFormat="1" ht="24.95" customHeight="1">
      <c r="B123" s="154"/>
      <c r="C123" s="155"/>
      <c r="D123" s="156" t="s">
        <v>7688</v>
      </c>
      <c r="E123" s="157"/>
      <c r="F123" s="157"/>
      <c r="G123" s="157"/>
      <c r="H123" s="157"/>
      <c r="I123" s="157"/>
      <c r="J123" s="158">
        <f>J800</f>
        <v>0</v>
      </c>
      <c r="K123" s="155"/>
      <c r="L123" s="159"/>
    </row>
    <row r="124" spans="1:31" s="9" customFormat="1" ht="24.95" customHeight="1">
      <c r="B124" s="154"/>
      <c r="C124" s="155"/>
      <c r="D124" s="156" t="s">
        <v>264</v>
      </c>
      <c r="E124" s="157"/>
      <c r="F124" s="157"/>
      <c r="G124" s="157"/>
      <c r="H124" s="157"/>
      <c r="I124" s="157"/>
      <c r="J124" s="158">
        <f>J804</f>
        <v>0</v>
      </c>
      <c r="K124" s="155"/>
      <c r="L124" s="159"/>
    </row>
    <row r="125" spans="1:31" s="10" customFormat="1" ht="19.899999999999999" customHeight="1">
      <c r="B125" s="160"/>
      <c r="C125" s="105"/>
      <c r="D125" s="161" t="s">
        <v>266</v>
      </c>
      <c r="E125" s="162"/>
      <c r="F125" s="162"/>
      <c r="G125" s="162"/>
      <c r="H125" s="162"/>
      <c r="I125" s="162"/>
      <c r="J125" s="163">
        <f>J805</f>
        <v>0</v>
      </c>
      <c r="K125" s="105"/>
      <c r="L125" s="164"/>
    </row>
    <row r="126" spans="1:31" s="2" customFormat="1" ht="21.7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31" spans="1:31" s="2" customFormat="1" ht="6.95" customHeight="1">
      <c r="A131" s="35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24.95" customHeight="1">
      <c r="A132" s="35"/>
      <c r="B132" s="36"/>
      <c r="C132" s="24" t="s">
        <v>267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2" customHeight="1">
      <c r="A134" s="35"/>
      <c r="B134" s="36"/>
      <c r="C134" s="30" t="s">
        <v>16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16.5" customHeight="1">
      <c r="A135" s="35"/>
      <c r="B135" s="36"/>
      <c r="C135" s="37"/>
      <c r="D135" s="37"/>
      <c r="E135" s="335" t="str">
        <f>E7</f>
        <v>MŠ Vokovická</v>
      </c>
      <c r="F135" s="336"/>
      <c r="G135" s="336"/>
      <c r="H135" s="336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1" customFormat="1" ht="12" customHeight="1">
      <c r="B136" s="22"/>
      <c r="C136" s="30" t="s">
        <v>226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pans="1:31" s="2" customFormat="1" ht="16.5" customHeight="1">
      <c r="A137" s="35"/>
      <c r="B137" s="36"/>
      <c r="C137" s="37"/>
      <c r="D137" s="37"/>
      <c r="E137" s="335" t="s">
        <v>7679</v>
      </c>
      <c r="F137" s="337"/>
      <c r="G137" s="337"/>
      <c r="H137" s="3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2" customHeight="1">
      <c r="A138" s="35"/>
      <c r="B138" s="36"/>
      <c r="C138" s="30" t="s">
        <v>228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6.5" customHeight="1">
      <c r="A139" s="35"/>
      <c r="B139" s="36"/>
      <c r="C139" s="37"/>
      <c r="D139" s="37"/>
      <c r="E139" s="308" t="str">
        <f>E11</f>
        <v>2191 - Demolice objekt MŠ</v>
      </c>
      <c r="F139" s="337"/>
      <c r="G139" s="337"/>
      <c r="H139" s="3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20</v>
      </c>
      <c r="D141" s="37"/>
      <c r="E141" s="37"/>
      <c r="F141" s="28" t="str">
        <f>F14</f>
        <v>Vokovice, p.č. 1281/256, 1281/257</v>
      </c>
      <c r="G141" s="37"/>
      <c r="H141" s="37"/>
      <c r="I141" s="30" t="s">
        <v>22</v>
      </c>
      <c r="J141" s="67" t="str">
        <f>IF(J14="","",J14)</f>
        <v>21. 2. 2023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6.9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25.7" customHeight="1">
      <c r="A143" s="35"/>
      <c r="B143" s="36"/>
      <c r="C143" s="30" t="s">
        <v>24</v>
      </c>
      <c r="D143" s="37"/>
      <c r="E143" s="37"/>
      <c r="F143" s="28" t="str">
        <f>E17</f>
        <v>Městská část Praha 6, Čs. Armády 601/23</v>
      </c>
      <c r="G143" s="37"/>
      <c r="H143" s="37"/>
      <c r="I143" s="30" t="s">
        <v>30</v>
      </c>
      <c r="J143" s="33" t="str">
        <f>E23</f>
        <v>ra15 a.s., ATELIER SEVER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5.2" customHeight="1">
      <c r="A144" s="35"/>
      <c r="B144" s="36"/>
      <c r="C144" s="30" t="s">
        <v>28</v>
      </c>
      <c r="D144" s="37"/>
      <c r="E144" s="37"/>
      <c r="F144" s="28" t="str">
        <f>IF(E20="","",E20)</f>
        <v>Vyplň údaj</v>
      </c>
      <c r="G144" s="37"/>
      <c r="H144" s="37"/>
      <c r="I144" s="30" t="s">
        <v>33</v>
      </c>
      <c r="J144" s="33" t="str">
        <f>E26</f>
        <v>Ecoten s.r.o.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0.3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11" customFormat="1" ht="29.25" customHeight="1">
      <c r="A146" s="165"/>
      <c r="B146" s="166"/>
      <c r="C146" s="167" t="s">
        <v>268</v>
      </c>
      <c r="D146" s="168" t="s">
        <v>61</v>
      </c>
      <c r="E146" s="168" t="s">
        <v>57</v>
      </c>
      <c r="F146" s="168" t="s">
        <v>58</v>
      </c>
      <c r="G146" s="168" t="s">
        <v>269</v>
      </c>
      <c r="H146" s="168" t="s">
        <v>270</v>
      </c>
      <c r="I146" s="168" t="s">
        <v>271</v>
      </c>
      <c r="J146" s="169" t="s">
        <v>232</v>
      </c>
      <c r="K146" s="170" t="s">
        <v>272</v>
      </c>
      <c r="L146" s="171"/>
      <c r="M146" s="76" t="s">
        <v>1</v>
      </c>
      <c r="N146" s="77" t="s">
        <v>40</v>
      </c>
      <c r="O146" s="77" t="s">
        <v>273</v>
      </c>
      <c r="P146" s="77" t="s">
        <v>274</v>
      </c>
      <c r="Q146" s="77" t="s">
        <v>275</v>
      </c>
      <c r="R146" s="77" t="s">
        <v>276</v>
      </c>
      <c r="S146" s="77" t="s">
        <v>277</v>
      </c>
      <c r="T146" s="78" t="s">
        <v>278</v>
      </c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1:65" s="2" customFormat="1" ht="22.9" customHeight="1">
      <c r="A147" s="35"/>
      <c r="B147" s="36"/>
      <c r="C147" s="83" t="s">
        <v>279</v>
      </c>
      <c r="D147" s="37"/>
      <c r="E147" s="37"/>
      <c r="F147" s="37"/>
      <c r="G147" s="37"/>
      <c r="H147" s="37"/>
      <c r="I147" s="37"/>
      <c r="J147" s="172">
        <f>BK147</f>
        <v>0</v>
      </c>
      <c r="K147" s="37"/>
      <c r="L147" s="40"/>
      <c r="M147" s="79"/>
      <c r="N147" s="173"/>
      <c r="O147" s="80"/>
      <c r="P147" s="174">
        <f>P148+P536+P800+P804</f>
        <v>0</v>
      </c>
      <c r="Q147" s="80"/>
      <c r="R147" s="174">
        <f>R148+R536+R800+R804</f>
        <v>137.39786396999997</v>
      </c>
      <c r="S147" s="80"/>
      <c r="T147" s="175">
        <f>T148+T536+T800+T804</f>
        <v>1010.54174937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75</v>
      </c>
      <c r="AU147" s="18" t="s">
        <v>234</v>
      </c>
      <c r="BK147" s="176">
        <f>BK148+BK536+BK800+BK804</f>
        <v>0</v>
      </c>
    </row>
    <row r="148" spans="1:65" s="12" customFormat="1" ht="25.9" customHeight="1">
      <c r="B148" s="177"/>
      <c r="C148" s="178"/>
      <c r="D148" s="179" t="s">
        <v>75</v>
      </c>
      <c r="E148" s="180" t="s">
        <v>280</v>
      </c>
      <c r="F148" s="180" t="s">
        <v>281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P149+P211+P491</f>
        <v>0</v>
      </c>
      <c r="Q148" s="185"/>
      <c r="R148" s="186">
        <f>R149+R211+R491</f>
        <v>137.39786396999997</v>
      </c>
      <c r="S148" s="185"/>
      <c r="T148" s="187">
        <f>T149+T211+T491</f>
        <v>937.54395600000009</v>
      </c>
      <c r="AR148" s="188" t="s">
        <v>83</v>
      </c>
      <c r="AT148" s="189" t="s">
        <v>75</v>
      </c>
      <c r="AU148" s="189" t="s">
        <v>76</v>
      </c>
      <c r="AY148" s="188" t="s">
        <v>282</v>
      </c>
      <c r="BK148" s="190">
        <f>BK149+BK211+BK491</f>
        <v>0</v>
      </c>
    </row>
    <row r="149" spans="1:65" s="12" customFormat="1" ht="22.9" customHeight="1">
      <c r="B149" s="177"/>
      <c r="C149" s="178"/>
      <c r="D149" s="179" t="s">
        <v>75</v>
      </c>
      <c r="E149" s="191" t="s">
        <v>83</v>
      </c>
      <c r="F149" s="191" t="s">
        <v>283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SUM(P150:P210)</f>
        <v>0</v>
      </c>
      <c r="Q149" s="185"/>
      <c r="R149" s="186">
        <f>SUM(R150:R210)</f>
        <v>133.07875339999998</v>
      </c>
      <c r="S149" s="185"/>
      <c r="T149" s="187">
        <f>SUM(T150:T210)</f>
        <v>0</v>
      </c>
      <c r="AR149" s="188" t="s">
        <v>83</v>
      </c>
      <c r="AT149" s="189" t="s">
        <v>75</v>
      </c>
      <c r="AU149" s="189" t="s">
        <v>83</v>
      </c>
      <c r="AY149" s="188" t="s">
        <v>282</v>
      </c>
      <c r="BK149" s="190">
        <f>SUM(BK150:BK210)</f>
        <v>0</v>
      </c>
    </row>
    <row r="150" spans="1:65" s="2" customFormat="1" ht="21.75" customHeight="1">
      <c r="A150" s="35"/>
      <c r="B150" s="36"/>
      <c r="C150" s="193" t="s">
        <v>83</v>
      </c>
      <c r="D150" s="193" t="s">
        <v>284</v>
      </c>
      <c r="E150" s="194" t="s">
        <v>7689</v>
      </c>
      <c r="F150" s="195" t="s">
        <v>7690</v>
      </c>
      <c r="G150" s="196" t="s">
        <v>287</v>
      </c>
      <c r="H150" s="197">
        <v>238.96100000000001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6.9999999999999999E-4</v>
      </c>
      <c r="R150" s="203">
        <f>Q150*H150</f>
        <v>0.1672727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288</v>
      </c>
      <c r="AT150" s="205" t="s">
        <v>284</v>
      </c>
      <c r="AU150" s="205" t="s">
        <v>85</v>
      </c>
      <c r="AY150" s="18" t="s">
        <v>282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288</v>
      </c>
      <c r="BM150" s="205" t="s">
        <v>7691</v>
      </c>
    </row>
    <row r="151" spans="1:65" s="16" customFormat="1" ht="11.25">
      <c r="B151" s="241"/>
      <c r="C151" s="242"/>
      <c r="D151" s="209" t="s">
        <v>290</v>
      </c>
      <c r="E151" s="243" t="s">
        <v>1</v>
      </c>
      <c r="F151" s="244" t="s">
        <v>7692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290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282</v>
      </c>
    </row>
    <row r="152" spans="1:65" s="16" customFormat="1" ht="11.25">
      <c r="B152" s="241"/>
      <c r="C152" s="242"/>
      <c r="D152" s="209" t="s">
        <v>290</v>
      </c>
      <c r="E152" s="243" t="s">
        <v>1</v>
      </c>
      <c r="F152" s="244" t="s">
        <v>7693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290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282</v>
      </c>
    </row>
    <row r="153" spans="1:65" s="13" customFormat="1" ht="11.25">
      <c r="B153" s="207"/>
      <c r="C153" s="208"/>
      <c r="D153" s="209" t="s">
        <v>290</v>
      </c>
      <c r="E153" s="210" t="s">
        <v>1</v>
      </c>
      <c r="F153" s="211" t="s">
        <v>7694</v>
      </c>
      <c r="G153" s="208"/>
      <c r="H153" s="212">
        <v>61.97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290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282</v>
      </c>
    </row>
    <row r="154" spans="1:65" s="16" customFormat="1" ht="11.25">
      <c r="B154" s="241"/>
      <c r="C154" s="242"/>
      <c r="D154" s="209" t="s">
        <v>290</v>
      </c>
      <c r="E154" s="243" t="s">
        <v>1</v>
      </c>
      <c r="F154" s="244" t="s">
        <v>7695</v>
      </c>
      <c r="G154" s="242"/>
      <c r="H154" s="243" t="s">
        <v>1</v>
      </c>
      <c r="I154" s="245"/>
      <c r="J154" s="242"/>
      <c r="K154" s="242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290</v>
      </c>
      <c r="AU154" s="250" t="s">
        <v>85</v>
      </c>
      <c r="AV154" s="16" t="s">
        <v>83</v>
      </c>
      <c r="AW154" s="16" t="s">
        <v>32</v>
      </c>
      <c r="AX154" s="16" t="s">
        <v>76</v>
      </c>
      <c r="AY154" s="250" t="s">
        <v>282</v>
      </c>
    </row>
    <row r="155" spans="1:65" s="13" customFormat="1" ht="11.25">
      <c r="B155" s="207"/>
      <c r="C155" s="208"/>
      <c r="D155" s="209" t="s">
        <v>290</v>
      </c>
      <c r="E155" s="210" t="s">
        <v>1</v>
      </c>
      <c r="F155" s="211" t="s">
        <v>7696</v>
      </c>
      <c r="G155" s="208"/>
      <c r="H155" s="212">
        <v>41.182000000000002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290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282</v>
      </c>
    </row>
    <row r="156" spans="1:65" s="16" customFormat="1" ht="11.25">
      <c r="B156" s="241"/>
      <c r="C156" s="242"/>
      <c r="D156" s="209" t="s">
        <v>290</v>
      </c>
      <c r="E156" s="243" t="s">
        <v>1</v>
      </c>
      <c r="F156" s="244" t="s">
        <v>7697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290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282</v>
      </c>
    </row>
    <row r="157" spans="1:65" s="13" customFormat="1" ht="11.25">
      <c r="B157" s="207"/>
      <c r="C157" s="208"/>
      <c r="D157" s="209" t="s">
        <v>290</v>
      </c>
      <c r="E157" s="210" t="s">
        <v>1</v>
      </c>
      <c r="F157" s="211" t="s">
        <v>7698</v>
      </c>
      <c r="G157" s="208"/>
      <c r="H157" s="212">
        <v>65.775999999999996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290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282</v>
      </c>
    </row>
    <row r="158" spans="1:65" s="16" customFormat="1" ht="11.25">
      <c r="B158" s="241"/>
      <c r="C158" s="242"/>
      <c r="D158" s="209" t="s">
        <v>290</v>
      </c>
      <c r="E158" s="243" t="s">
        <v>1</v>
      </c>
      <c r="F158" s="244" t="s">
        <v>7699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290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282</v>
      </c>
    </row>
    <row r="159" spans="1:65" s="13" customFormat="1" ht="11.25">
      <c r="B159" s="207"/>
      <c r="C159" s="208"/>
      <c r="D159" s="209" t="s">
        <v>290</v>
      </c>
      <c r="E159" s="210" t="s">
        <v>1</v>
      </c>
      <c r="F159" s="211" t="s">
        <v>7700</v>
      </c>
      <c r="G159" s="208"/>
      <c r="H159" s="212">
        <v>70.033000000000001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290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282</v>
      </c>
    </row>
    <row r="160" spans="1:65" s="2" customFormat="1" ht="16.5" customHeight="1">
      <c r="A160" s="35"/>
      <c r="B160" s="36"/>
      <c r="C160" s="193" t="s">
        <v>85</v>
      </c>
      <c r="D160" s="193" t="s">
        <v>284</v>
      </c>
      <c r="E160" s="194" t="s">
        <v>7701</v>
      </c>
      <c r="F160" s="195" t="s">
        <v>7702</v>
      </c>
      <c r="G160" s="196" t="s">
        <v>287</v>
      </c>
      <c r="H160" s="197">
        <v>238.96100000000001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288</v>
      </c>
      <c r="AT160" s="205" t="s">
        <v>284</v>
      </c>
      <c r="AU160" s="205" t="s">
        <v>85</v>
      </c>
      <c r="AY160" s="18" t="s">
        <v>282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288</v>
      </c>
      <c r="BM160" s="205" t="s">
        <v>7703</v>
      </c>
    </row>
    <row r="161" spans="1:65" s="16" customFormat="1" ht="11.25">
      <c r="B161" s="241"/>
      <c r="C161" s="242"/>
      <c r="D161" s="209" t="s">
        <v>290</v>
      </c>
      <c r="E161" s="243" t="s">
        <v>1</v>
      </c>
      <c r="F161" s="244" t="s">
        <v>7704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290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282</v>
      </c>
    </row>
    <row r="162" spans="1:65" s="13" customFormat="1" ht="11.25">
      <c r="B162" s="207"/>
      <c r="C162" s="208"/>
      <c r="D162" s="209" t="s">
        <v>290</v>
      </c>
      <c r="E162" s="210" t="s">
        <v>1</v>
      </c>
      <c r="F162" s="211" t="s">
        <v>7705</v>
      </c>
      <c r="G162" s="208"/>
      <c r="H162" s="212">
        <v>238.96100000000001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290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282</v>
      </c>
    </row>
    <row r="163" spans="1:65" s="2" customFormat="1" ht="21.75" customHeight="1">
      <c r="A163" s="35"/>
      <c r="B163" s="36"/>
      <c r="C163" s="193" t="s">
        <v>105</v>
      </c>
      <c r="D163" s="193" t="s">
        <v>284</v>
      </c>
      <c r="E163" s="194" t="s">
        <v>7706</v>
      </c>
      <c r="F163" s="195" t="s">
        <v>7707</v>
      </c>
      <c r="G163" s="196" t="s">
        <v>295</v>
      </c>
      <c r="H163" s="197">
        <v>551.04499999999996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4.6000000000000001E-4</v>
      </c>
      <c r="R163" s="203">
        <f>Q163*H163</f>
        <v>0.2534807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288</v>
      </c>
      <c r="AT163" s="205" t="s">
        <v>284</v>
      </c>
      <c r="AU163" s="205" t="s">
        <v>85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288</v>
      </c>
      <c r="BM163" s="205" t="s">
        <v>7708</v>
      </c>
    </row>
    <row r="164" spans="1:65" s="16" customFormat="1" ht="11.25">
      <c r="B164" s="241"/>
      <c r="C164" s="242"/>
      <c r="D164" s="209" t="s">
        <v>290</v>
      </c>
      <c r="E164" s="243" t="s">
        <v>1</v>
      </c>
      <c r="F164" s="244" t="s">
        <v>7709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290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282</v>
      </c>
    </row>
    <row r="165" spans="1:65" s="16" customFormat="1" ht="11.25">
      <c r="B165" s="241"/>
      <c r="C165" s="242"/>
      <c r="D165" s="209" t="s">
        <v>290</v>
      </c>
      <c r="E165" s="243" t="s">
        <v>1</v>
      </c>
      <c r="F165" s="244" t="s">
        <v>7710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290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282</v>
      </c>
    </row>
    <row r="166" spans="1:65" s="13" customFormat="1" ht="11.25">
      <c r="B166" s="207"/>
      <c r="C166" s="208"/>
      <c r="D166" s="209" t="s">
        <v>290</v>
      </c>
      <c r="E166" s="210" t="s">
        <v>1</v>
      </c>
      <c r="F166" s="211" t="s">
        <v>7711</v>
      </c>
      <c r="G166" s="208"/>
      <c r="H166" s="212">
        <v>136.65600000000001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290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282</v>
      </c>
    </row>
    <row r="167" spans="1:65" s="16" customFormat="1" ht="11.25">
      <c r="B167" s="241"/>
      <c r="C167" s="242"/>
      <c r="D167" s="209" t="s">
        <v>290</v>
      </c>
      <c r="E167" s="243" t="s">
        <v>1</v>
      </c>
      <c r="F167" s="244" t="s">
        <v>7712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290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282</v>
      </c>
    </row>
    <row r="168" spans="1:65" s="13" customFormat="1" ht="11.25">
      <c r="B168" s="207"/>
      <c r="C168" s="208"/>
      <c r="D168" s="209" t="s">
        <v>290</v>
      </c>
      <c r="E168" s="210" t="s">
        <v>1</v>
      </c>
      <c r="F168" s="211" t="s">
        <v>7713</v>
      </c>
      <c r="G168" s="208"/>
      <c r="H168" s="212">
        <v>91.090999999999994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290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282</v>
      </c>
    </row>
    <row r="169" spans="1:65" s="16" customFormat="1" ht="11.25">
      <c r="B169" s="241"/>
      <c r="C169" s="242"/>
      <c r="D169" s="209" t="s">
        <v>290</v>
      </c>
      <c r="E169" s="243" t="s">
        <v>1</v>
      </c>
      <c r="F169" s="244" t="s">
        <v>7714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290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282</v>
      </c>
    </row>
    <row r="170" spans="1:65" s="13" customFormat="1" ht="11.25">
      <c r="B170" s="207"/>
      <c r="C170" s="208"/>
      <c r="D170" s="209" t="s">
        <v>290</v>
      </c>
      <c r="E170" s="210" t="s">
        <v>1</v>
      </c>
      <c r="F170" s="211" t="s">
        <v>7715</v>
      </c>
      <c r="G170" s="208"/>
      <c r="H170" s="212">
        <v>197.76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290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282</v>
      </c>
    </row>
    <row r="171" spans="1:65" s="16" customFormat="1" ht="11.25">
      <c r="B171" s="241"/>
      <c r="C171" s="242"/>
      <c r="D171" s="209" t="s">
        <v>290</v>
      </c>
      <c r="E171" s="243" t="s">
        <v>1</v>
      </c>
      <c r="F171" s="244" t="s">
        <v>7716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290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282</v>
      </c>
    </row>
    <row r="172" spans="1:65" s="13" customFormat="1" ht="11.25">
      <c r="B172" s="207"/>
      <c r="C172" s="208"/>
      <c r="D172" s="209" t="s">
        <v>290</v>
      </c>
      <c r="E172" s="210" t="s">
        <v>1</v>
      </c>
      <c r="F172" s="211" t="s">
        <v>7717</v>
      </c>
      <c r="G172" s="208"/>
      <c r="H172" s="212">
        <v>125.538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290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282</v>
      </c>
    </row>
    <row r="173" spans="1:65" s="2" customFormat="1" ht="24.2" customHeight="1">
      <c r="A173" s="35"/>
      <c r="B173" s="36"/>
      <c r="C173" s="193" t="s">
        <v>288</v>
      </c>
      <c r="D173" s="193" t="s">
        <v>284</v>
      </c>
      <c r="E173" s="194" t="s">
        <v>7718</v>
      </c>
      <c r="F173" s="195" t="s">
        <v>7719</v>
      </c>
      <c r="G173" s="196" t="s">
        <v>295</v>
      </c>
      <c r="H173" s="197">
        <v>551.04499999999996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288</v>
      </c>
      <c r="AT173" s="205" t="s">
        <v>284</v>
      </c>
      <c r="AU173" s="205" t="s">
        <v>85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288</v>
      </c>
      <c r="BM173" s="205" t="s">
        <v>7720</v>
      </c>
    </row>
    <row r="174" spans="1:65" s="16" customFormat="1" ht="11.25">
      <c r="B174" s="241"/>
      <c r="C174" s="242"/>
      <c r="D174" s="209" t="s">
        <v>290</v>
      </c>
      <c r="E174" s="243" t="s">
        <v>1</v>
      </c>
      <c r="F174" s="244" t="s">
        <v>7721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290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282</v>
      </c>
    </row>
    <row r="175" spans="1:65" s="13" customFormat="1" ht="11.25">
      <c r="B175" s="207"/>
      <c r="C175" s="208"/>
      <c r="D175" s="209" t="s">
        <v>290</v>
      </c>
      <c r="E175" s="210" t="s">
        <v>1</v>
      </c>
      <c r="F175" s="211" t="s">
        <v>7722</v>
      </c>
      <c r="G175" s="208"/>
      <c r="H175" s="212">
        <v>551.04499999999996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290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282</v>
      </c>
    </row>
    <row r="176" spans="1:65" s="2" customFormat="1" ht="24.2" customHeight="1">
      <c r="A176" s="35"/>
      <c r="B176" s="36"/>
      <c r="C176" s="193" t="s">
        <v>330</v>
      </c>
      <c r="D176" s="193" t="s">
        <v>284</v>
      </c>
      <c r="E176" s="194" t="s">
        <v>7723</v>
      </c>
      <c r="F176" s="195" t="s">
        <v>6370</v>
      </c>
      <c r="G176" s="196" t="s">
        <v>295</v>
      </c>
      <c r="H176" s="197">
        <v>640.38900000000001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288</v>
      </c>
      <c r="AT176" s="205" t="s">
        <v>284</v>
      </c>
      <c r="AU176" s="205" t="s">
        <v>85</v>
      </c>
      <c r="AY176" s="18" t="s">
        <v>282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288</v>
      </c>
      <c r="BM176" s="205" t="s">
        <v>7724</v>
      </c>
    </row>
    <row r="177" spans="2:51" s="16" customFormat="1" ht="11.25">
      <c r="B177" s="241"/>
      <c r="C177" s="242"/>
      <c r="D177" s="209" t="s">
        <v>290</v>
      </c>
      <c r="E177" s="243" t="s">
        <v>1</v>
      </c>
      <c r="F177" s="244" t="s">
        <v>7725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290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282</v>
      </c>
    </row>
    <row r="178" spans="2:51" s="16" customFormat="1" ht="11.25">
      <c r="B178" s="241"/>
      <c r="C178" s="242"/>
      <c r="D178" s="209" t="s">
        <v>290</v>
      </c>
      <c r="E178" s="243" t="s">
        <v>1</v>
      </c>
      <c r="F178" s="244" t="s">
        <v>7726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290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282</v>
      </c>
    </row>
    <row r="179" spans="2:51" s="13" customFormat="1" ht="11.25">
      <c r="B179" s="207"/>
      <c r="C179" s="208"/>
      <c r="D179" s="209" t="s">
        <v>290</v>
      </c>
      <c r="E179" s="210" t="s">
        <v>1</v>
      </c>
      <c r="F179" s="211" t="s">
        <v>7727</v>
      </c>
      <c r="G179" s="208"/>
      <c r="H179" s="212">
        <v>176.82300000000001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290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282</v>
      </c>
    </row>
    <row r="180" spans="2:51" s="16" customFormat="1" ht="11.25">
      <c r="B180" s="241"/>
      <c r="C180" s="242"/>
      <c r="D180" s="209" t="s">
        <v>290</v>
      </c>
      <c r="E180" s="243" t="s">
        <v>1</v>
      </c>
      <c r="F180" s="244" t="s">
        <v>7728</v>
      </c>
      <c r="G180" s="242"/>
      <c r="H180" s="243" t="s">
        <v>1</v>
      </c>
      <c r="I180" s="245"/>
      <c r="J180" s="242"/>
      <c r="K180" s="242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290</v>
      </c>
      <c r="AU180" s="250" t="s">
        <v>85</v>
      </c>
      <c r="AV180" s="16" t="s">
        <v>83</v>
      </c>
      <c r="AW180" s="16" t="s">
        <v>32</v>
      </c>
      <c r="AX180" s="16" t="s">
        <v>76</v>
      </c>
      <c r="AY180" s="250" t="s">
        <v>282</v>
      </c>
    </row>
    <row r="181" spans="2:51" s="13" customFormat="1" ht="11.25">
      <c r="B181" s="207"/>
      <c r="C181" s="208"/>
      <c r="D181" s="209" t="s">
        <v>290</v>
      </c>
      <c r="E181" s="210" t="s">
        <v>1</v>
      </c>
      <c r="F181" s="211" t="s">
        <v>7729</v>
      </c>
      <c r="G181" s="208"/>
      <c r="H181" s="212">
        <v>52.444000000000003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290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282</v>
      </c>
    </row>
    <row r="182" spans="2:51" s="16" customFormat="1" ht="11.25">
      <c r="B182" s="241"/>
      <c r="C182" s="242"/>
      <c r="D182" s="209" t="s">
        <v>290</v>
      </c>
      <c r="E182" s="243" t="s">
        <v>1</v>
      </c>
      <c r="F182" s="244" t="s">
        <v>7730</v>
      </c>
      <c r="G182" s="242"/>
      <c r="H182" s="243" t="s">
        <v>1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290</v>
      </c>
      <c r="AU182" s="250" t="s">
        <v>85</v>
      </c>
      <c r="AV182" s="16" t="s">
        <v>83</v>
      </c>
      <c r="AW182" s="16" t="s">
        <v>32</v>
      </c>
      <c r="AX182" s="16" t="s">
        <v>76</v>
      </c>
      <c r="AY182" s="250" t="s">
        <v>282</v>
      </c>
    </row>
    <row r="183" spans="2:51" s="13" customFormat="1" ht="11.25">
      <c r="B183" s="207"/>
      <c r="C183" s="208"/>
      <c r="D183" s="209" t="s">
        <v>290</v>
      </c>
      <c r="E183" s="210" t="s">
        <v>1</v>
      </c>
      <c r="F183" s="211" t="s">
        <v>7731</v>
      </c>
      <c r="G183" s="208"/>
      <c r="H183" s="212">
        <v>20.719000000000001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290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282</v>
      </c>
    </row>
    <row r="184" spans="2:51" s="16" customFormat="1" ht="11.25">
      <c r="B184" s="241"/>
      <c r="C184" s="242"/>
      <c r="D184" s="209" t="s">
        <v>290</v>
      </c>
      <c r="E184" s="243" t="s">
        <v>1</v>
      </c>
      <c r="F184" s="244" t="s">
        <v>7732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290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282</v>
      </c>
    </row>
    <row r="185" spans="2:51" s="13" customFormat="1" ht="11.25">
      <c r="B185" s="207"/>
      <c r="C185" s="208"/>
      <c r="D185" s="209" t="s">
        <v>290</v>
      </c>
      <c r="E185" s="210" t="s">
        <v>1</v>
      </c>
      <c r="F185" s="211" t="s">
        <v>7733</v>
      </c>
      <c r="G185" s="208"/>
      <c r="H185" s="212">
        <v>167.137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290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282</v>
      </c>
    </row>
    <row r="186" spans="2:51" s="16" customFormat="1" ht="11.25">
      <c r="B186" s="241"/>
      <c r="C186" s="242"/>
      <c r="D186" s="209" t="s">
        <v>290</v>
      </c>
      <c r="E186" s="243" t="s">
        <v>1</v>
      </c>
      <c r="F186" s="244" t="s">
        <v>7734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290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282</v>
      </c>
    </row>
    <row r="187" spans="2:51" s="13" customFormat="1" ht="11.25">
      <c r="B187" s="207"/>
      <c r="C187" s="208"/>
      <c r="D187" s="209" t="s">
        <v>290</v>
      </c>
      <c r="E187" s="210" t="s">
        <v>1</v>
      </c>
      <c r="F187" s="211" t="s">
        <v>7735</v>
      </c>
      <c r="G187" s="208"/>
      <c r="H187" s="212">
        <v>2.7010000000000001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290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282</v>
      </c>
    </row>
    <row r="188" spans="2:51" s="16" customFormat="1" ht="11.25">
      <c r="B188" s="241"/>
      <c r="C188" s="242"/>
      <c r="D188" s="209" t="s">
        <v>290</v>
      </c>
      <c r="E188" s="243" t="s">
        <v>1</v>
      </c>
      <c r="F188" s="244" t="s">
        <v>7736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290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282</v>
      </c>
    </row>
    <row r="189" spans="2:51" s="16" customFormat="1" ht="11.25">
      <c r="B189" s="241"/>
      <c r="C189" s="242"/>
      <c r="D189" s="209" t="s">
        <v>290</v>
      </c>
      <c r="E189" s="243" t="s">
        <v>1</v>
      </c>
      <c r="F189" s="244" t="s">
        <v>7737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290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282</v>
      </c>
    </row>
    <row r="190" spans="2:51" s="13" customFormat="1" ht="11.25">
      <c r="B190" s="207"/>
      <c r="C190" s="208"/>
      <c r="D190" s="209" t="s">
        <v>290</v>
      </c>
      <c r="E190" s="210" t="s">
        <v>1</v>
      </c>
      <c r="F190" s="211" t="s">
        <v>7738</v>
      </c>
      <c r="G190" s="208"/>
      <c r="H190" s="212">
        <v>11.592000000000001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290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282</v>
      </c>
    </row>
    <row r="191" spans="2:51" s="16" customFormat="1" ht="11.25">
      <c r="B191" s="241"/>
      <c r="C191" s="242"/>
      <c r="D191" s="209" t="s">
        <v>290</v>
      </c>
      <c r="E191" s="243" t="s">
        <v>1</v>
      </c>
      <c r="F191" s="244" t="s">
        <v>7739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290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282</v>
      </c>
    </row>
    <row r="192" spans="2:51" s="13" customFormat="1" ht="11.25">
      <c r="B192" s="207"/>
      <c r="C192" s="208"/>
      <c r="D192" s="209" t="s">
        <v>290</v>
      </c>
      <c r="E192" s="210" t="s">
        <v>1</v>
      </c>
      <c r="F192" s="211" t="s">
        <v>7740</v>
      </c>
      <c r="G192" s="208"/>
      <c r="H192" s="212">
        <v>14.407999999999999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290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282</v>
      </c>
    </row>
    <row r="193" spans="1:65" s="16" customFormat="1" ht="11.25">
      <c r="B193" s="241"/>
      <c r="C193" s="242"/>
      <c r="D193" s="209" t="s">
        <v>290</v>
      </c>
      <c r="E193" s="243" t="s">
        <v>1</v>
      </c>
      <c r="F193" s="244" t="s">
        <v>7741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290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282</v>
      </c>
    </row>
    <row r="194" spans="1:65" s="16" customFormat="1" ht="11.25">
      <c r="B194" s="241"/>
      <c r="C194" s="242"/>
      <c r="D194" s="209" t="s">
        <v>290</v>
      </c>
      <c r="E194" s="243" t="s">
        <v>1</v>
      </c>
      <c r="F194" s="244" t="s">
        <v>7742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290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282</v>
      </c>
    </row>
    <row r="195" spans="1:65" s="13" customFormat="1" ht="11.25">
      <c r="B195" s="207"/>
      <c r="C195" s="208"/>
      <c r="D195" s="209" t="s">
        <v>290</v>
      </c>
      <c r="E195" s="210" t="s">
        <v>1</v>
      </c>
      <c r="F195" s="211" t="s">
        <v>7743</v>
      </c>
      <c r="G195" s="208"/>
      <c r="H195" s="212">
        <v>73.2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290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282</v>
      </c>
    </row>
    <row r="196" spans="1:65" s="16" customFormat="1" ht="11.25">
      <c r="B196" s="241"/>
      <c r="C196" s="242"/>
      <c r="D196" s="209" t="s">
        <v>290</v>
      </c>
      <c r="E196" s="243" t="s">
        <v>1</v>
      </c>
      <c r="F196" s="244" t="s">
        <v>7744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290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282</v>
      </c>
    </row>
    <row r="197" spans="1:65" s="13" customFormat="1" ht="11.25">
      <c r="B197" s="207"/>
      <c r="C197" s="208"/>
      <c r="D197" s="209" t="s">
        <v>290</v>
      </c>
      <c r="E197" s="210" t="s">
        <v>1</v>
      </c>
      <c r="F197" s="211" t="s">
        <v>7745</v>
      </c>
      <c r="G197" s="208"/>
      <c r="H197" s="212">
        <v>26.204000000000001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290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282</v>
      </c>
    </row>
    <row r="198" spans="1:65" s="16" customFormat="1" ht="11.25">
      <c r="B198" s="241"/>
      <c r="C198" s="242"/>
      <c r="D198" s="209" t="s">
        <v>290</v>
      </c>
      <c r="E198" s="243" t="s">
        <v>1</v>
      </c>
      <c r="F198" s="244" t="s">
        <v>7746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290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282</v>
      </c>
    </row>
    <row r="199" spans="1:65" s="13" customFormat="1" ht="11.25">
      <c r="B199" s="207"/>
      <c r="C199" s="208"/>
      <c r="D199" s="209" t="s">
        <v>290</v>
      </c>
      <c r="E199" s="210" t="s">
        <v>1</v>
      </c>
      <c r="F199" s="211" t="s">
        <v>7747</v>
      </c>
      <c r="G199" s="208"/>
      <c r="H199" s="212">
        <v>0.40500000000000003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290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282</v>
      </c>
    </row>
    <row r="200" spans="1:65" s="16" customFormat="1" ht="11.25">
      <c r="B200" s="241"/>
      <c r="C200" s="242"/>
      <c r="D200" s="209" t="s">
        <v>290</v>
      </c>
      <c r="E200" s="243" t="s">
        <v>1</v>
      </c>
      <c r="F200" s="244" t="s">
        <v>7748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290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282</v>
      </c>
    </row>
    <row r="201" spans="1:65" s="16" customFormat="1" ht="11.25">
      <c r="B201" s="241"/>
      <c r="C201" s="242"/>
      <c r="D201" s="209" t="s">
        <v>290</v>
      </c>
      <c r="E201" s="243" t="s">
        <v>1</v>
      </c>
      <c r="F201" s="244" t="s">
        <v>7749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290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282</v>
      </c>
    </row>
    <row r="202" spans="1:65" s="13" customFormat="1" ht="11.25">
      <c r="B202" s="207"/>
      <c r="C202" s="208"/>
      <c r="D202" s="209" t="s">
        <v>290</v>
      </c>
      <c r="E202" s="210" t="s">
        <v>1</v>
      </c>
      <c r="F202" s="211" t="s">
        <v>7750</v>
      </c>
      <c r="G202" s="208"/>
      <c r="H202" s="212">
        <v>5.4119999999999999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290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282</v>
      </c>
    </row>
    <row r="203" spans="1:65" s="16" customFormat="1" ht="11.25">
      <c r="B203" s="241"/>
      <c r="C203" s="242"/>
      <c r="D203" s="209" t="s">
        <v>290</v>
      </c>
      <c r="E203" s="243" t="s">
        <v>1</v>
      </c>
      <c r="F203" s="244" t="s">
        <v>7751</v>
      </c>
      <c r="G203" s="242"/>
      <c r="H203" s="243" t="s">
        <v>1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290</v>
      </c>
      <c r="AU203" s="250" t="s">
        <v>85</v>
      </c>
      <c r="AV203" s="16" t="s">
        <v>83</v>
      </c>
      <c r="AW203" s="16" t="s">
        <v>32</v>
      </c>
      <c r="AX203" s="16" t="s">
        <v>76</v>
      </c>
      <c r="AY203" s="250" t="s">
        <v>282</v>
      </c>
    </row>
    <row r="204" spans="1:65" s="13" customFormat="1" ht="11.25">
      <c r="B204" s="207"/>
      <c r="C204" s="208"/>
      <c r="D204" s="209" t="s">
        <v>290</v>
      </c>
      <c r="E204" s="210" t="s">
        <v>1</v>
      </c>
      <c r="F204" s="211" t="s">
        <v>7752</v>
      </c>
      <c r="G204" s="208"/>
      <c r="H204" s="212">
        <v>89.343999999999994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290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282</v>
      </c>
    </row>
    <row r="205" spans="1:65" s="2" customFormat="1" ht="16.5" customHeight="1">
      <c r="A205" s="35"/>
      <c r="B205" s="36"/>
      <c r="C205" s="251" t="s">
        <v>336</v>
      </c>
      <c r="D205" s="251" t="s">
        <v>990</v>
      </c>
      <c r="E205" s="252" t="s">
        <v>7753</v>
      </c>
      <c r="F205" s="253" t="s">
        <v>7754</v>
      </c>
      <c r="G205" s="254" t="s">
        <v>418</v>
      </c>
      <c r="H205" s="255">
        <v>132.65799999999999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</v>
      </c>
      <c r="R205" s="203">
        <f>Q205*H205</f>
        <v>132.65799999999999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347</v>
      </c>
      <c r="AT205" s="205" t="s">
        <v>990</v>
      </c>
      <c r="AU205" s="205" t="s">
        <v>85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288</v>
      </c>
      <c r="BM205" s="205" t="s">
        <v>7755</v>
      </c>
    </row>
    <row r="206" spans="1:65" s="16" customFormat="1" ht="11.25">
      <c r="B206" s="241"/>
      <c r="C206" s="242"/>
      <c r="D206" s="209" t="s">
        <v>290</v>
      </c>
      <c r="E206" s="243" t="s">
        <v>1</v>
      </c>
      <c r="F206" s="244" t="s">
        <v>7756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290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282</v>
      </c>
    </row>
    <row r="207" spans="1:65" s="13" customFormat="1" ht="11.25">
      <c r="B207" s="207"/>
      <c r="C207" s="208"/>
      <c r="D207" s="209" t="s">
        <v>290</v>
      </c>
      <c r="E207" s="210" t="s">
        <v>1</v>
      </c>
      <c r="F207" s="211" t="s">
        <v>7757</v>
      </c>
      <c r="G207" s="208"/>
      <c r="H207" s="212">
        <v>132.65799999999999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290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282</v>
      </c>
    </row>
    <row r="208" spans="1:65" s="2" customFormat="1" ht="21.75" customHeight="1">
      <c r="A208" s="35"/>
      <c r="B208" s="36"/>
      <c r="C208" s="193" t="s">
        <v>342</v>
      </c>
      <c r="D208" s="193" t="s">
        <v>284</v>
      </c>
      <c r="E208" s="194" t="s">
        <v>7758</v>
      </c>
      <c r="F208" s="195" t="s">
        <v>7759</v>
      </c>
      <c r="G208" s="196" t="s">
        <v>287</v>
      </c>
      <c r="H208" s="197">
        <v>525.94000000000005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288</v>
      </c>
      <c r="AT208" s="205" t="s">
        <v>284</v>
      </c>
      <c r="AU208" s="205" t="s">
        <v>85</v>
      </c>
      <c r="AY208" s="18" t="s">
        <v>282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288</v>
      </c>
      <c r="BM208" s="205" t="s">
        <v>7760</v>
      </c>
    </row>
    <row r="209" spans="1:65" s="16" customFormat="1" ht="11.25">
      <c r="B209" s="241"/>
      <c r="C209" s="242"/>
      <c r="D209" s="209" t="s">
        <v>290</v>
      </c>
      <c r="E209" s="243" t="s">
        <v>1</v>
      </c>
      <c r="F209" s="244" t="s">
        <v>7761</v>
      </c>
      <c r="G209" s="242"/>
      <c r="H209" s="243" t="s">
        <v>1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290</v>
      </c>
      <c r="AU209" s="250" t="s">
        <v>85</v>
      </c>
      <c r="AV209" s="16" t="s">
        <v>83</v>
      </c>
      <c r="AW209" s="16" t="s">
        <v>32</v>
      </c>
      <c r="AX209" s="16" t="s">
        <v>76</v>
      </c>
      <c r="AY209" s="250" t="s">
        <v>282</v>
      </c>
    </row>
    <row r="210" spans="1:65" s="13" customFormat="1" ht="11.25">
      <c r="B210" s="207"/>
      <c r="C210" s="208"/>
      <c r="D210" s="209" t="s">
        <v>290</v>
      </c>
      <c r="E210" s="210" t="s">
        <v>1</v>
      </c>
      <c r="F210" s="211" t="s">
        <v>7762</v>
      </c>
      <c r="G210" s="208"/>
      <c r="H210" s="212">
        <v>525.94000000000005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290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282</v>
      </c>
    </row>
    <row r="211" spans="1:65" s="12" customFormat="1" ht="22.9" customHeight="1">
      <c r="B211" s="177"/>
      <c r="C211" s="178"/>
      <c r="D211" s="179" t="s">
        <v>75</v>
      </c>
      <c r="E211" s="191" t="s">
        <v>352</v>
      </c>
      <c r="F211" s="191" t="s">
        <v>1285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SUM(P212:P490)</f>
        <v>0</v>
      </c>
      <c r="Q211" s="185"/>
      <c r="R211" s="186">
        <f>SUM(R212:R490)</f>
        <v>4.3191105700000003</v>
      </c>
      <c r="S211" s="185"/>
      <c r="T211" s="187">
        <f>SUM(T212:T490)</f>
        <v>937.54395600000009</v>
      </c>
      <c r="AR211" s="188" t="s">
        <v>83</v>
      </c>
      <c r="AT211" s="189" t="s">
        <v>75</v>
      </c>
      <c r="AU211" s="189" t="s">
        <v>83</v>
      </c>
      <c r="AY211" s="188" t="s">
        <v>282</v>
      </c>
      <c r="BK211" s="190">
        <f>SUM(BK212:BK490)</f>
        <v>0</v>
      </c>
    </row>
    <row r="212" spans="1:65" s="2" customFormat="1" ht="33" customHeight="1">
      <c r="A212" s="35"/>
      <c r="B212" s="36"/>
      <c r="C212" s="193" t="s">
        <v>347</v>
      </c>
      <c r="D212" s="193" t="s">
        <v>284</v>
      </c>
      <c r="E212" s="194" t="s">
        <v>1322</v>
      </c>
      <c r="F212" s="195" t="s">
        <v>1323</v>
      </c>
      <c r="G212" s="196" t="s">
        <v>287</v>
      </c>
      <c r="H212" s="197">
        <v>482.39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1.2999999999999999E-4</v>
      </c>
      <c r="R212" s="203">
        <f>Q212*H212</f>
        <v>6.2710699999999994E-2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288</v>
      </c>
      <c r="AT212" s="205" t="s">
        <v>284</v>
      </c>
      <c r="AU212" s="205" t="s">
        <v>85</v>
      </c>
      <c r="AY212" s="18" t="s">
        <v>282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288</v>
      </c>
      <c r="BM212" s="205" t="s">
        <v>7763</v>
      </c>
    </row>
    <row r="213" spans="1:65" s="16" customFormat="1" ht="11.25">
      <c r="B213" s="241"/>
      <c r="C213" s="242"/>
      <c r="D213" s="209" t="s">
        <v>290</v>
      </c>
      <c r="E213" s="243" t="s">
        <v>1</v>
      </c>
      <c r="F213" s="244" t="s">
        <v>7764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290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282</v>
      </c>
    </row>
    <row r="214" spans="1:65" s="13" customFormat="1" ht="11.25">
      <c r="B214" s="207"/>
      <c r="C214" s="208"/>
      <c r="D214" s="209" t="s">
        <v>290</v>
      </c>
      <c r="E214" s="210" t="s">
        <v>1</v>
      </c>
      <c r="F214" s="211" t="s">
        <v>7765</v>
      </c>
      <c r="G214" s="208"/>
      <c r="H214" s="212">
        <v>39.78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290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282</v>
      </c>
    </row>
    <row r="215" spans="1:65" s="16" customFormat="1" ht="11.25">
      <c r="B215" s="241"/>
      <c r="C215" s="242"/>
      <c r="D215" s="209" t="s">
        <v>290</v>
      </c>
      <c r="E215" s="243" t="s">
        <v>1</v>
      </c>
      <c r="F215" s="244" t="s">
        <v>7766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290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282</v>
      </c>
    </row>
    <row r="216" spans="1:65" s="13" customFormat="1" ht="11.25">
      <c r="B216" s="207"/>
      <c r="C216" s="208"/>
      <c r="D216" s="209" t="s">
        <v>290</v>
      </c>
      <c r="E216" s="210" t="s">
        <v>1</v>
      </c>
      <c r="F216" s="211" t="s">
        <v>7767</v>
      </c>
      <c r="G216" s="208"/>
      <c r="H216" s="212">
        <v>442.61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290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282</v>
      </c>
    </row>
    <row r="217" spans="1:65" s="2" customFormat="1" ht="33" customHeight="1">
      <c r="A217" s="35"/>
      <c r="B217" s="36"/>
      <c r="C217" s="193" t="s">
        <v>352</v>
      </c>
      <c r="D217" s="193" t="s">
        <v>284</v>
      </c>
      <c r="E217" s="194" t="s">
        <v>7768</v>
      </c>
      <c r="F217" s="195" t="s">
        <v>7769</v>
      </c>
      <c r="G217" s="196" t="s">
        <v>287</v>
      </c>
      <c r="H217" s="197">
        <v>131.62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2.1000000000000001E-4</v>
      </c>
      <c r="R217" s="203">
        <f>Q217*H217</f>
        <v>2.7640200000000004E-2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288</v>
      </c>
      <c r="AT217" s="205" t="s">
        <v>284</v>
      </c>
      <c r="AU217" s="205" t="s">
        <v>85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288</v>
      </c>
      <c r="BM217" s="205" t="s">
        <v>7770</v>
      </c>
    </row>
    <row r="218" spans="1:65" s="16" customFormat="1" ht="11.25">
      <c r="B218" s="241"/>
      <c r="C218" s="242"/>
      <c r="D218" s="209" t="s">
        <v>290</v>
      </c>
      <c r="E218" s="243" t="s">
        <v>1</v>
      </c>
      <c r="F218" s="244" t="s">
        <v>7771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290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282</v>
      </c>
    </row>
    <row r="219" spans="1:65" s="16" customFormat="1" ht="11.25">
      <c r="B219" s="241"/>
      <c r="C219" s="242"/>
      <c r="D219" s="209" t="s">
        <v>290</v>
      </c>
      <c r="E219" s="243" t="s">
        <v>1</v>
      </c>
      <c r="F219" s="244" t="s">
        <v>7772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290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282</v>
      </c>
    </row>
    <row r="220" spans="1:65" s="13" customFormat="1" ht="11.25">
      <c r="B220" s="207"/>
      <c r="C220" s="208"/>
      <c r="D220" s="209" t="s">
        <v>290</v>
      </c>
      <c r="E220" s="210" t="s">
        <v>1</v>
      </c>
      <c r="F220" s="211" t="s">
        <v>7773</v>
      </c>
      <c r="G220" s="208"/>
      <c r="H220" s="212">
        <v>44.61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290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282</v>
      </c>
    </row>
    <row r="221" spans="1:65" s="16" customFormat="1" ht="11.25">
      <c r="B221" s="241"/>
      <c r="C221" s="242"/>
      <c r="D221" s="209" t="s">
        <v>290</v>
      </c>
      <c r="E221" s="243" t="s">
        <v>1</v>
      </c>
      <c r="F221" s="244" t="s">
        <v>7774</v>
      </c>
      <c r="G221" s="242"/>
      <c r="H221" s="243" t="s">
        <v>1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290</v>
      </c>
      <c r="AU221" s="250" t="s">
        <v>85</v>
      </c>
      <c r="AV221" s="16" t="s">
        <v>83</v>
      </c>
      <c r="AW221" s="16" t="s">
        <v>32</v>
      </c>
      <c r="AX221" s="16" t="s">
        <v>76</v>
      </c>
      <c r="AY221" s="250" t="s">
        <v>282</v>
      </c>
    </row>
    <row r="222" spans="1:65" s="13" customFormat="1" ht="11.25">
      <c r="B222" s="207"/>
      <c r="C222" s="208"/>
      <c r="D222" s="209" t="s">
        <v>290</v>
      </c>
      <c r="E222" s="210" t="s">
        <v>1</v>
      </c>
      <c r="F222" s="211" t="s">
        <v>7775</v>
      </c>
      <c r="G222" s="208"/>
      <c r="H222" s="212">
        <v>17.68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290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282</v>
      </c>
    </row>
    <row r="223" spans="1:65" s="16" customFormat="1" ht="11.25">
      <c r="B223" s="241"/>
      <c r="C223" s="242"/>
      <c r="D223" s="209" t="s">
        <v>290</v>
      </c>
      <c r="E223" s="243" t="s">
        <v>1</v>
      </c>
      <c r="F223" s="244" t="s">
        <v>7776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290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282</v>
      </c>
    </row>
    <row r="224" spans="1:65" s="13" customFormat="1" ht="11.25">
      <c r="B224" s="207"/>
      <c r="C224" s="208"/>
      <c r="D224" s="209" t="s">
        <v>290</v>
      </c>
      <c r="E224" s="210" t="s">
        <v>1</v>
      </c>
      <c r="F224" s="211" t="s">
        <v>7777</v>
      </c>
      <c r="G224" s="208"/>
      <c r="H224" s="212">
        <v>28.95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290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282</v>
      </c>
    </row>
    <row r="225" spans="1:65" s="16" customFormat="1" ht="11.25">
      <c r="B225" s="241"/>
      <c r="C225" s="242"/>
      <c r="D225" s="209" t="s">
        <v>290</v>
      </c>
      <c r="E225" s="243" t="s">
        <v>1</v>
      </c>
      <c r="F225" s="244" t="s">
        <v>7778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290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282</v>
      </c>
    </row>
    <row r="226" spans="1:65" s="13" customFormat="1" ht="11.25">
      <c r="B226" s="207"/>
      <c r="C226" s="208"/>
      <c r="D226" s="209" t="s">
        <v>290</v>
      </c>
      <c r="E226" s="210" t="s">
        <v>1</v>
      </c>
      <c r="F226" s="211" t="s">
        <v>7779</v>
      </c>
      <c r="G226" s="208"/>
      <c r="H226" s="212">
        <v>26.38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290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282</v>
      </c>
    </row>
    <row r="227" spans="1:65" s="16" customFormat="1" ht="11.25">
      <c r="B227" s="241"/>
      <c r="C227" s="242"/>
      <c r="D227" s="209" t="s">
        <v>290</v>
      </c>
      <c r="E227" s="243" t="s">
        <v>1</v>
      </c>
      <c r="F227" s="244" t="s">
        <v>7780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290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282</v>
      </c>
    </row>
    <row r="228" spans="1:65" s="13" customFormat="1" ht="11.25">
      <c r="B228" s="207"/>
      <c r="C228" s="208"/>
      <c r="D228" s="209" t="s">
        <v>290</v>
      </c>
      <c r="E228" s="210" t="s">
        <v>1</v>
      </c>
      <c r="F228" s="211" t="s">
        <v>7781</v>
      </c>
      <c r="G228" s="208"/>
      <c r="H228" s="212">
        <v>14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290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282</v>
      </c>
    </row>
    <row r="229" spans="1:65" s="2" customFormat="1" ht="16.5" customHeight="1">
      <c r="A229" s="35"/>
      <c r="B229" s="36"/>
      <c r="C229" s="193" t="s">
        <v>357</v>
      </c>
      <c r="D229" s="193" t="s">
        <v>284</v>
      </c>
      <c r="E229" s="194" t="s">
        <v>7782</v>
      </c>
      <c r="F229" s="195" t="s">
        <v>7783</v>
      </c>
      <c r="G229" s="196" t="s">
        <v>295</v>
      </c>
      <c r="H229" s="197">
        <v>37.158999999999999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</v>
      </c>
      <c r="T229" s="204">
        <f>S229*H229</f>
        <v>74.317999999999998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288</v>
      </c>
      <c r="AT229" s="205" t="s">
        <v>284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288</v>
      </c>
      <c r="BM229" s="205" t="s">
        <v>7784</v>
      </c>
    </row>
    <row r="230" spans="1:65" s="2" customFormat="1" ht="39">
      <c r="A230" s="35"/>
      <c r="B230" s="36"/>
      <c r="C230" s="37"/>
      <c r="D230" s="209" t="s">
        <v>3774</v>
      </c>
      <c r="E230" s="37"/>
      <c r="F230" s="270" t="s">
        <v>7785</v>
      </c>
      <c r="G230" s="37"/>
      <c r="H230" s="37"/>
      <c r="I230" s="271"/>
      <c r="J230" s="37"/>
      <c r="K230" s="37"/>
      <c r="L230" s="40"/>
      <c r="M230" s="272"/>
      <c r="N230" s="273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3774</v>
      </c>
      <c r="AU230" s="18" t="s">
        <v>85</v>
      </c>
    </row>
    <row r="231" spans="1:65" s="16" customFormat="1" ht="11.25">
      <c r="B231" s="241"/>
      <c r="C231" s="242"/>
      <c r="D231" s="209" t="s">
        <v>290</v>
      </c>
      <c r="E231" s="243" t="s">
        <v>1</v>
      </c>
      <c r="F231" s="244" t="s">
        <v>7786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290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282</v>
      </c>
    </row>
    <row r="232" spans="1:65" s="16" customFormat="1" ht="11.25">
      <c r="B232" s="241"/>
      <c r="C232" s="242"/>
      <c r="D232" s="209" t="s">
        <v>290</v>
      </c>
      <c r="E232" s="243" t="s">
        <v>1</v>
      </c>
      <c r="F232" s="244" t="s">
        <v>7787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290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282</v>
      </c>
    </row>
    <row r="233" spans="1:65" s="16" customFormat="1" ht="11.25">
      <c r="B233" s="241"/>
      <c r="C233" s="242"/>
      <c r="D233" s="209" t="s">
        <v>290</v>
      </c>
      <c r="E233" s="243" t="s">
        <v>1</v>
      </c>
      <c r="F233" s="244" t="s">
        <v>7788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290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282</v>
      </c>
    </row>
    <row r="234" spans="1:65" s="13" customFormat="1" ht="11.25">
      <c r="B234" s="207"/>
      <c r="C234" s="208"/>
      <c r="D234" s="209" t="s">
        <v>290</v>
      </c>
      <c r="E234" s="210" t="s">
        <v>1</v>
      </c>
      <c r="F234" s="211" t="s">
        <v>7789</v>
      </c>
      <c r="G234" s="208"/>
      <c r="H234" s="212">
        <v>9.66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290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282</v>
      </c>
    </row>
    <row r="235" spans="1:65" s="16" customFormat="1" ht="11.25">
      <c r="B235" s="241"/>
      <c r="C235" s="242"/>
      <c r="D235" s="209" t="s">
        <v>290</v>
      </c>
      <c r="E235" s="243" t="s">
        <v>1</v>
      </c>
      <c r="F235" s="244" t="s">
        <v>7790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290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282</v>
      </c>
    </row>
    <row r="236" spans="1:65" s="13" customFormat="1" ht="11.25">
      <c r="B236" s="207"/>
      <c r="C236" s="208"/>
      <c r="D236" s="209" t="s">
        <v>290</v>
      </c>
      <c r="E236" s="210" t="s">
        <v>1</v>
      </c>
      <c r="F236" s="211" t="s">
        <v>7791</v>
      </c>
      <c r="G236" s="208"/>
      <c r="H236" s="212">
        <v>7.0720000000000001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290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282</v>
      </c>
    </row>
    <row r="237" spans="1:65" s="16" customFormat="1" ht="11.25">
      <c r="B237" s="241"/>
      <c r="C237" s="242"/>
      <c r="D237" s="209" t="s">
        <v>290</v>
      </c>
      <c r="E237" s="243" t="s">
        <v>1</v>
      </c>
      <c r="F237" s="244" t="s">
        <v>7792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290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282</v>
      </c>
    </row>
    <row r="238" spans="1:65" s="13" customFormat="1" ht="11.25">
      <c r="B238" s="207"/>
      <c r="C238" s="208"/>
      <c r="D238" s="209" t="s">
        <v>290</v>
      </c>
      <c r="E238" s="210" t="s">
        <v>1</v>
      </c>
      <c r="F238" s="211" t="s">
        <v>7793</v>
      </c>
      <c r="G238" s="208"/>
      <c r="H238" s="212">
        <v>10.324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290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282</v>
      </c>
    </row>
    <row r="239" spans="1:65" s="16" customFormat="1" ht="11.25">
      <c r="B239" s="241"/>
      <c r="C239" s="242"/>
      <c r="D239" s="209" t="s">
        <v>290</v>
      </c>
      <c r="E239" s="243" t="s">
        <v>1</v>
      </c>
      <c r="F239" s="244" t="s">
        <v>7794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290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282</v>
      </c>
    </row>
    <row r="240" spans="1:65" s="13" customFormat="1" ht="11.25">
      <c r="B240" s="207"/>
      <c r="C240" s="208"/>
      <c r="D240" s="209" t="s">
        <v>290</v>
      </c>
      <c r="E240" s="210" t="s">
        <v>1</v>
      </c>
      <c r="F240" s="211" t="s">
        <v>7795</v>
      </c>
      <c r="G240" s="208"/>
      <c r="H240" s="212">
        <v>9.5630000000000006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290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282</v>
      </c>
    </row>
    <row r="241" spans="1:65" s="16" customFormat="1" ht="11.25">
      <c r="B241" s="241"/>
      <c r="C241" s="242"/>
      <c r="D241" s="209" t="s">
        <v>290</v>
      </c>
      <c r="E241" s="243" t="s">
        <v>1</v>
      </c>
      <c r="F241" s="244" t="s">
        <v>7796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290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282</v>
      </c>
    </row>
    <row r="242" spans="1:65" s="13" customFormat="1" ht="11.25">
      <c r="B242" s="207"/>
      <c r="C242" s="208"/>
      <c r="D242" s="209" t="s">
        <v>290</v>
      </c>
      <c r="E242" s="210" t="s">
        <v>1</v>
      </c>
      <c r="F242" s="211" t="s">
        <v>7797</v>
      </c>
      <c r="G242" s="208"/>
      <c r="H242" s="212">
        <v>0.54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290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282</v>
      </c>
    </row>
    <row r="243" spans="1:65" s="2" customFormat="1" ht="16.5" customHeight="1">
      <c r="A243" s="35"/>
      <c r="B243" s="36"/>
      <c r="C243" s="193" t="s">
        <v>185</v>
      </c>
      <c r="D243" s="193" t="s">
        <v>284</v>
      </c>
      <c r="E243" s="194" t="s">
        <v>7798</v>
      </c>
      <c r="F243" s="195" t="s">
        <v>7799</v>
      </c>
      <c r="G243" s="196" t="s">
        <v>295</v>
      </c>
      <c r="H243" s="197">
        <v>52.185000000000002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2.4</v>
      </c>
      <c r="T243" s="204">
        <f>S243*H243</f>
        <v>125.244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288</v>
      </c>
      <c r="AT243" s="205" t="s">
        <v>284</v>
      </c>
      <c r="AU243" s="205" t="s">
        <v>85</v>
      </c>
      <c r="AY243" s="18" t="s">
        <v>282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288</v>
      </c>
      <c r="BM243" s="205" t="s">
        <v>7800</v>
      </c>
    </row>
    <row r="244" spans="1:65" s="16" customFormat="1" ht="11.25">
      <c r="B244" s="241"/>
      <c r="C244" s="242"/>
      <c r="D244" s="209" t="s">
        <v>290</v>
      </c>
      <c r="E244" s="243" t="s">
        <v>1</v>
      </c>
      <c r="F244" s="244" t="s">
        <v>7801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290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282</v>
      </c>
    </row>
    <row r="245" spans="1:65" s="16" customFormat="1" ht="11.25">
      <c r="B245" s="241"/>
      <c r="C245" s="242"/>
      <c r="D245" s="209" t="s">
        <v>290</v>
      </c>
      <c r="E245" s="243" t="s">
        <v>1</v>
      </c>
      <c r="F245" s="244" t="s">
        <v>7802</v>
      </c>
      <c r="G245" s="242"/>
      <c r="H245" s="243" t="s">
        <v>1</v>
      </c>
      <c r="I245" s="245"/>
      <c r="J245" s="242"/>
      <c r="K245" s="242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290</v>
      </c>
      <c r="AU245" s="250" t="s">
        <v>85</v>
      </c>
      <c r="AV245" s="16" t="s">
        <v>83</v>
      </c>
      <c r="AW245" s="16" t="s">
        <v>32</v>
      </c>
      <c r="AX245" s="16" t="s">
        <v>76</v>
      </c>
      <c r="AY245" s="250" t="s">
        <v>282</v>
      </c>
    </row>
    <row r="246" spans="1:65" s="13" customFormat="1" ht="11.25">
      <c r="B246" s="207"/>
      <c r="C246" s="208"/>
      <c r="D246" s="209" t="s">
        <v>290</v>
      </c>
      <c r="E246" s="210" t="s">
        <v>1</v>
      </c>
      <c r="F246" s="211" t="s">
        <v>7803</v>
      </c>
      <c r="G246" s="208"/>
      <c r="H246" s="212">
        <v>52.185000000000002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290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282</v>
      </c>
    </row>
    <row r="247" spans="1:65" s="2" customFormat="1" ht="24.2" customHeight="1">
      <c r="A247" s="35"/>
      <c r="B247" s="36"/>
      <c r="C247" s="193" t="s">
        <v>188</v>
      </c>
      <c r="D247" s="193" t="s">
        <v>284</v>
      </c>
      <c r="E247" s="194" t="s">
        <v>7804</v>
      </c>
      <c r="F247" s="195" t="s">
        <v>7805</v>
      </c>
      <c r="G247" s="196" t="s">
        <v>295</v>
      </c>
      <c r="H247" s="197">
        <v>14.115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2.5</v>
      </c>
      <c r="T247" s="204">
        <f>S247*H247</f>
        <v>35.287500000000001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288</v>
      </c>
      <c r="AT247" s="205" t="s">
        <v>284</v>
      </c>
      <c r="AU247" s="205" t="s">
        <v>85</v>
      </c>
      <c r="AY247" s="18" t="s">
        <v>282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288</v>
      </c>
      <c r="BM247" s="205" t="s">
        <v>7806</v>
      </c>
    </row>
    <row r="248" spans="1:65" s="16" customFormat="1" ht="11.25">
      <c r="B248" s="241"/>
      <c r="C248" s="242"/>
      <c r="D248" s="209" t="s">
        <v>290</v>
      </c>
      <c r="E248" s="243" t="s">
        <v>1</v>
      </c>
      <c r="F248" s="244" t="s">
        <v>7807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290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282</v>
      </c>
    </row>
    <row r="249" spans="1:65" s="16" customFormat="1" ht="11.25">
      <c r="B249" s="241"/>
      <c r="C249" s="242"/>
      <c r="D249" s="209" t="s">
        <v>290</v>
      </c>
      <c r="E249" s="243" t="s">
        <v>1</v>
      </c>
      <c r="F249" s="244" t="s">
        <v>7772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290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282</v>
      </c>
    </row>
    <row r="250" spans="1:65" s="13" customFormat="1" ht="11.25">
      <c r="B250" s="207"/>
      <c r="C250" s="208"/>
      <c r="D250" s="209" t="s">
        <v>290</v>
      </c>
      <c r="E250" s="210" t="s">
        <v>1</v>
      </c>
      <c r="F250" s="211" t="s">
        <v>7808</v>
      </c>
      <c r="G250" s="208"/>
      <c r="H250" s="212">
        <v>5.3529999999999998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290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282</v>
      </c>
    </row>
    <row r="251" spans="1:65" s="16" customFormat="1" ht="11.25">
      <c r="B251" s="241"/>
      <c r="C251" s="242"/>
      <c r="D251" s="209" t="s">
        <v>290</v>
      </c>
      <c r="E251" s="243" t="s">
        <v>1</v>
      </c>
      <c r="F251" s="244" t="s">
        <v>7774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290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282</v>
      </c>
    </row>
    <row r="252" spans="1:65" s="13" customFormat="1" ht="11.25">
      <c r="B252" s="207"/>
      <c r="C252" s="208"/>
      <c r="D252" s="209" t="s">
        <v>290</v>
      </c>
      <c r="E252" s="210" t="s">
        <v>1</v>
      </c>
      <c r="F252" s="211" t="s">
        <v>7809</v>
      </c>
      <c r="G252" s="208"/>
      <c r="H252" s="212">
        <v>2.1219999999999999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290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282</v>
      </c>
    </row>
    <row r="253" spans="1:65" s="16" customFormat="1" ht="11.25">
      <c r="B253" s="241"/>
      <c r="C253" s="242"/>
      <c r="D253" s="209" t="s">
        <v>290</v>
      </c>
      <c r="E253" s="243" t="s">
        <v>1</v>
      </c>
      <c r="F253" s="244" t="s">
        <v>7776</v>
      </c>
      <c r="G253" s="242"/>
      <c r="H253" s="243" t="s">
        <v>1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290</v>
      </c>
      <c r="AU253" s="250" t="s">
        <v>85</v>
      </c>
      <c r="AV253" s="16" t="s">
        <v>83</v>
      </c>
      <c r="AW253" s="16" t="s">
        <v>32</v>
      </c>
      <c r="AX253" s="16" t="s">
        <v>76</v>
      </c>
      <c r="AY253" s="250" t="s">
        <v>282</v>
      </c>
    </row>
    <row r="254" spans="1:65" s="13" customFormat="1" ht="11.25">
      <c r="B254" s="207"/>
      <c r="C254" s="208"/>
      <c r="D254" s="209" t="s">
        <v>290</v>
      </c>
      <c r="E254" s="210" t="s">
        <v>1</v>
      </c>
      <c r="F254" s="211" t="s">
        <v>7810</v>
      </c>
      <c r="G254" s="208"/>
      <c r="H254" s="212">
        <v>3.4740000000000002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290</v>
      </c>
      <c r="AU254" s="218" t="s">
        <v>85</v>
      </c>
      <c r="AV254" s="13" t="s">
        <v>85</v>
      </c>
      <c r="AW254" s="13" t="s">
        <v>32</v>
      </c>
      <c r="AX254" s="13" t="s">
        <v>76</v>
      </c>
      <c r="AY254" s="218" t="s">
        <v>282</v>
      </c>
    </row>
    <row r="255" spans="1:65" s="16" customFormat="1" ht="11.25">
      <c r="B255" s="241"/>
      <c r="C255" s="242"/>
      <c r="D255" s="209" t="s">
        <v>290</v>
      </c>
      <c r="E255" s="243" t="s">
        <v>1</v>
      </c>
      <c r="F255" s="244" t="s">
        <v>7778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290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282</v>
      </c>
    </row>
    <row r="256" spans="1:65" s="13" customFormat="1" ht="11.25">
      <c r="B256" s="207"/>
      <c r="C256" s="208"/>
      <c r="D256" s="209" t="s">
        <v>290</v>
      </c>
      <c r="E256" s="210" t="s">
        <v>1</v>
      </c>
      <c r="F256" s="211" t="s">
        <v>7811</v>
      </c>
      <c r="G256" s="208"/>
      <c r="H256" s="212">
        <v>3.1659999999999999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290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282</v>
      </c>
    </row>
    <row r="257" spans="1:65" s="2" customFormat="1" ht="21.75" customHeight="1">
      <c r="A257" s="35"/>
      <c r="B257" s="36"/>
      <c r="C257" s="193" t="s">
        <v>191</v>
      </c>
      <c r="D257" s="193" t="s">
        <v>284</v>
      </c>
      <c r="E257" s="194" t="s">
        <v>7812</v>
      </c>
      <c r="F257" s="195" t="s">
        <v>7813</v>
      </c>
      <c r="G257" s="196" t="s">
        <v>287</v>
      </c>
      <c r="H257" s="197">
        <v>524.44299999999998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0.13100000000000001</v>
      </c>
      <c r="T257" s="204">
        <f>S257*H257</f>
        <v>68.702033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288</v>
      </c>
      <c r="AT257" s="205" t="s">
        <v>284</v>
      </c>
      <c r="AU257" s="205" t="s">
        <v>85</v>
      </c>
      <c r="AY257" s="18" t="s">
        <v>282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288</v>
      </c>
      <c r="BM257" s="205" t="s">
        <v>7814</v>
      </c>
    </row>
    <row r="258" spans="1:65" s="16" customFormat="1" ht="11.25">
      <c r="B258" s="241"/>
      <c r="C258" s="242"/>
      <c r="D258" s="209" t="s">
        <v>290</v>
      </c>
      <c r="E258" s="243" t="s">
        <v>1</v>
      </c>
      <c r="F258" s="244" t="s">
        <v>7815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290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282</v>
      </c>
    </row>
    <row r="259" spans="1:65" s="16" customFormat="1" ht="11.25">
      <c r="B259" s="241"/>
      <c r="C259" s="242"/>
      <c r="D259" s="209" t="s">
        <v>290</v>
      </c>
      <c r="E259" s="243" t="s">
        <v>1</v>
      </c>
      <c r="F259" s="244" t="s">
        <v>7816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290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282</v>
      </c>
    </row>
    <row r="260" spans="1:65" s="16" customFormat="1" ht="11.25">
      <c r="B260" s="241"/>
      <c r="C260" s="242"/>
      <c r="D260" s="209" t="s">
        <v>290</v>
      </c>
      <c r="E260" s="243" t="s">
        <v>1</v>
      </c>
      <c r="F260" s="244" t="s">
        <v>7817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290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282</v>
      </c>
    </row>
    <row r="261" spans="1:65" s="13" customFormat="1" ht="11.25">
      <c r="B261" s="207"/>
      <c r="C261" s="208"/>
      <c r="D261" s="209" t="s">
        <v>290</v>
      </c>
      <c r="E261" s="210" t="s">
        <v>1</v>
      </c>
      <c r="F261" s="211" t="s">
        <v>7818</v>
      </c>
      <c r="G261" s="208"/>
      <c r="H261" s="212">
        <v>122.85299999999999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290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282</v>
      </c>
    </row>
    <row r="262" spans="1:65" s="16" customFormat="1" ht="11.25">
      <c r="B262" s="241"/>
      <c r="C262" s="242"/>
      <c r="D262" s="209" t="s">
        <v>290</v>
      </c>
      <c r="E262" s="243" t="s">
        <v>1</v>
      </c>
      <c r="F262" s="244" t="s">
        <v>7819</v>
      </c>
      <c r="G262" s="242"/>
      <c r="H262" s="243" t="s">
        <v>1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290</v>
      </c>
      <c r="AU262" s="250" t="s">
        <v>85</v>
      </c>
      <c r="AV262" s="16" t="s">
        <v>83</v>
      </c>
      <c r="AW262" s="16" t="s">
        <v>32</v>
      </c>
      <c r="AX262" s="16" t="s">
        <v>76</v>
      </c>
      <c r="AY262" s="250" t="s">
        <v>282</v>
      </c>
    </row>
    <row r="263" spans="1:65" s="13" customFormat="1" ht="11.25">
      <c r="B263" s="207"/>
      <c r="C263" s="208"/>
      <c r="D263" s="209" t="s">
        <v>290</v>
      </c>
      <c r="E263" s="210" t="s">
        <v>1</v>
      </c>
      <c r="F263" s="211" t="s">
        <v>7820</v>
      </c>
      <c r="G263" s="208"/>
      <c r="H263" s="212">
        <v>-14.086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290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282</v>
      </c>
    </row>
    <row r="264" spans="1:65" s="16" customFormat="1" ht="11.25">
      <c r="B264" s="241"/>
      <c r="C264" s="242"/>
      <c r="D264" s="209" t="s">
        <v>290</v>
      </c>
      <c r="E264" s="243" t="s">
        <v>1</v>
      </c>
      <c r="F264" s="244" t="s">
        <v>7821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290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282</v>
      </c>
    </row>
    <row r="265" spans="1:65" s="13" customFormat="1" ht="22.5">
      <c r="B265" s="207"/>
      <c r="C265" s="208"/>
      <c r="D265" s="209" t="s">
        <v>290</v>
      </c>
      <c r="E265" s="210" t="s">
        <v>1</v>
      </c>
      <c r="F265" s="211" t="s">
        <v>7822</v>
      </c>
      <c r="G265" s="208"/>
      <c r="H265" s="212">
        <v>155.55799999999999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290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282</v>
      </c>
    </row>
    <row r="266" spans="1:65" s="16" customFormat="1" ht="11.25">
      <c r="B266" s="241"/>
      <c r="C266" s="242"/>
      <c r="D266" s="209" t="s">
        <v>290</v>
      </c>
      <c r="E266" s="243" t="s">
        <v>1</v>
      </c>
      <c r="F266" s="244" t="s">
        <v>7819</v>
      </c>
      <c r="G266" s="242"/>
      <c r="H266" s="243" t="s">
        <v>1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290</v>
      </c>
      <c r="AU266" s="250" t="s">
        <v>85</v>
      </c>
      <c r="AV266" s="16" t="s">
        <v>83</v>
      </c>
      <c r="AW266" s="16" t="s">
        <v>32</v>
      </c>
      <c r="AX266" s="16" t="s">
        <v>76</v>
      </c>
      <c r="AY266" s="250" t="s">
        <v>282</v>
      </c>
    </row>
    <row r="267" spans="1:65" s="13" customFormat="1" ht="11.25">
      <c r="B267" s="207"/>
      <c r="C267" s="208"/>
      <c r="D267" s="209" t="s">
        <v>290</v>
      </c>
      <c r="E267" s="210" t="s">
        <v>1</v>
      </c>
      <c r="F267" s="211" t="s">
        <v>7823</v>
      </c>
      <c r="G267" s="208"/>
      <c r="H267" s="212">
        <v>-18.677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290</v>
      </c>
      <c r="AU267" s="218" t="s">
        <v>85</v>
      </c>
      <c r="AV267" s="13" t="s">
        <v>85</v>
      </c>
      <c r="AW267" s="13" t="s">
        <v>32</v>
      </c>
      <c r="AX267" s="13" t="s">
        <v>76</v>
      </c>
      <c r="AY267" s="218" t="s">
        <v>282</v>
      </c>
    </row>
    <row r="268" spans="1:65" s="16" customFormat="1" ht="11.25">
      <c r="B268" s="241"/>
      <c r="C268" s="242"/>
      <c r="D268" s="209" t="s">
        <v>290</v>
      </c>
      <c r="E268" s="243" t="s">
        <v>1</v>
      </c>
      <c r="F268" s="244" t="s">
        <v>7824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290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282</v>
      </c>
    </row>
    <row r="269" spans="1:65" s="13" customFormat="1" ht="11.25">
      <c r="B269" s="207"/>
      <c r="C269" s="208"/>
      <c r="D269" s="209" t="s">
        <v>290</v>
      </c>
      <c r="E269" s="210" t="s">
        <v>1</v>
      </c>
      <c r="F269" s="211" t="s">
        <v>7825</v>
      </c>
      <c r="G269" s="208"/>
      <c r="H269" s="212">
        <v>24.943999999999999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290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282</v>
      </c>
    </row>
    <row r="270" spans="1:65" s="16" customFormat="1" ht="11.25">
      <c r="B270" s="241"/>
      <c r="C270" s="242"/>
      <c r="D270" s="209" t="s">
        <v>290</v>
      </c>
      <c r="E270" s="243" t="s">
        <v>1</v>
      </c>
      <c r="F270" s="244" t="s">
        <v>7826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290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282</v>
      </c>
    </row>
    <row r="271" spans="1:65" s="16" customFormat="1" ht="11.25">
      <c r="B271" s="241"/>
      <c r="C271" s="242"/>
      <c r="D271" s="209" t="s">
        <v>290</v>
      </c>
      <c r="E271" s="243" t="s">
        <v>1</v>
      </c>
      <c r="F271" s="244" t="s">
        <v>7827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290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282</v>
      </c>
    </row>
    <row r="272" spans="1:65" s="13" customFormat="1" ht="11.25">
      <c r="B272" s="207"/>
      <c r="C272" s="208"/>
      <c r="D272" s="209" t="s">
        <v>290</v>
      </c>
      <c r="E272" s="210" t="s">
        <v>1</v>
      </c>
      <c r="F272" s="211" t="s">
        <v>7828</v>
      </c>
      <c r="G272" s="208"/>
      <c r="H272" s="212">
        <v>107.544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290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282</v>
      </c>
    </row>
    <row r="273" spans="1:65" s="16" customFormat="1" ht="11.25">
      <c r="B273" s="241"/>
      <c r="C273" s="242"/>
      <c r="D273" s="209" t="s">
        <v>290</v>
      </c>
      <c r="E273" s="243" t="s">
        <v>1</v>
      </c>
      <c r="F273" s="244" t="s">
        <v>7829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290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282</v>
      </c>
    </row>
    <row r="274" spans="1:65" s="13" customFormat="1" ht="11.25">
      <c r="B274" s="207"/>
      <c r="C274" s="208"/>
      <c r="D274" s="209" t="s">
        <v>290</v>
      </c>
      <c r="E274" s="210" t="s">
        <v>1</v>
      </c>
      <c r="F274" s="211" t="s">
        <v>7830</v>
      </c>
      <c r="G274" s="208"/>
      <c r="H274" s="212">
        <v>35.96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290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282</v>
      </c>
    </row>
    <row r="275" spans="1:65" s="16" customFormat="1" ht="11.25">
      <c r="B275" s="241"/>
      <c r="C275" s="242"/>
      <c r="D275" s="209" t="s">
        <v>290</v>
      </c>
      <c r="E275" s="243" t="s">
        <v>1</v>
      </c>
      <c r="F275" s="244" t="s">
        <v>7831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290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282</v>
      </c>
    </row>
    <row r="276" spans="1:65" s="13" customFormat="1" ht="11.25">
      <c r="B276" s="207"/>
      <c r="C276" s="208"/>
      <c r="D276" s="209" t="s">
        <v>290</v>
      </c>
      <c r="E276" s="210" t="s">
        <v>1</v>
      </c>
      <c r="F276" s="211" t="s">
        <v>7832</v>
      </c>
      <c r="G276" s="208"/>
      <c r="H276" s="212">
        <v>22.631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290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282</v>
      </c>
    </row>
    <row r="277" spans="1:65" s="16" customFormat="1" ht="11.25">
      <c r="B277" s="241"/>
      <c r="C277" s="242"/>
      <c r="D277" s="209" t="s">
        <v>290</v>
      </c>
      <c r="E277" s="243" t="s">
        <v>1</v>
      </c>
      <c r="F277" s="244" t="s">
        <v>7833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290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282</v>
      </c>
    </row>
    <row r="278" spans="1:65" s="13" customFormat="1" ht="11.25">
      <c r="B278" s="207"/>
      <c r="C278" s="208"/>
      <c r="D278" s="209" t="s">
        <v>290</v>
      </c>
      <c r="E278" s="210" t="s">
        <v>1</v>
      </c>
      <c r="F278" s="211" t="s">
        <v>7834</v>
      </c>
      <c r="G278" s="208"/>
      <c r="H278" s="212">
        <v>57.673000000000002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290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282</v>
      </c>
    </row>
    <row r="279" spans="1:65" s="16" customFormat="1" ht="11.25">
      <c r="B279" s="241"/>
      <c r="C279" s="242"/>
      <c r="D279" s="209" t="s">
        <v>290</v>
      </c>
      <c r="E279" s="243" t="s">
        <v>1</v>
      </c>
      <c r="F279" s="244" t="s">
        <v>7835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290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282</v>
      </c>
    </row>
    <row r="280" spans="1:65" s="13" customFormat="1" ht="22.5">
      <c r="B280" s="207"/>
      <c r="C280" s="208"/>
      <c r="D280" s="209" t="s">
        <v>290</v>
      </c>
      <c r="E280" s="210" t="s">
        <v>1</v>
      </c>
      <c r="F280" s="211" t="s">
        <v>7836</v>
      </c>
      <c r="G280" s="208"/>
      <c r="H280" s="212">
        <v>30.042999999999999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290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282</v>
      </c>
    </row>
    <row r="281" spans="1:65" s="2" customFormat="1" ht="21.75" customHeight="1">
      <c r="A281" s="35"/>
      <c r="B281" s="36"/>
      <c r="C281" s="193" t="s">
        <v>194</v>
      </c>
      <c r="D281" s="193" t="s">
        <v>284</v>
      </c>
      <c r="E281" s="194" t="s">
        <v>7837</v>
      </c>
      <c r="F281" s="195" t="s">
        <v>7838</v>
      </c>
      <c r="G281" s="196" t="s">
        <v>287</v>
      </c>
      <c r="H281" s="197">
        <v>138.12799999999999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0.26100000000000001</v>
      </c>
      <c r="T281" s="204">
        <f>S281*H281</f>
        <v>36.051407999999995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288</v>
      </c>
      <c r="AT281" s="205" t="s">
        <v>284</v>
      </c>
      <c r="AU281" s="205" t="s">
        <v>85</v>
      </c>
      <c r="AY281" s="18" t="s">
        <v>282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288</v>
      </c>
      <c r="BM281" s="205" t="s">
        <v>7839</v>
      </c>
    </row>
    <row r="282" spans="1:65" s="16" customFormat="1" ht="11.25">
      <c r="B282" s="241"/>
      <c r="C282" s="242"/>
      <c r="D282" s="209" t="s">
        <v>290</v>
      </c>
      <c r="E282" s="243" t="s">
        <v>1</v>
      </c>
      <c r="F282" s="244" t="s">
        <v>7840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290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282</v>
      </c>
    </row>
    <row r="283" spans="1:65" s="16" customFormat="1" ht="11.25">
      <c r="B283" s="241"/>
      <c r="C283" s="242"/>
      <c r="D283" s="209" t="s">
        <v>290</v>
      </c>
      <c r="E283" s="243" t="s">
        <v>1</v>
      </c>
      <c r="F283" s="244" t="s">
        <v>7841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290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282</v>
      </c>
    </row>
    <row r="284" spans="1:65" s="13" customFormat="1" ht="11.25">
      <c r="B284" s="207"/>
      <c r="C284" s="208"/>
      <c r="D284" s="209" t="s">
        <v>290</v>
      </c>
      <c r="E284" s="210" t="s">
        <v>1</v>
      </c>
      <c r="F284" s="211" t="s">
        <v>7842</v>
      </c>
      <c r="G284" s="208"/>
      <c r="H284" s="212">
        <v>13.834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290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282</v>
      </c>
    </row>
    <row r="285" spans="1:65" s="16" customFormat="1" ht="11.25">
      <c r="B285" s="241"/>
      <c r="C285" s="242"/>
      <c r="D285" s="209" t="s">
        <v>290</v>
      </c>
      <c r="E285" s="243" t="s">
        <v>1</v>
      </c>
      <c r="F285" s="244" t="s">
        <v>7843</v>
      </c>
      <c r="G285" s="242"/>
      <c r="H285" s="243" t="s">
        <v>1</v>
      </c>
      <c r="I285" s="245"/>
      <c r="J285" s="242"/>
      <c r="K285" s="242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290</v>
      </c>
      <c r="AU285" s="250" t="s">
        <v>85</v>
      </c>
      <c r="AV285" s="16" t="s">
        <v>83</v>
      </c>
      <c r="AW285" s="16" t="s">
        <v>32</v>
      </c>
      <c r="AX285" s="16" t="s">
        <v>76</v>
      </c>
      <c r="AY285" s="250" t="s">
        <v>282</v>
      </c>
    </row>
    <row r="286" spans="1:65" s="13" customFormat="1" ht="11.25">
      <c r="B286" s="207"/>
      <c r="C286" s="208"/>
      <c r="D286" s="209" t="s">
        <v>290</v>
      </c>
      <c r="E286" s="210" t="s">
        <v>1</v>
      </c>
      <c r="F286" s="211" t="s">
        <v>7844</v>
      </c>
      <c r="G286" s="208"/>
      <c r="H286" s="212">
        <v>26.63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290</v>
      </c>
      <c r="AU286" s="218" t="s">
        <v>85</v>
      </c>
      <c r="AV286" s="13" t="s">
        <v>85</v>
      </c>
      <c r="AW286" s="13" t="s">
        <v>32</v>
      </c>
      <c r="AX286" s="13" t="s">
        <v>76</v>
      </c>
      <c r="AY286" s="218" t="s">
        <v>282</v>
      </c>
    </row>
    <row r="287" spans="1:65" s="16" customFormat="1" ht="11.25">
      <c r="B287" s="241"/>
      <c r="C287" s="242"/>
      <c r="D287" s="209" t="s">
        <v>290</v>
      </c>
      <c r="E287" s="243" t="s">
        <v>1</v>
      </c>
      <c r="F287" s="244" t="s">
        <v>7845</v>
      </c>
      <c r="G287" s="242"/>
      <c r="H287" s="243" t="s">
        <v>1</v>
      </c>
      <c r="I287" s="245"/>
      <c r="J287" s="242"/>
      <c r="K287" s="242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290</v>
      </c>
      <c r="AU287" s="250" t="s">
        <v>85</v>
      </c>
      <c r="AV287" s="16" t="s">
        <v>83</v>
      </c>
      <c r="AW287" s="16" t="s">
        <v>32</v>
      </c>
      <c r="AX287" s="16" t="s">
        <v>76</v>
      </c>
      <c r="AY287" s="250" t="s">
        <v>282</v>
      </c>
    </row>
    <row r="288" spans="1:65" s="13" customFormat="1" ht="11.25">
      <c r="B288" s="207"/>
      <c r="C288" s="208"/>
      <c r="D288" s="209" t="s">
        <v>290</v>
      </c>
      <c r="E288" s="210" t="s">
        <v>1</v>
      </c>
      <c r="F288" s="211" t="s">
        <v>7846</v>
      </c>
      <c r="G288" s="208"/>
      <c r="H288" s="212">
        <v>35.087000000000003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290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282</v>
      </c>
    </row>
    <row r="289" spans="1:65" s="16" customFormat="1" ht="11.25">
      <c r="B289" s="241"/>
      <c r="C289" s="242"/>
      <c r="D289" s="209" t="s">
        <v>290</v>
      </c>
      <c r="E289" s="243" t="s">
        <v>1</v>
      </c>
      <c r="F289" s="244" t="s">
        <v>7843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290</v>
      </c>
      <c r="AU289" s="250" t="s">
        <v>85</v>
      </c>
      <c r="AV289" s="16" t="s">
        <v>83</v>
      </c>
      <c r="AW289" s="16" t="s">
        <v>32</v>
      </c>
      <c r="AX289" s="16" t="s">
        <v>76</v>
      </c>
      <c r="AY289" s="250" t="s">
        <v>282</v>
      </c>
    </row>
    <row r="290" spans="1:65" s="13" customFormat="1" ht="11.25">
      <c r="B290" s="207"/>
      <c r="C290" s="208"/>
      <c r="D290" s="209" t="s">
        <v>290</v>
      </c>
      <c r="E290" s="210" t="s">
        <v>1</v>
      </c>
      <c r="F290" s="211" t="s">
        <v>7847</v>
      </c>
      <c r="G290" s="208"/>
      <c r="H290" s="212">
        <v>9.8699999999999992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290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282</v>
      </c>
    </row>
    <row r="291" spans="1:65" s="16" customFormat="1" ht="11.25">
      <c r="B291" s="241"/>
      <c r="C291" s="242"/>
      <c r="D291" s="209" t="s">
        <v>290</v>
      </c>
      <c r="E291" s="243" t="s">
        <v>1</v>
      </c>
      <c r="F291" s="244" t="s">
        <v>7848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290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282</v>
      </c>
    </row>
    <row r="292" spans="1:65" s="13" customFormat="1" ht="11.25">
      <c r="B292" s="207"/>
      <c r="C292" s="208"/>
      <c r="D292" s="209" t="s">
        <v>290</v>
      </c>
      <c r="E292" s="210" t="s">
        <v>1</v>
      </c>
      <c r="F292" s="211" t="s">
        <v>7849</v>
      </c>
      <c r="G292" s="208"/>
      <c r="H292" s="212">
        <v>15.856999999999999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290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282</v>
      </c>
    </row>
    <row r="293" spans="1:65" s="16" customFormat="1" ht="11.25">
      <c r="B293" s="241"/>
      <c r="C293" s="242"/>
      <c r="D293" s="209" t="s">
        <v>290</v>
      </c>
      <c r="E293" s="243" t="s">
        <v>1</v>
      </c>
      <c r="F293" s="244" t="s">
        <v>7850</v>
      </c>
      <c r="G293" s="242"/>
      <c r="H293" s="243" t="s">
        <v>1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290</v>
      </c>
      <c r="AU293" s="250" t="s">
        <v>85</v>
      </c>
      <c r="AV293" s="16" t="s">
        <v>83</v>
      </c>
      <c r="AW293" s="16" t="s">
        <v>32</v>
      </c>
      <c r="AX293" s="16" t="s">
        <v>76</v>
      </c>
      <c r="AY293" s="250" t="s">
        <v>282</v>
      </c>
    </row>
    <row r="294" spans="1:65" s="13" customFormat="1" ht="11.25">
      <c r="B294" s="207"/>
      <c r="C294" s="208"/>
      <c r="D294" s="209" t="s">
        <v>290</v>
      </c>
      <c r="E294" s="210" t="s">
        <v>1</v>
      </c>
      <c r="F294" s="211" t="s">
        <v>7851</v>
      </c>
      <c r="G294" s="208"/>
      <c r="H294" s="212">
        <v>28.16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290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282</v>
      </c>
    </row>
    <row r="295" spans="1:65" s="16" customFormat="1" ht="11.25">
      <c r="B295" s="241"/>
      <c r="C295" s="242"/>
      <c r="D295" s="209" t="s">
        <v>290</v>
      </c>
      <c r="E295" s="243" t="s">
        <v>1</v>
      </c>
      <c r="F295" s="244" t="s">
        <v>7699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290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282</v>
      </c>
    </row>
    <row r="296" spans="1:65" s="13" customFormat="1" ht="11.25">
      <c r="B296" s="207"/>
      <c r="C296" s="208"/>
      <c r="D296" s="209" t="s">
        <v>290</v>
      </c>
      <c r="E296" s="210" t="s">
        <v>1</v>
      </c>
      <c r="F296" s="211" t="s">
        <v>7852</v>
      </c>
      <c r="G296" s="208"/>
      <c r="H296" s="212">
        <v>8.69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290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282</v>
      </c>
    </row>
    <row r="297" spans="1:65" s="2" customFormat="1" ht="24.2" customHeight="1">
      <c r="A297" s="35"/>
      <c r="B297" s="36"/>
      <c r="C297" s="193" t="s">
        <v>8</v>
      </c>
      <c r="D297" s="193" t="s">
        <v>284</v>
      </c>
      <c r="E297" s="194" t="s">
        <v>7853</v>
      </c>
      <c r="F297" s="195" t="s">
        <v>7854</v>
      </c>
      <c r="G297" s="196" t="s">
        <v>295</v>
      </c>
      <c r="H297" s="197">
        <v>146.88999999999999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1.95</v>
      </c>
      <c r="T297" s="204">
        <f>S297*H297</f>
        <v>286.43549999999999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288</v>
      </c>
      <c r="AT297" s="205" t="s">
        <v>284</v>
      </c>
      <c r="AU297" s="205" t="s">
        <v>85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288</v>
      </c>
      <c r="BM297" s="205" t="s">
        <v>7855</v>
      </c>
    </row>
    <row r="298" spans="1:65" s="16" customFormat="1" ht="22.5">
      <c r="B298" s="241"/>
      <c r="C298" s="242"/>
      <c r="D298" s="209" t="s">
        <v>290</v>
      </c>
      <c r="E298" s="243" t="s">
        <v>1</v>
      </c>
      <c r="F298" s="244" t="s">
        <v>7856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290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282</v>
      </c>
    </row>
    <row r="299" spans="1:65" s="13" customFormat="1" ht="11.25">
      <c r="B299" s="207"/>
      <c r="C299" s="208"/>
      <c r="D299" s="209" t="s">
        <v>290</v>
      </c>
      <c r="E299" s="210" t="s">
        <v>1</v>
      </c>
      <c r="F299" s="211" t="s">
        <v>7857</v>
      </c>
      <c r="G299" s="208"/>
      <c r="H299" s="212">
        <v>38.340000000000003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290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282</v>
      </c>
    </row>
    <row r="300" spans="1:65" s="16" customFormat="1" ht="11.25">
      <c r="B300" s="241"/>
      <c r="C300" s="242"/>
      <c r="D300" s="209" t="s">
        <v>290</v>
      </c>
      <c r="E300" s="243" t="s">
        <v>1</v>
      </c>
      <c r="F300" s="244" t="s">
        <v>7858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290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282</v>
      </c>
    </row>
    <row r="301" spans="1:65" s="13" customFormat="1" ht="11.25">
      <c r="B301" s="207"/>
      <c r="C301" s="208"/>
      <c r="D301" s="209" t="s">
        <v>290</v>
      </c>
      <c r="E301" s="210" t="s">
        <v>1</v>
      </c>
      <c r="F301" s="211" t="s">
        <v>7859</v>
      </c>
      <c r="G301" s="208"/>
      <c r="H301" s="212">
        <v>-4.4539999999999997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290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282</v>
      </c>
    </row>
    <row r="302" spans="1:65" s="16" customFormat="1" ht="11.25">
      <c r="B302" s="241"/>
      <c r="C302" s="242"/>
      <c r="D302" s="209" t="s">
        <v>290</v>
      </c>
      <c r="E302" s="243" t="s">
        <v>1</v>
      </c>
      <c r="F302" s="244" t="s">
        <v>7860</v>
      </c>
      <c r="G302" s="242"/>
      <c r="H302" s="243" t="s">
        <v>1</v>
      </c>
      <c r="I302" s="245"/>
      <c r="J302" s="242"/>
      <c r="K302" s="242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290</v>
      </c>
      <c r="AU302" s="250" t="s">
        <v>85</v>
      </c>
      <c r="AV302" s="16" t="s">
        <v>83</v>
      </c>
      <c r="AW302" s="16" t="s">
        <v>32</v>
      </c>
      <c r="AX302" s="16" t="s">
        <v>76</v>
      </c>
      <c r="AY302" s="250" t="s">
        <v>282</v>
      </c>
    </row>
    <row r="303" spans="1:65" s="13" customFormat="1" ht="11.25">
      <c r="B303" s="207"/>
      <c r="C303" s="208"/>
      <c r="D303" s="209" t="s">
        <v>290</v>
      </c>
      <c r="E303" s="210" t="s">
        <v>1</v>
      </c>
      <c r="F303" s="211" t="s">
        <v>7861</v>
      </c>
      <c r="G303" s="208"/>
      <c r="H303" s="212">
        <v>9.157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290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282</v>
      </c>
    </row>
    <row r="304" spans="1:65" s="16" customFormat="1" ht="11.25">
      <c r="B304" s="241"/>
      <c r="C304" s="242"/>
      <c r="D304" s="209" t="s">
        <v>290</v>
      </c>
      <c r="E304" s="243" t="s">
        <v>1</v>
      </c>
      <c r="F304" s="244" t="s">
        <v>7858</v>
      </c>
      <c r="G304" s="242"/>
      <c r="H304" s="243" t="s">
        <v>1</v>
      </c>
      <c r="I304" s="245"/>
      <c r="J304" s="242"/>
      <c r="K304" s="242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290</v>
      </c>
      <c r="AU304" s="250" t="s">
        <v>85</v>
      </c>
      <c r="AV304" s="16" t="s">
        <v>83</v>
      </c>
      <c r="AW304" s="16" t="s">
        <v>32</v>
      </c>
      <c r="AX304" s="16" t="s">
        <v>76</v>
      </c>
      <c r="AY304" s="250" t="s">
        <v>282</v>
      </c>
    </row>
    <row r="305" spans="2:51" s="13" customFormat="1" ht="11.25">
      <c r="B305" s="207"/>
      <c r="C305" s="208"/>
      <c r="D305" s="209" t="s">
        <v>290</v>
      </c>
      <c r="E305" s="210" t="s">
        <v>1</v>
      </c>
      <c r="F305" s="211" t="s">
        <v>7862</v>
      </c>
      <c r="G305" s="208"/>
      <c r="H305" s="212">
        <v>-0.65600000000000003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290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282</v>
      </c>
    </row>
    <row r="306" spans="2:51" s="16" customFormat="1" ht="11.25">
      <c r="B306" s="241"/>
      <c r="C306" s="242"/>
      <c r="D306" s="209" t="s">
        <v>290</v>
      </c>
      <c r="E306" s="243" t="s">
        <v>1</v>
      </c>
      <c r="F306" s="244" t="s">
        <v>7863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290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282</v>
      </c>
    </row>
    <row r="307" spans="2:51" s="13" customFormat="1" ht="11.25">
      <c r="B307" s="207"/>
      <c r="C307" s="208"/>
      <c r="D307" s="209" t="s">
        <v>290</v>
      </c>
      <c r="E307" s="210" t="s">
        <v>1</v>
      </c>
      <c r="F307" s="211" t="s">
        <v>7864</v>
      </c>
      <c r="G307" s="208"/>
      <c r="H307" s="212">
        <v>5.5010000000000003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290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282</v>
      </c>
    </row>
    <row r="308" spans="2:51" s="16" customFormat="1" ht="22.5">
      <c r="B308" s="241"/>
      <c r="C308" s="242"/>
      <c r="D308" s="209" t="s">
        <v>290</v>
      </c>
      <c r="E308" s="243" t="s">
        <v>1</v>
      </c>
      <c r="F308" s="244" t="s">
        <v>7865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290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282</v>
      </c>
    </row>
    <row r="309" spans="2:51" s="13" customFormat="1" ht="11.25">
      <c r="B309" s="207"/>
      <c r="C309" s="208"/>
      <c r="D309" s="209" t="s">
        <v>290</v>
      </c>
      <c r="E309" s="210" t="s">
        <v>1</v>
      </c>
      <c r="F309" s="211" t="s">
        <v>7866</v>
      </c>
      <c r="G309" s="208"/>
      <c r="H309" s="212">
        <v>47.52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290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282</v>
      </c>
    </row>
    <row r="310" spans="2:51" s="16" customFormat="1" ht="11.25">
      <c r="B310" s="241"/>
      <c r="C310" s="242"/>
      <c r="D310" s="209" t="s">
        <v>290</v>
      </c>
      <c r="E310" s="243" t="s">
        <v>1</v>
      </c>
      <c r="F310" s="244" t="s">
        <v>7858</v>
      </c>
      <c r="G310" s="242"/>
      <c r="H310" s="243" t="s">
        <v>1</v>
      </c>
      <c r="I310" s="245"/>
      <c r="J310" s="242"/>
      <c r="K310" s="242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290</v>
      </c>
      <c r="AU310" s="250" t="s">
        <v>85</v>
      </c>
      <c r="AV310" s="16" t="s">
        <v>83</v>
      </c>
      <c r="AW310" s="16" t="s">
        <v>32</v>
      </c>
      <c r="AX310" s="16" t="s">
        <v>76</v>
      </c>
      <c r="AY310" s="250" t="s">
        <v>282</v>
      </c>
    </row>
    <row r="311" spans="2:51" s="13" customFormat="1" ht="11.25">
      <c r="B311" s="207"/>
      <c r="C311" s="208"/>
      <c r="D311" s="209" t="s">
        <v>290</v>
      </c>
      <c r="E311" s="210" t="s">
        <v>1</v>
      </c>
      <c r="F311" s="211" t="s">
        <v>7867</v>
      </c>
      <c r="G311" s="208"/>
      <c r="H311" s="212">
        <v>-3.1869999999999998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290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282</v>
      </c>
    </row>
    <row r="312" spans="2:51" s="16" customFormat="1" ht="11.25">
      <c r="B312" s="241"/>
      <c r="C312" s="242"/>
      <c r="D312" s="209" t="s">
        <v>290</v>
      </c>
      <c r="E312" s="243" t="s">
        <v>1</v>
      </c>
      <c r="F312" s="244" t="s">
        <v>7868</v>
      </c>
      <c r="G312" s="242"/>
      <c r="H312" s="243" t="s">
        <v>1</v>
      </c>
      <c r="I312" s="245"/>
      <c r="J312" s="242"/>
      <c r="K312" s="242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290</v>
      </c>
      <c r="AU312" s="250" t="s">
        <v>85</v>
      </c>
      <c r="AV312" s="16" t="s">
        <v>83</v>
      </c>
      <c r="AW312" s="16" t="s">
        <v>32</v>
      </c>
      <c r="AX312" s="16" t="s">
        <v>76</v>
      </c>
      <c r="AY312" s="250" t="s">
        <v>282</v>
      </c>
    </row>
    <row r="313" spans="2:51" s="13" customFormat="1" ht="11.25">
      <c r="B313" s="207"/>
      <c r="C313" s="208"/>
      <c r="D313" s="209" t="s">
        <v>290</v>
      </c>
      <c r="E313" s="210" t="s">
        <v>1</v>
      </c>
      <c r="F313" s="211" t="s">
        <v>7869</v>
      </c>
      <c r="G313" s="208"/>
      <c r="H313" s="212">
        <v>11.936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290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282</v>
      </c>
    </row>
    <row r="314" spans="2:51" s="16" customFormat="1" ht="11.25">
      <c r="B314" s="241"/>
      <c r="C314" s="242"/>
      <c r="D314" s="209" t="s">
        <v>290</v>
      </c>
      <c r="E314" s="243" t="s">
        <v>1</v>
      </c>
      <c r="F314" s="244" t="s">
        <v>7858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290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282</v>
      </c>
    </row>
    <row r="315" spans="2:51" s="13" customFormat="1" ht="11.25">
      <c r="B315" s="207"/>
      <c r="C315" s="208"/>
      <c r="D315" s="209" t="s">
        <v>290</v>
      </c>
      <c r="E315" s="210" t="s">
        <v>1</v>
      </c>
      <c r="F315" s="211" t="s">
        <v>7870</v>
      </c>
      <c r="G315" s="208"/>
      <c r="H315" s="212">
        <v>-0.32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290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282</v>
      </c>
    </row>
    <row r="316" spans="2:51" s="16" customFormat="1" ht="22.5">
      <c r="B316" s="241"/>
      <c r="C316" s="242"/>
      <c r="D316" s="209" t="s">
        <v>290</v>
      </c>
      <c r="E316" s="243" t="s">
        <v>1</v>
      </c>
      <c r="F316" s="244" t="s">
        <v>7871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290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282</v>
      </c>
    </row>
    <row r="317" spans="2:51" s="13" customFormat="1" ht="11.25">
      <c r="B317" s="207"/>
      <c r="C317" s="208"/>
      <c r="D317" s="209" t="s">
        <v>290</v>
      </c>
      <c r="E317" s="210" t="s">
        <v>1</v>
      </c>
      <c r="F317" s="211" t="s">
        <v>7872</v>
      </c>
      <c r="G317" s="208"/>
      <c r="H317" s="212">
        <v>27.611999999999998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290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282</v>
      </c>
    </row>
    <row r="318" spans="2:51" s="16" customFormat="1" ht="11.25">
      <c r="B318" s="241"/>
      <c r="C318" s="242"/>
      <c r="D318" s="209" t="s">
        <v>290</v>
      </c>
      <c r="E318" s="243" t="s">
        <v>1</v>
      </c>
      <c r="F318" s="244" t="s">
        <v>7858</v>
      </c>
      <c r="G318" s="242"/>
      <c r="H318" s="243" t="s">
        <v>1</v>
      </c>
      <c r="I318" s="245"/>
      <c r="J318" s="242"/>
      <c r="K318" s="242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290</v>
      </c>
      <c r="AU318" s="250" t="s">
        <v>85</v>
      </c>
      <c r="AV318" s="16" t="s">
        <v>83</v>
      </c>
      <c r="AW318" s="16" t="s">
        <v>32</v>
      </c>
      <c r="AX318" s="16" t="s">
        <v>76</v>
      </c>
      <c r="AY318" s="250" t="s">
        <v>282</v>
      </c>
    </row>
    <row r="319" spans="2:51" s="13" customFormat="1" ht="11.25">
      <c r="B319" s="207"/>
      <c r="C319" s="208"/>
      <c r="D319" s="209" t="s">
        <v>290</v>
      </c>
      <c r="E319" s="210" t="s">
        <v>1</v>
      </c>
      <c r="F319" s="211" t="s">
        <v>7873</v>
      </c>
      <c r="G319" s="208"/>
      <c r="H319" s="212">
        <v>-0.74399999999999999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290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282</v>
      </c>
    </row>
    <row r="320" spans="2:51" s="16" customFormat="1" ht="11.25">
      <c r="B320" s="241"/>
      <c r="C320" s="242"/>
      <c r="D320" s="209" t="s">
        <v>290</v>
      </c>
      <c r="E320" s="243" t="s">
        <v>1</v>
      </c>
      <c r="F320" s="244" t="s">
        <v>7874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290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282</v>
      </c>
    </row>
    <row r="321" spans="1:65" s="13" customFormat="1" ht="11.25">
      <c r="B321" s="207"/>
      <c r="C321" s="208"/>
      <c r="D321" s="209" t="s">
        <v>290</v>
      </c>
      <c r="E321" s="210" t="s">
        <v>1</v>
      </c>
      <c r="F321" s="211" t="s">
        <v>7875</v>
      </c>
      <c r="G321" s="208"/>
      <c r="H321" s="212">
        <v>3.3279999999999998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290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282</v>
      </c>
    </row>
    <row r="322" spans="1:65" s="16" customFormat="1" ht="11.25">
      <c r="B322" s="241"/>
      <c r="C322" s="242"/>
      <c r="D322" s="209" t="s">
        <v>290</v>
      </c>
      <c r="E322" s="243" t="s">
        <v>1</v>
      </c>
      <c r="F322" s="244" t="s">
        <v>7876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290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282</v>
      </c>
    </row>
    <row r="323" spans="1:65" s="13" customFormat="1" ht="11.25">
      <c r="B323" s="207"/>
      <c r="C323" s="208"/>
      <c r="D323" s="209" t="s">
        <v>290</v>
      </c>
      <c r="E323" s="210" t="s">
        <v>1</v>
      </c>
      <c r="F323" s="211" t="s">
        <v>7877</v>
      </c>
      <c r="G323" s="208"/>
      <c r="H323" s="212">
        <v>10.282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290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282</v>
      </c>
    </row>
    <row r="324" spans="1:65" s="16" customFormat="1" ht="11.25">
      <c r="B324" s="241"/>
      <c r="C324" s="242"/>
      <c r="D324" s="209" t="s">
        <v>290</v>
      </c>
      <c r="E324" s="243" t="s">
        <v>1</v>
      </c>
      <c r="F324" s="244" t="s">
        <v>7878</v>
      </c>
      <c r="G324" s="242"/>
      <c r="H324" s="243" t="s">
        <v>1</v>
      </c>
      <c r="I324" s="245"/>
      <c r="J324" s="242"/>
      <c r="K324" s="242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290</v>
      </c>
      <c r="AU324" s="250" t="s">
        <v>85</v>
      </c>
      <c r="AV324" s="16" t="s">
        <v>83</v>
      </c>
      <c r="AW324" s="16" t="s">
        <v>32</v>
      </c>
      <c r="AX324" s="16" t="s">
        <v>76</v>
      </c>
      <c r="AY324" s="250" t="s">
        <v>282</v>
      </c>
    </row>
    <row r="325" spans="1:65" s="13" customFormat="1" ht="11.25">
      <c r="B325" s="207"/>
      <c r="C325" s="208"/>
      <c r="D325" s="209" t="s">
        <v>290</v>
      </c>
      <c r="E325" s="210" t="s">
        <v>1</v>
      </c>
      <c r="F325" s="211" t="s">
        <v>7879</v>
      </c>
      <c r="G325" s="208"/>
      <c r="H325" s="212">
        <v>2.5750000000000002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290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282</v>
      </c>
    </row>
    <row r="326" spans="1:65" s="2" customFormat="1" ht="21.75" customHeight="1">
      <c r="A326" s="35"/>
      <c r="B326" s="36"/>
      <c r="C326" s="193" t="s">
        <v>199</v>
      </c>
      <c r="D326" s="193" t="s">
        <v>284</v>
      </c>
      <c r="E326" s="194" t="s">
        <v>7880</v>
      </c>
      <c r="F326" s="195" t="s">
        <v>7881</v>
      </c>
      <c r="G326" s="196" t="s">
        <v>295</v>
      </c>
      <c r="H326" s="197">
        <v>6.1319999999999997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1.671</v>
      </c>
      <c r="T326" s="204">
        <f>S326*H326</f>
        <v>10.246572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288</v>
      </c>
      <c r="AT326" s="205" t="s">
        <v>284</v>
      </c>
      <c r="AU326" s="205" t="s">
        <v>85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288</v>
      </c>
      <c r="BM326" s="205" t="s">
        <v>7882</v>
      </c>
    </row>
    <row r="327" spans="1:65" s="16" customFormat="1" ht="11.25">
      <c r="B327" s="241"/>
      <c r="C327" s="242"/>
      <c r="D327" s="209" t="s">
        <v>290</v>
      </c>
      <c r="E327" s="243" t="s">
        <v>1</v>
      </c>
      <c r="F327" s="244" t="s">
        <v>7883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290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282</v>
      </c>
    </row>
    <row r="328" spans="1:65" s="16" customFormat="1" ht="11.25">
      <c r="B328" s="241"/>
      <c r="C328" s="242"/>
      <c r="D328" s="209" t="s">
        <v>290</v>
      </c>
      <c r="E328" s="243" t="s">
        <v>1</v>
      </c>
      <c r="F328" s="244" t="s">
        <v>7884</v>
      </c>
      <c r="G328" s="242"/>
      <c r="H328" s="243" t="s">
        <v>1</v>
      </c>
      <c r="I328" s="245"/>
      <c r="J328" s="242"/>
      <c r="K328" s="242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290</v>
      </c>
      <c r="AU328" s="250" t="s">
        <v>85</v>
      </c>
      <c r="AV328" s="16" t="s">
        <v>83</v>
      </c>
      <c r="AW328" s="16" t="s">
        <v>32</v>
      </c>
      <c r="AX328" s="16" t="s">
        <v>76</v>
      </c>
      <c r="AY328" s="250" t="s">
        <v>282</v>
      </c>
    </row>
    <row r="329" spans="1:65" s="13" customFormat="1" ht="11.25">
      <c r="B329" s="207"/>
      <c r="C329" s="208"/>
      <c r="D329" s="209" t="s">
        <v>290</v>
      </c>
      <c r="E329" s="210" t="s">
        <v>1</v>
      </c>
      <c r="F329" s="211" t="s">
        <v>7885</v>
      </c>
      <c r="G329" s="208"/>
      <c r="H329" s="212">
        <v>1.304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290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282</v>
      </c>
    </row>
    <row r="330" spans="1:65" s="16" customFormat="1" ht="11.25">
      <c r="B330" s="241"/>
      <c r="C330" s="242"/>
      <c r="D330" s="209" t="s">
        <v>290</v>
      </c>
      <c r="E330" s="243" t="s">
        <v>1</v>
      </c>
      <c r="F330" s="244" t="s">
        <v>7876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290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282</v>
      </c>
    </row>
    <row r="331" spans="1:65" s="13" customFormat="1" ht="11.25">
      <c r="B331" s="207"/>
      <c r="C331" s="208"/>
      <c r="D331" s="209" t="s">
        <v>290</v>
      </c>
      <c r="E331" s="210" t="s">
        <v>1</v>
      </c>
      <c r="F331" s="211" t="s">
        <v>7886</v>
      </c>
      <c r="G331" s="208"/>
      <c r="H331" s="212">
        <v>4.0279999999999996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290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282</v>
      </c>
    </row>
    <row r="332" spans="1:65" s="16" customFormat="1" ht="11.25">
      <c r="B332" s="241"/>
      <c r="C332" s="242"/>
      <c r="D332" s="209" t="s">
        <v>290</v>
      </c>
      <c r="E332" s="243" t="s">
        <v>1</v>
      </c>
      <c r="F332" s="244" t="s">
        <v>7887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290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282</v>
      </c>
    </row>
    <row r="333" spans="1:65" s="13" customFormat="1" ht="11.25">
      <c r="B333" s="207"/>
      <c r="C333" s="208"/>
      <c r="D333" s="209" t="s">
        <v>290</v>
      </c>
      <c r="E333" s="210" t="s">
        <v>1</v>
      </c>
      <c r="F333" s="211" t="s">
        <v>7888</v>
      </c>
      <c r="G333" s="208"/>
      <c r="H333" s="212">
        <v>0.8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290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282</v>
      </c>
    </row>
    <row r="334" spans="1:65" s="2" customFormat="1" ht="21.75" customHeight="1">
      <c r="A334" s="35"/>
      <c r="B334" s="36"/>
      <c r="C334" s="193" t="s">
        <v>202</v>
      </c>
      <c r="D334" s="193" t="s">
        <v>284</v>
      </c>
      <c r="E334" s="194" t="s">
        <v>7889</v>
      </c>
      <c r="F334" s="195" t="s">
        <v>7890</v>
      </c>
      <c r="G334" s="196" t="s">
        <v>287</v>
      </c>
      <c r="H334" s="197">
        <v>3.2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5.5E-2</v>
      </c>
      <c r="T334" s="204">
        <f>S334*H334</f>
        <v>0.17600000000000002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288</v>
      </c>
      <c r="AT334" s="205" t="s">
        <v>284</v>
      </c>
      <c r="AU334" s="205" t="s">
        <v>85</v>
      </c>
      <c r="AY334" s="18" t="s">
        <v>282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288</v>
      </c>
      <c r="BM334" s="205" t="s">
        <v>7891</v>
      </c>
    </row>
    <row r="335" spans="1:65" s="16" customFormat="1" ht="11.25">
      <c r="B335" s="241"/>
      <c r="C335" s="242"/>
      <c r="D335" s="209" t="s">
        <v>290</v>
      </c>
      <c r="E335" s="243" t="s">
        <v>1</v>
      </c>
      <c r="F335" s="244" t="s">
        <v>7892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290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282</v>
      </c>
    </row>
    <row r="336" spans="1:65" s="13" customFormat="1" ht="11.25">
      <c r="B336" s="207"/>
      <c r="C336" s="208"/>
      <c r="D336" s="209" t="s">
        <v>290</v>
      </c>
      <c r="E336" s="210" t="s">
        <v>1</v>
      </c>
      <c r="F336" s="211" t="s">
        <v>7893</v>
      </c>
      <c r="G336" s="208"/>
      <c r="H336" s="212">
        <v>3.2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290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282</v>
      </c>
    </row>
    <row r="337" spans="1:65" s="2" customFormat="1" ht="16.5" customHeight="1">
      <c r="A337" s="35"/>
      <c r="B337" s="36"/>
      <c r="C337" s="193" t="s">
        <v>205</v>
      </c>
      <c r="D337" s="193" t="s">
        <v>284</v>
      </c>
      <c r="E337" s="194" t="s">
        <v>7894</v>
      </c>
      <c r="F337" s="195" t="s">
        <v>7895</v>
      </c>
      <c r="G337" s="196" t="s">
        <v>295</v>
      </c>
      <c r="H337" s="197">
        <v>36.649000000000001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2.4</v>
      </c>
      <c r="T337" s="204">
        <f>S337*H337</f>
        <v>87.957599999999999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288</v>
      </c>
      <c r="AT337" s="205" t="s">
        <v>284</v>
      </c>
      <c r="AU337" s="205" t="s">
        <v>85</v>
      </c>
      <c r="AY337" s="18" t="s">
        <v>282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288</v>
      </c>
      <c r="BM337" s="205" t="s">
        <v>7896</v>
      </c>
    </row>
    <row r="338" spans="1:65" s="16" customFormat="1" ht="11.25">
      <c r="B338" s="241"/>
      <c r="C338" s="242"/>
      <c r="D338" s="209" t="s">
        <v>290</v>
      </c>
      <c r="E338" s="243" t="s">
        <v>1</v>
      </c>
      <c r="F338" s="244" t="s">
        <v>7897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290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282</v>
      </c>
    </row>
    <row r="339" spans="1:65" s="16" customFormat="1" ht="11.25">
      <c r="B339" s="241"/>
      <c r="C339" s="242"/>
      <c r="D339" s="209" t="s">
        <v>290</v>
      </c>
      <c r="E339" s="243" t="s">
        <v>1</v>
      </c>
      <c r="F339" s="244" t="s">
        <v>7898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290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282</v>
      </c>
    </row>
    <row r="340" spans="1:65" s="16" customFormat="1" ht="11.25">
      <c r="B340" s="241"/>
      <c r="C340" s="242"/>
      <c r="D340" s="209" t="s">
        <v>290</v>
      </c>
      <c r="E340" s="243" t="s">
        <v>1</v>
      </c>
      <c r="F340" s="244" t="s">
        <v>7899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290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282</v>
      </c>
    </row>
    <row r="341" spans="1:65" s="13" customFormat="1" ht="11.25">
      <c r="B341" s="207"/>
      <c r="C341" s="208"/>
      <c r="D341" s="209" t="s">
        <v>290</v>
      </c>
      <c r="E341" s="210" t="s">
        <v>1</v>
      </c>
      <c r="F341" s="211" t="s">
        <v>7900</v>
      </c>
      <c r="G341" s="208"/>
      <c r="H341" s="212">
        <v>10.297000000000001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290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282</v>
      </c>
    </row>
    <row r="342" spans="1:65" s="16" customFormat="1" ht="22.5">
      <c r="B342" s="241"/>
      <c r="C342" s="242"/>
      <c r="D342" s="209" t="s">
        <v>290</v>
      </c>
      <c r="E342" s="243" t="s">
        <v>1</v>
      </c>
      <c r="F342" s="244" t="s">
        <v>7901</v>
      </c>
      <c r="G342" s="242"/>
      <c r="H342" s="243" t="s">
        <v>1</v>
      </c>
      <c r="I342" s="245"/>
      <c r="J342" s="242"/>
      <c r="K342" s="242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290</v>
      </c>
      <c r="AU342" s="250" t="s">
        <v>85</v>
      </c>
      <c r="AV342" s="16" t="s">
        <v>83</v>
      </c>
      <c r="AW342" s="16" t="s">
        <v>32</v>
      </c>
      <c r="AX342" s="16" t="s">
        <v>76</v>
      </c>
      <c r="AY342" s="250" t="s">
        <v>282</v>
      </c>
    </row>
    <row r="343" spans="1:65" s="13" customFormat="1" ht="11.25">
      <c r="B343" s="207"/>
      <c r="C343" s="208"/>
      <c r="D343" s="209" t="s">
        <v>290</v>
      </c>
      <c r="E343" s="210" t="s">
        <v>1</v>
      </c>
      <c r="F343" s="211" t="s">
        <v>7902</v>
      </c>
      <c r="G343" s="208"/>
      <c r="H343" s="212">
        <v>3.0409999999999999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290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282</v>
      </c>
    </row>
    <row r="344" spans="1:65" s="16" customFormat="1" ht="11.25">
      <c r="B344" s="241"/>
      <c r="C344" s="242"/>
      <c r="D344" s="209" t="s">
        <v>290</v>
      </c>
      <c r="E344" s="243" t="s">
        <v>1</v>
      </c>
      <c r="F344" s="244" t="s">
        <v>7903</v>
      </c>
      <c r="G344" s="242"/>
      <c r="H344" s="243" t="s">
        <v>1</v>
      </c>
      <c r="I344" s="245"/>
      <c r="J344" s="242"/>
      <c r="K344" s="242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290</v>
      </c>
      <c r="AU344" s="250" t="s">
        <v>85</v>
      </c>
      <c r="AV344" s="16" t="s">
        <v>83</v>
      </c>
      <c r="AW344" s="16" t="s">
        <v>32</v>
      </c>
      <c r="AX344" s="16" t="s">
        <v>76</v>
      </c>
      <c r="AY344" s="250" t="s">
        <v>282</v>
      </c>
    </row>
    <row r="345" spans="1:65" s="13" customFormat="1" ht="11.25">
      <c r="B345" s="207"/>
      <c r="C345" s="208"/>
      <c r="D345" s="209" t="s">
        <v>290</v>
      </c>
      <c r="E345" s="210" t="s">
        <v>1</v>
      </c>
      <c r="F345" s="211" t="s">
        <v>7904</v>
      </c>
      <c r="G345" s="208"/>
      <c r="H345" s="212">
        <v>11.438000000000001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290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282</v>
      </c>
    </row>
    <row r="346" spans="1:65" s="16" customFormat="1" ht="11.25">
      <c r="B346" s="241"/>
      <c r="C346" s="242"/>
      <c r="D346" s="209" t="s">
        <v>290</v>
      </c>
      <c r="E346" s="243" t="s">
        <v>1</v>
      </c>
      <c r="F346" s="244" t="s">
        <v>7905</v>
      </c>
      <c r="G346" s="242"/>
      <c r="H346" s="243" t="s">
        <v>1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290</v>
      </c>
      <c r="AU346" s="250" t="s">
        <v>85</v>
      </c>
      <c r="AV346" s="16" t="s">
        <v>83</v>
      </c>
      <c r="AW346" s="16" t="s">
        <v>32</v>
      </c>
      <c r="AX346" s="16" t="s">
        <v>76</v>
      </c>
      <c r="AY346" s="250" t="s">
        <v>282</v>
      </c>
    </row>
    <row r="347" spans="1:65" s="13" customFormat="1" ht="11.25">
      <c r="B347" s="207"/>
      <c r="C347" s="208"/>
      <c r="D347" s="209" t="s">
        <v>290</v>
      </c>
      <c r="E347" s="210" t="s">
        <v>1</v>
      </c>
      <c r="F347" s="211" t="s">
        <v>7906</v>
      </c>
      <c r="G347" s="208"/>
      <c r="H347" s="212">
        <v>11.872999999999999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290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282</v>
      </c>
    </row>
    <row r="348" spans="1:65" s="2" customFormat="1" ht="21.75" customHeight="1">
      <c r="A348" s="35"/>
      <c r="B348" s="36"/>
      <c r="C348" s="193" t="s">
        <v>426</v>
      </c>
      <c r="D348" s="193" t="s">
        <v>284</v>
      </c>
      <c r="E348" s="194" t="s">
        <v>7907</v>
      </c>
      <c r="F348" s="195" t="s">
        <v>7908</v>
      </c>
      <c r="G348" s="196" t="s">
        <v>295</v>
      </c>
      <c r="H348" s="197">
        <v>3.044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2.4</v>
      </c>
      <c r="T348" s="204">
        <f>S348*H348</f>
        <v>7.3056000000000001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288</v>
      </c>
      <c r="AT348" s="205" t="s">
        <v>284</v>
      </c>
      <c r="AU348" s="205" t="s">
        <v>85</v>
      </c>
      <c r="AY348" s="18" t="s">
        <v>282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288</v>
      </c>
      <c r="BM348" s="205" t="s">
        <v>7909</v>
      </c>
    </row>
    <row r="349" spans="1:65" s="16" customFormat="1" ht="11.25">
      <c r="B349" s="241"/>
      <c r="C349" s="242"/>
      <c r="D349" s="209" t="s">
        <v>290</v>
      </c>
      <c r="E349" s="243" t="s">
        <v>1</v>
      </c>
      <c r="F349" s="244" t="s">
        <v>7910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290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282</v>
      </c>
    </row>
    <row r="350" spans="1:65" s="16" customFormat="1" ht="11.25">
      <c r="B350" s="241"/>
      <c r="C350" s="242"/>
      <c r="D350" s="209" t="s">
        <v>290</v>
      </c>
      <c r="E350" s="243" t="s">
        <v>1</v>
      </c>
      <c r="F350" s="244" t="s">
        <v>7911</v>
      </c>
      <c r="G350" s="242"/>
      <c r="H350" s="243" t="s">
        <v>1</v>
      </c>
      <c r="I350" s="245"/>
      <c r="J350" s="242"/>
      <c r="K350" s="242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290</v>
      </c>
      <c r="AU350" s="250" t="s">
        <v>85</v>
      </c>
      <c r="AV350" s="16" t="s">
        <v>83</v>
      </c>
      <c r="AW350" s="16" t="s">
        <v>32</v>
      </c>
      <c r="AX350" s="16" t="s">
        <v>76</v>
      </c>
      <c r="AY350" s="250" t="s">
        <v>282</v>
      </c>
    </row>
    <row r="351" spans="1:65" s="13" customFormat="1" ht="11.25">
      <c r="B351" s="207"/>
      <c r="C351" s="208"/>
      <c r="D351" s="209" t="s">
        <v>290</v>
      </c>
      <c r="E351" s="210" t="s">
        <v>1</v>
      </c>
      <c r="F351" s="211" t="s">
        <v>7912</v>
      </c>
      <c r="G351" s="208"/>
      <c r="H351" s="212">
        <v>2.536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290</v>
      </c>
      <c r="AU351" s="218" t="s">
        <v>85</v>
      </c>
      <c r="AV351" s="13" t="s">
        <v>85</v>
      </c>
      <c r="AW351" s="13" t="s">
        <v>32</v>
      </c>
      <c r="AX351" s="13" t="s">
        <v>76</v>
      </c>
      <c r="AY351" s="218" t="s">
        <v>282</v>
      </c>
    </row>
    <row r="352" spans="1:65" s="16" customFormat="1" ht="11.25">
      <c r="B352" s="241"/>
      <c r="C352" s="242"/>
      <c r="D352" s="209" t="s">
        <v>290</v>
      </c>
      <c r="E352" s="243" t="s">
        <v>1</v>
      </c>
      <c r="F352" s="244" t="s">
        <v>7913</v>
      </c>
      <c r="G352" s="242"/>
      <c r="H352" s="243" t="s">
        <v>1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290</v>
      </c>
      <c r="AU352" s="250" t="s">
        <v>85</v>
      </c>
      <c r="AV352" s="16" t="s">
        <v>83</v>
      </c>
      <c r="AW352" s="16" t="s">
        <v>32</v>
      </c>
      <c r="AX352" s="16" t="s">
        <v>76</v>
      </c>
      <c r="AY352" s="250" t="s">
        <v>282</v>
      </c>
    </row>
    <row r="353" spans="1:65" s="13" customFormat="1" ht="11.25">
      <c r="B353" s="207"/>
      <c r="C353" s="208"/>
      <c r="D353" s="209" t="s">
        <v>290</v>
      </c>
      <c r="E353" s="210" t="s">
        <v>1</v>
      </c>
      <c r="F353" s="211" t="s">
        <v>7914</v>
      </c>
      <c r="G353" s="208"/>
      <c r="H353" s="212">
        <v>0.50800000000000001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290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282</v>
      </c>
    </row>
    <row r="354" spans="1:65" s="2" customFormat="1" ht="24.2" customHeight="1">
      <c r="A354" s="35"/>
      <c r="B354" s="36"/>
      <c r="C354" s="193" t="s">
        <v>208</v>
      </c>
      <c r="D354" s="193" t="s">
        <v>284</v>
      </c>
      <c r="E354" s="194" t="s">
        <v>7915</v>
      </c>
      <c r="F354" s="195" t="s">
        <v>7916</v>
      </c>
      <c r="G354" s="196" t="s">
        <v>287</v>
      </c>
      <c r="H354" s="197">
        <v>1.7689999999999999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0.36</v>
      </c>
      <c r="T354" s="204">
        <f>S354*H354</f>
        <v>0.63683999999999996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288</v>
      </c>
      <c r="AT354" s="205" t="s">
        <v>284</v>
      </c>
      <c r="AU354" s="205" t="s">
        <v>85</v>
      </c>
      <c r="AY354" s="18" t="s">
        <v>282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288</v>
      </c>
      <c r="BM354" s="205" t="s">
        <v>7917</v>
      </c>
    </row>
    <row r="355" spans="1:65" s="16" customFormat="1" ht="11.25">
      <c r="B355" s="241"/>
      <c r="C355" s="242"/>
      <c r="D355" s="209" t="s">
        <v>290</v>
      </c>
      <c r="E355" s="243" t="s">
        <v>1</v>
      </c>
      <c r="F355" s="244" t="s">
        <v>7918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290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282</v>
      </c>
    </row>
    <row r="356" spans="1:65" s="16" customFormat="1" ht="11.25">
      <c r="B356" s="241"/>
      <c r="C356" s="242"/>
      <c r="D356" s="209" t="s">
        <v>290</v>
      </c>
      <c r="E356" s="243" t="s">
        <v>1</v>
      </c>
      <c r="F356" s="244" t="s">
        <v>7919</v>
      </c>
      <c r="G356" s="242"/>
      <c r="H356" s="243" t="s">
        <v>1</v>
      </c>
      <c r="I356" s="245"/>
      <c r="J356" s="242"/>
      <c r="K356" s="242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290</v>
      </c>
      <c r="AU356" s="250" t="s">
        <v>85</v>
      </c>
      <c r="AV356" s="16" t="s">
        <v>83</v>
      </c>
      <c r="AW356" s="16" t="s">
        <v>32</v>
      </c>
      <c r="AX356" s="16" t="s">
        <v>76</v>
      </c>
      <c r="AY356" s="250" t="s">
        <v>282</v>
      </c>
    </row>
    <row r="357" spans="1:65" s="13" customFormat="1" ht="11.25">
      <c r="B357" s="207"/>
      <c r="C357" s="208"/>
      <c r="D357" s="209" t="s">
        <v>290</v>
      </c>
      <c r="E357" s="210" t="s">
        <v>1</v>
      </c>
      <c r="F357" s="211" t="s">
        <v>7920</v>
      </c>
      <c r="G357" s="208"/>
      <c r="H357" s="212">
        <v>0.35299999999999998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290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282</v>
      </c>
    </row>
    <row r="358" spans="1:65" s="16" customFormat="1" ht="11.25">
      <c r="B358" s="241"/>
      <c r="C358" s="242"/>
      <c r="D358" s="209" t="s">
        <v>290</v>
      </c>
      <c r="E358" s="243" t="s">
        <v>1</v>
      </c>
      <c r="F358" s="244" t="s">
        <v>7921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290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282</v>
      </c>
    </row>
    <row r="359" spans="1:65" s="13" customFormat="1" ht="11.25">
      <c r="B359" s="207"/>
      <c r="C359" s="208"/>
      <c r="D359" s="209" t="s">
        <v>290</v>
      </c>
      <c r="E359" s="210" t="s">
        <v>1</v>
      </c>
      <c r="F359" s="211" t="s">
        <v>7922</v>
      </c>
      <c r="G359" s="208"/>
      <c r="H359" s="212">
        <v>1.4159999999999999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290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282</v>
      </c>
    </row>
    <row r="360" spans="1:65" s="2" customFormat="1" ht="37.9" customHeight="1">
      <c r="A360" s="35"/>
      <c r="B360" s="36"/>
      <c r="C360" s="193" t="s">
        <v>7</v>
      </c>
      <c r="D360" s="193" t="s">
        <v>284</v>
      </c>
      <c r="E360" s="194" t="s">
        <v>7923</v>
      </c>
      <c r="F360" s="195" t="s">
        <v>7924</v>
      </c>
      <c r="G360" s="196" t="s">
        <v>295</v>
      </c>
      <c r="H360" s="197">
        <v>46.017000000000003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2.2000000000000002</v>
      </c>
      <c r="T360" s="204">
        <f>S360*H360</f>
        <v>101.23740000000001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288</v>
      </c>
      <c r="AT360" s="205" t="s">
        <v>284</v>
      </c>
      <c r="AU360" s="205" t="s">
        <v>85</v>
      </c>
      <c r="AY360" s="18" t="s">
        <v>282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288</v>
      </c>
      <c r="BM360" s="205" t="s">
        <v>7925</v>
      </c>
    </row>
    <row r="361" spans="1:65" s="16" customFormat="1" ht="11.25">
      <c r="B361" s="241"/>
      <c r="C361" s="242"/>
      <c r="D361" s="209" t="s">
        <v>290</v>
      </c>
      <c r="E361" s="243" t="s">
        <v>1</v>
      </c>
      <c r="F361" s="244" t="s">
        <v>7926</v>
      </c>
      <c r="G361" s="242"/>
      <c r="H361" s="243" t="s">
        <v>1</v>
      </c>
      <c r="I361" s="245"/>
      <c r="J361" s="242"/>
      <c r="K361" s="242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290</v>
      </c>
      <c r="AU361" s="250" t="s">
        <v>85</v>
      </c>
      <c r="AV361" s="16" t="s">
        <v>83</v>
      </c>
      <c r="AW361" s="16" t="s">
        <v>32</v>
      </c>
      <c r="AX361" s="16" t="s">
        <v>76</v>
      </c>
      <c r="AY361" s="250" t="s">
        <v>282</v>
      </c>
    </row>
    <row r="362" spans="1:65" s="13" customFormat="1" ht="22.5">
      <c r="B362" s="207"/>
      <c r="C362" s="208"/>
      <c r="D362" s="209" t="s">
        <v>290</v>
      </c>
      <c r="E362" s="210" t="s">
        <v>1</v>
      </c>
      <c r="F362" s="211" t="s">
        <v>7927</v>
      </c>
      <c r="G362" s="208"/>
      <c r="H362" s="212">
        <v>10.608000000000001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290</v>
      </c>
      <c r="AU362" s="218" t="s">
        <v>85</v>
      </c>
      <c r="AV362" s="13" t="s">
        <v>85</v>
      </c>
      <c r="AW362" s="13" t="s">
        <v>32</v>
      </c>
      <c r="AX362" s="13" t="s">
        <v>76</v>
      </c>
      <c r="AY362" s="218" t="s">
        <v>282</v>
      </c>
    </row>
    <row r="363" spans="1:65" s="16" customFormat="1" ht="11.25">
      <c r="B363" s="241"/>
      <c r="C363" s="242"/>
      <c r="D363" s="209" t="s">
        <v>290</v>
      </c>
      <c r="E363" s="243" t="s">
        <v>1</v>
      </c>
      <c r="F363" s="244" t="s">
        <v>7928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290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282</v>
      </c>
    </row>
    <row r="364" spans="1:65" s="13" customFormat="1" ht="22.5">
      <c r="B364" s="207"/>
      <c r="C364" s="208"/>
      <c r="D364" s="209" t="s">
        <v>290</v>
      </c>
      <c r="E364" s="210" t="s">
        <v>1</v>
      </c>
      <c r="F364" s="211" t="s">
        <v>7929</v>
      </c>
      <c r="G364" s="208"/>
      <c r="H364" s="212">
        <v>20.341000000000001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290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282</v>
      </c>
    </row>
    <row r="365" spans="1:65" s="16" customFormat="1" ht="11.25">
      <c r="B365" s="241"/>
      <c r="C365" s="242"/>
      <c r="D365" s="209" t="s">
        <v>290</v>
      </c>
      <c r="E365" s="243" t="s">
        <v>1</v>
      </c>
      <c r="F365" s="244" t="s">
        <v>7930</v>
      </c>
      <c r="G365" s="242"/>
      <c r="H365" s="243" t="s">
        <v>1</v>
      </c>
      <c r="I365" s="245"/>
      <c r="J365" s="242"/>
      <c r="K365" s="242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290</v>
      </c>
      <c r="AU365" s="250" t="s">
        <v>85</v>
      </c>
      <c r="AV365" s="16" t="s">
        <v>83</v>
      </c>
      <c r="AW365" s="16" t="s">
        <v>32</v>
      </c>
      <c r="AX365" s="16" t="s">
        <v>76</v>
      </c>
      <c r="AY365" s="250" t="s">
        <v>282</v>
      </c>
    </row>
    <row r="366" spans="1:65" s="13" customFormat="1" ht="22.5">
      <c r="B366" s="207"/>
      <c r="C366" s="208"/>
      <c r="D366" s="209" t="s">
        <v>290</v>
      </c>
      <c r="E366" s="210" t="s">
        <v>1</v>
      </c>
      <c r="F366" s="211" t="s">
        <v>7931</v>
      </c>
      <c r="G366" s="208"/>
      <c r="H366" s="212">
        <v>15.068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290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282</v>
      </c>
    </row>
    <row r="367" spans="1:65" s="2" customFormat="1" ht="24.2" customHeight="1">
      <c r="A367" s="35"/>
      <c r="B367" s="36"/>
      <c r="C367" s="193" t="s">
        <v>222</v>
      </c>
      <c r="D367" s="193" t="s">
        <v>284</v>
      </c>
      <c r="E367" s="194" t="s">
        <v>7932</v>
      </c>
      <c r="F367" s="195" t="s">
        <v>7933</v>
      </c>
      <c r="G367" s="196" t="s">
        <v>287</v>
      </c>
      <c r="H367" s="197">
        <v>122.87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3.5000000000000003E-2</v>
      </c>
      <c r="T367" s="204">
        <f>S367*H367</f>
        <v>4.3004500000000005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288</v>
      </c>
      <c r="AT367" s="205" t="s">
        <v>284</v>
      </c>
      <c r="AU367" s="205" t="s">
        <v>85</v>
      </c>
      <c r="AY367" s="18" t="s">
        <v>282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288</v>
      </c>
      <c r="BM367" s="205" t="s">
        <v>7934</v>
      </c>
    </row>
    <row r="368" spans="1:65" s="16" customFormat="1" ht="11.25">
      <c r="B368" s="241"/>
      <c r="C368" s="242"/>
      <c r="D368" s="209" t="s">
        <v>290</v>
      </c>
      <c r="E368" s="243" t="s">
        <v>1</v>
      </c>
      <c r="F368" s="244" t="s">
        <v>7935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290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282</v>
      </c>
    </row>
    <row r="369" spans="1:65" s="16" customFormat="1" ht="11.25">
      <c r="B369" s="241"/>
      <c r="C369" s="242"/>
      <c r="D369" s="209" t="s">
        <v>290</v>
      </c>
      <c r="E369" s="243" t="s">
        <v>1</v>
      </c>
      <c r="F369" s="244" t="s">
        <v>7936</v>
      </c>
      <c r="G369" s="242"/>
      <c r="H369" s="243" t="s">
        <v>1</v>
      </c>
      <c r="I369" s="245"/>
      <c r="J369" s="242"/>
      <c r="K369" s="242"/>
      <c r="L369" s="246"/>
      <c r="M369" s="247"/>
      <c r="N369" s="248"/>
      <c r="O369" s="248"/>
      <c r="P369" s="248"/>
      <c r="Q369" s="248"/>
      <c r="R369" s="248"/>
      <c r="S369" s="248"/>
      <c r="T369" s="249"/>
      <c r="AT369" s="250" t="s">
        <v>290</v>
      </c>
      <c r="AU369" s="250" t="s">
        <v>85</v>
      </c>
      <c r="AV369" s="16" t="s">
        <v>83</v>
      </c>
      <c r="AW369" s="16" t="s">
        <v>32</v>
      </c>
      <c r="AX369" s="16" t="s">
        <v>76</v>
      </c>
      <c r="AY369" s="250" t="s">
        <v>282</v>
      </c>
    </row>
    <row r="370" spans="1:65" s="13" customFormat="1" ht="11.25">
      <c r="B370" s="207"/>
      <c r="C370" s="208"/>
      <c r="D370" s="209" t="s">
        <v>290</v>
      </c>
      <c r="E370" s="210" t="s">
        <v>1</v>
      </c>
      <c r="F370" s="211" t="s">
        <v>7937</v>
      </c>
      <c r="G370" s="208"/>
      <c r="H370" s="212">
        <v>17.34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290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282</v>
      </c>
    </row>
    <row r="371" spans="1:65" s="16" customFormat="1" ht="11.25">
      <c r="B371" s="241"/>
      <c r="C371" s="242"/>
      <c r="D371" s="209" t="s">
        <v>290</v>
      </c>
      <c r="E371" s="243" t="s">
        <v>1</v>
      </c>
      <c r="F371" s="244" t="s">
        <v>7938</v>
      </c>
      <c r="G371" s="242"/>
      <c r="H371" s="243" t="s">
        <v>1</v>
      </c>
      <c r="I371" s="245"/>
      <c r="J371" s="242"/>
      <c r="K371" s="242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290</v>
      </c>
      <c r="AU371" s="250" t="s">
        <v>85</v>
      </c>
      <c r="AV371" s="16" t="s">
        <v>83</v>
      </c>
      <c r="AW371" s="16" t="s">
        <v>32</v>
      </c>
      <c r="AX371" s="16" t="s">
        <v>76</v>
      </c>
      <c r="AY371" s="250" t="s">
        <v>282</v>
      </c>
    </row>
    <row r="372" spans="1:65" s="13" customFormat="1" ht="11.25">
      <c r="B372" s="207"/>
      <c r="C372" s="208"/>
      <c r="D372" s="209" t="s">
        <v>290</v>
      </c>
      <c r="E372" s="210" t="s">
        <v>1</v>
      </c>
      <c r="F372" s="211" t="s">
        <v>7939</v>
      </c>
      <c r="G372" s="208"/>
      <c r="H372" s="212">
        <v>22.59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290</v>
      </c>
      <c r="AU372" s="218" t="s">
        <v>85</v>
      </c>
      <c r="AV372" s="13" t="s">
        <v>85</v>
      </c>
      <c r="AW372" s="13" t="s">
        <v>32</v>
      </c>
      <c r="AX372" s="13" t="s">
        <v>76</v>
      </c>
      <c r="AY372" s="218" t="s">
        <v>282</v>
      </c>
    </row>
    <row r="373" spans="1:65" s="16" customFormat="1" ht="11.25">
      <c r="B373" s="241"/>
      <c r="C373" s="242"/>
      <c r="D373" s="209" t="s">
        <v>290</v>
      </c>
      <c r="E373" s="243" t="s">
        <v>1</v>
      </c>
      <c r="F373" s="244" t="s">
        <v>7940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290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282</v>
      </c>
    </row>
    <row r="374" spans="1:65" s="16" customFormat="1" ht="11.25">
      <c r="B374" s="241"/>
      <c r="C374" s="242"/>
      <c r="D374" s="209" t="s">
        <v>290</v>
      </c>
      <c r="E374" s="243" t="s">
        <v>1</v>
      </c>
      <c r="F374" s="244" t="s">
        <v>7941</v>
      </c>
      <c r="G374" s="242"/>
      <c r="H374" s="243" t="s">
        <v>1</v>
      </c>
      <c r="I374" s="245"/>
      <c r="J374" s="242"/>
      <c r="K374" s="242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290</v>
      </c>
      <c r="AU374" s="250" t="s">
        <v>85</v>
      </c>
      <c r="AV374" s="16" t="s">
        <v>83</v>
      </c>
      <c r="AW374" s="16" t="s">
        <v>32</v>
      </c>
      <c r="AX374" s="16" t="s">
        <v>76</v>
      </c>
      <c r="AY374" s="250" t="s">
        <v>282</v>
      </c>
    </row>
    <row r="375" spans="1:65" s="13" customFormat="1" ht="11.25">
      <c r="B375" s="207"/>
      <c r="C375" s="208"/>
      <c r="D375" s="209" t="s">
        <v>290</v>
      </c>
      <c r="E375" s="210" t="s">
        <v>1</v>
      </c>
      <c r="F375" s="211" t="s">
        <v>7942</v>
      </c>
      <c r="G375" s="208"/>
      <c r="H375" s="212">
        <v>72.13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290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282</v>
      </c>
    </row>
    <row r="376" spans="1:65" s="16" customFormat="1" ht="11.25">
      <c r="B376" s="241"/>
      <c r="C376" s="242"/>
      <c r="D376" s="209" t="s">
        <v>290</v>
      </c>
      <c r="E376" s="243" t="s">
        <v>1</v>
      </c>
      <c r="F376" s="244" t="s">
        <v>7943</v>
      </c>
      <c r="G376" s="242"/>
      <c r="H376" s="243" t="s">
        <v>1</v>
      </c>
      <c r="I376" s="245"/>
      <c r="J376" s="242"/>
      <c r="K376" s="242"/>
      <c r="L376" s="246"/>
      <c r="M376" s="247"/>
      <c r="N376" s="248"/>
      <c r="O376" s="248"/>
      <c r="P376" s="248"/>
      <c r="Q376" s="248"/>
      <c r="R376" s="248"/>
      <c r="S376" s="248"/>
      <c r="T376" s="249"/>
      <c r="AT376" s="250" t="s">
        <v>290</v>
      </c>
      <c r="AU376" s="250" t="s">
        <v>85</v>
      </c>
      <c r="AV376" s="16" t="s">
        <v>83</v>
      </c>
      <c r="AW376" s="16" t="s">
        <v>32</v>
      </c>
      <c r="AX376" s="16" t="s">
        <v>76</v>
      </c>
      <c r="AY376" s="250" t="s">
        <v>282</v>
      </c>
    </row>
    <row r="377" spans="1:65" s="13" customFormat="1" ht="11.25">
      <c r="B377" s="207"/>
      <c r="C377" s="208"/>
      <c r="D377" s="209" t="s">
        <v>290</v>
      </c>
      <c r="E377" s="210" t="s">
        <v>1</v>
      </c>
      <c r="F377" s="211" t="s">
        <v>7944</v>
      </c>
      <c r="G377" s="208"/>
      <c r="H377" s="212">
        <v>10.81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290</v>
      </c>
      <c r="AU377" s="218" t="s">
        <v>85</v>
      </c>
      <c r="AV377" s="13" t="s">
        <v>85</v>
      </c>
      <c r="AW377" s="13" t="s">
        <v>32</v>
      </c>
      <c r="AX377" s="13" t="s">
        <v>76</v>
      </c>
      <c r="AY377" s="218" t="s">
        <v>282</v>
      </c>
    </row>
    <row r="378" spans="1:65" s="2" customFormat="1" ht="16.5" customHeight="1">
      <c r="A378" s="35"/>
      <c r="B378" s="36"/>
      <c r="C378" s="193" t="s">
        <v>446</v>
      </c>
      <c r="D378" s="193" t="s">
        <v>284</v>
      </c>
      <c r="E378" s="194" t="s">
        <v>7945</v>
      </c>
      <c r="F378" s="195" t="s">
        <v>7946</v>
      </c>
      <c r="G378" s="196" t="s">
        <v>441</v>
      </c>
      <c r="H378" s="197">
        <v>16.399999999999999</v>
      </c>
      <c r="I378" s="198"/>
      <c r="J378" s="199">
        <f>ROUND(I378*H378,2)</f>
        <v>0</v>
      </c>
      <c r="K378" s="200"/>
      <c r="L378" s="40"/>
      <c r="M378" s="201" t="s">
        <v>1</v>
      </c>
      <c r="N378" s="202" t="s">
        <v>41</v>
      </c>
      <c r="O378" s="72"/>
      <c r="P378" s="203">
        <f>O378*H378</f>
        <v>0</v>
      </c>
      <c r="Q378" s="203">
        <v>0</v>
      </c>
      <c r="R378" s="203">
        <f>Q378*H378</f>
        <v>0</v>
      </c>
      <c r="S378" s="203">
        <v>8.9999999999999993E-3</v>
      </c>
      <c r="T378" s="204">
        <f>S378*H378</f>
        <v>0.14759999999999998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288</v>
      </c>
      <c r="AT378" s="205" t="s">
        <v>284</v>
      </c>
      <c r="AU378" s="205" t="s">
        <v>85</v>
      </c>
      <c r="AY378" s="18" t="s">
        <v>282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8" t="s">
        <v>83</v>
      </c>
      <c r="BK378" s="206">
        <f>ROUND(I378*H378,2)</f>
        <v>0</v>
      </c>
      <c r="BL378" s="18" t="s">
        <v>288</v>
      </c>
      <c r="BM378" s="205" t="s">
        <v>7947</v>
      </c>
    </row>
    <row r="379" spans="1:65" s="16" customFormat="1" ht="11.25">
      <c r="B379" s="241"/>
      <c r="C379" s="242"/>
      <c r="D379" s="209" t="s">
        <v>290</v>
      </c>
      <c r="E379" s="243" t="s">
        <v>1</v>
      </c>
      <c r="F379" s="244" t="s">
        <v>7948</v>
      </c>
      <c r="G379" s="242"/>
      <c r="H379" s="243" t="s">
        <v>1</v>
      </c>
      <c r="I379" s="245"/>
      <c r="J379" s="242"/>
      <c r="K379" s="242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290</v>
      </c>
      <c r="AU379" s="250" t="s">
        <v>85</v>
      </c>
      <c r="AV379" s="16" t="s">
        <v>83</v>
      </c>
      <c r="AW379" s="16" t="s">
        <v>32</v>
      </c>
      <c r="AX379" s="16" t="s">
        <v>76</v>
      </c>
      <c r="AY379" s="250" t="s">
        <v>282</v>
      </c>
    </row>
    <row r="380" spans="1:65" s="13" customFormat="1" ht="11.25">
      <c r="B380" s="207"/>
      <c r="C380" s="208"/>
      <c r="D380" s="209" t="s">
        <v>290</v>
      </c>
      <c r="E380" s="210" t="s">
        <v>1</v>
      </c>
      <c r="F380" s="211" t="s">
        <v>7949</v>
      </c>
      <c r="G380" s="208"/>
      <c r="H380" s="212">
        <v>16.399999999999999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290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282</v>
      </c>
    </row>
    <row r="381" spans="1:65" s="2" customFormat="1" ht="16.5" customHeight="1">
      <c r="A381" s="35"/>
      <c r="B381" s="36"/>
      <c r="C381" s="193" t="s">
        <v>452</v>
      </c>
      <c r="D381" s="193" t="s">
        <v>284</v>
      </c>
      <c r="E381" s="194" t="s">
        <v>7950</v>
      </c>
      <c r="F381" s="195" t="s">
        <v>7951</v>
      </c>
      <c r="G381" s="196" t="s">
        <v>441</v>
      </c>
      <c r="H381" s="197">
        <v>105.4</v>
      </c>
      <c r="I381" s="198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8.9999999999999993E-3</v>
      </c>
      <c r="T381" s="204">
        <f>S381*H381</f>
        <v>0.9486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288</v>
      </c>
      <c r="AT381" s="205" t="s">
        <v>284</v>
      </c>
      <c r="AU381" s="205" t="s">
        <v>85</v>
      </c>
      <c r="AY381" s="18" t="s">
        <v>282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288</v>
      </c>
      <c r="BM381" s="205" t="s">
        <v>7952</v>
      </c>
    </row>
    <row r="382" spans="1:65" s="16" customFormat="1" ht="11.25">
      <c r="B382" s="241"/>
      <c r="C382" s="242"/>
      <c r="D382" s="209" t="s">
        <v>290</v>
      </c>
      <c r="E382" s="243" t="s">
        <v>1</v>
      </c>
      <c r="F382" s="244" t="s">
        <v>7953</v>
      </c>
      <c r="G382" s="242"/>
      <c r="H382" s="243" t="s">
        <v>1</v>
      </c>
      <c r="I382" s="245"/>
      <c r="J382" s="242"/>
      <c r="K382" s="242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290</v>
      </c>
      <c r="AU382" s="250" t="s">
        <v>85</v>
      </c>
      <c r="AV382" s="16" t="s">
        <v>83</v>
      </c>
      <c r="AW382" s="16" t="s">
        <v>32</v>
      </c>
      <c r="AX382" s="16" t="s">
        <v>76</v>
      </c>
      <c r="AY382" s="250" t="s">
        <v>282</v>
      </c>
    </row>
    <row r="383" spans="1:65" s="13" customFormat="1" ht="11.25">
      <c r="B383" s="207"/>
      <c r="C383" s="208"/>
      <c r="D383" s="209" t="s">
        <v>290</v>
      </c>
      <c r="E383" s="210" t="s">
        <v>1</v>
      </c>
      <c r="F383" s="211" t="s">
        <v>7954</v>
      </c>
      <c r="G383" s="208"/>
      <c r="H383" s="212">
        <v>34.78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290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282</v>
      </c>
    </row>
    <row r="384" spans="1:65" s="16" customFormat="1" ht="11.25">
      <c r="B384" s="241"/>
      <c r="C384" s="242"/>
      <c r="D384" s="209" t="s">
        <v>290</v>
      </c>
      <c r="E384" s="243" t="s">
        <v>1</v>
      </c>
      <c r="F384" s="244" t="s">
        <v>7955</v>
      </c>
      <c r="G384" s="242"/>
      <c r="H384" s="243" t="s">
        <v>1</v>
      </c>
      <c r="I384" s="245"/>
      <c r="J384" s="242"/>
      <c r="K384" s="242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290</v>
      </c>
      <c r="AU384" s="250" t="s">
        <v>85</v>
      </c>
      <c r="AV384" s="16" t="s">
        <v>83</v>
      </c>
      <c r="AW384" s="16" t="s">
        <v>32</v>
      </c>
      <c r="AX384" s="16" t="s">
        <v>76</v>
      </c>
      <c r="AY384" s="250" t="s">
        <v>282</v>
      </c>
    </row>
    <row r="385" spans="1:65" s="13" customFormat="1" ht="11.25">
      <c r="B385" s="207"/>
      <c r="C385" s="208"/>
      <c r="D385" s="209" t="s">
        <v>290</v>
      </c>
      <c r="E385" s="210" t="s">
        <v>1</v>
      </c>
      <c r="F385" s="211" t="s">
        <v>7956</v>
      </c>
      <c r="G385" s="208"/>
      <c r="H385" s="212">
        <v>19.78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290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282</v>
      </c>
    </row>
    <row r="386" spans="1:65" s="16" customFormat="1" ht="11.25">
      <c r="B386" s="241"/>
      <c r="C386" s="242"/>
      <c r="D386" s="209" t="s">
        <v>290</v>
      </c>
      <c r="E386" s="243" t="s">
        <v>1</v>
      </c>
      <c r="F386" s="244" t="s">
        <v>7957</v>
      </c>
      <c r="G386" s="242"/>
      <c r="H386" s="243" t="s">
        <v>1</v>
      </c>
      <c r="I386" s="245"/>
      <c r="J386" s="242"/>
      <c r="K386" s="242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290</v>
      </c>
      <c r="AU386" s="250" t="s">
        <v>85</v>
      </c>
      <c r="AV386" s="16" t="s">
        <v>83</v>
      </c>
      <c r="AW386" s="16" t="s">
        <v>32</v>
      </c>
      <c r="AX386" s="16" t="s">
        <v>76</v>
      </c>
      <c r="AY386" s="250" t="s">
        <v>282</v>
      </c>
    </row>
    <row r="387" spans="1:65" s="13" customFormat="1" ht="11.25">
      <c r="B387" s="207"/>
      <c r="C387" s="208"/>
      <c r="D387" s="209" t="s">
        <v>290</v>
      </c>
      <c r="E387" s="210" t="s">
        <v>1</v>
      </c>
      <c r="F387" s="211" t="s">
        <v>7958</v>
      </c>
      <c r="G387" s="208"/>
      <c r="H387" s="212">
        <v>50.84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290</v>
      </c>
      <c r="AU387" s="218" t="s">
        <v>85</v>
      </c>
      <c r="AV387" s="13" t="s">
        <v>85</v>
      </c>
      <c r="AW387" s="13" t="s">
        <v>32</v>
      </c>
      <c r="AX387" s="13" t="s">
        <v>76</v>
      </c>
      <c r="AY387" s="218" t="s">
        <v>282</v>
      </c>
    </row>
    <row r="388" spans="1:65" s="2" customFormat="1" ht="24.2" customHeight="1">
      <c r="A388" s="35"/>
      <c r="B388" s="36"/>
      <c r="C388" s="193" t="s">
        <v>457</v>
      </c>
      <c r="D388" s="193" t="s">
        <v>284</v>
      </c>
      <c r="E388" s="194" t="s">
        <v>7959</v>
      </c>
      <c r="F388" s="195" t="s">
        <v>7960</v>
      </c>
      <c r="G388" s="196" t="s">
        <v>287</v>
      </c>
      <c r="H388" s="197">
        <v>21.933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3.1E-2</v>
      </c>
      <c r="T388" s="204">
        <f>S388*H388</f>
        <v>0.67992299999999994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288</v>
      </c>
      <c r="AT388" s="205" t="s">
        <v>284</v>
      </c>
      <c r="AU388" s="205" t="s">
        <v>85</v>
      </c>
      <c r="AY388" s="18" t="s">
        <v>282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288</v>
      </c>
      <c r="BM388" s="205" t="s">
        <v>7961</v>
      </c>
    </row>
    <row r="389" spans="1:65" s="16" customFormat="1" ht="11.25">
      <c r="B389" s="241"/>
      <c r="C389" s="242"/>
      <c r="D389" s="209" t="s">
        <v>290</v>
      </c>
      <c r="E389" s="243" t="s">
        <v>1</v>
      </c>
      <c r="F389" s="244" t="s">
        <v>7962</v>
      </c>
      <c r="G389" s="242"/>
      <c r="H389" s="243" t="s">
        <v>1</v>
      </c>
      <c r="I389" s="245"/>
      <c r="J389" s="242"/>
      <c r="K389" s="242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290</v>
      </c>
      <c r="AU389" s="250" t="s">
        <v>85</v>
      </c>
      <c r="AV389" s="16" t="s">
        <v>83</v>
      </c>
      <c r="AW389" s="16" t="s">
        <v>32</v>
      </c>
      <c r="AX389" s="16" t="s">
        <v>76</v>
      </c>
      <c r="AY389" s="250" t="s">
        <v>282</v>
      </c>
    </row>
    <row r="390" spans="1:65" s="13" customFormat="1" ht="11.25">
      <c r="B390" s="207"/>
      <c r="C390" s="208"/>
      <c r="D390" s="209" t="s">
        <v>290</v>
      </c>
      <c r="E390" s="210" t="s">
        <v>1</v>
      </c>
      <c r="F390" s="211" t="s">
        <v>7963</v>
      </c>
      <c r="G390" s="208"/>
      <c r="H390" s="212">
        <v>2.2599999999999998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290</v>
      </c>
      <c r="AU390" s="218" t="s">
        <v>85</v>
      </c>
      <c r="AV390" s="13" t="s">
        <v>85</v>
      </c>
      <c r="AW390" s="13" t="s">
        <v>32</v>
      </c>
      <c r="AX390" s="13" t="s">
        <v>76</v>
      </c>
      <c r="AY390" s="218" t="s">
        <v>282</v>
      </c>
    </row>
    <row r="391" spans="1:65" s="16" customFormat="1" ht="11.25">
      <c r="B391" s="241"/>
      <c r="C391" s="242"/>
      <c r="D391" s="209" t="s">
        <v>290</v>
      </c>
      <c r="E391" s="243" t="s">
        <v>1</v>
      </c>
      <c r="F391" s="244" t="s">
        <v>7964</v>
      </c>
      <c r="G391" s="242"/>
      <c r="H391" s="243" t="s">
        <v>1</v>
      </c>
      <c r="I391" s="245"/>
      <c r="J391" s="242"/>
      <c r="K391" s="242"/>
      <c r="L391" s="246"/>
      <c r="M391" s="247"/>
      <c r="N391" s="248"/>
      <c r="O391" s="248"/>
      <c r="P391" s="248"/>
      <c r="Q391" s="248"/>
      <c r="R391" s="248"/>
      <c r="S391" s="248"/>
      <c r="T391" s="249"/>
      <c r="AT391" s="250" t="s">
        <v>290</v>
      </c>
      <c r="AU391" s="250" t="s">
        <v>85</v>
      </c>
      <c r="AV391" s="16" t="s">
        <v>83</v>
      </c>
      <c r="AW391" s="16" t="s">
        <v>32</v>
      </c>
      <c r="AX391" s="16" t="s">
        <v>76</v>
      </c>
      <c r="AY391" s="250" t="s">
        <v>282</v>
      </c>
    </row>
    <row r="392" spans="1:65" s="13" customFormat="1" ht="11.25">
      <c r="B392" s="207"/>
      <c r="C392" s="208"/>
      <c r="D392" s="209" t="s">
        <v>290</v>
      </c>
      <c r="E392" s="210" t="s">
        <v>1</v>
      </c>
      <c r="F392" s="211" t="s">
        <v>7965</v>
      </c>
      <c r="G392" s="208"/>
      <c r="H392" s="212">
        <v>3.48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290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282</v>
      </c>
    </row>
    <row r="393" spans="1:65" s="16" customFormat="1" ht="11.25">
      <c r="B393" s="241"/>
      <c r="C393" s="242"/>
      <c r="D393" s="209" t="s">
        <v>290</v>
      </c>
      <c r="E393" s="243" t="s">
        <v>1</v>
      </c>
      <c r="F393" s="244" t="s">
        <v>7966</v>
      </c>
      <c r="G393" s="242"/>
      <c r="H393" s="243" t="s">
        <v>1</v>
      </c>
      <c r="I393" s="245"/>
      <c r="J393" s="242"/>
      <c r="K393" s="242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290</v>
      </c>
      <c r="AU393" s="250" t="s">
        <v>85</v>
      </c>
      <c r="AV393" s="16" t="s">
        <v>83</v>
      </c>
      <c r="AW393" s="16" t="s">
        <v>32</v>
      </c>
      <c r="AX393" s="16" t="s">
        <v>76</v>
      </c>
      <c r="AY393" s="250" t="s">
        <v>282</v>
      </c>
    </row>
    <row r="394" spans="1:65" s="13" customFormat="1" ht="11.25">
      <c r="B394" s="207"/>
      <c r="C394" s="208"/>
      <c r="D394" s="209" t="s">
        <v>290</v>
      </c>
      <c r="E394" s="210" t="s">
        <v>1</v>
      </c>
      <c r="F394" s="211" t="s">
        <v>7967</v>
      </c>
      <c r="G394" s="208"/>
      <c r="H394" s="212">
        <v>2.7170000000000001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290</v>
      </c>
      <c r="AU394" s="218" t="s">
        <v>85</v>
      </c>
      <c r="AV394" s="13" t="s">
        <v>85</v>
      </c>
      <c r="AW394" s="13" t="s">
        <v>32</v>
      </c>
      <c r="AX394" s="13" t="s">
        <v>76</v>
      </c>
      <c r="AY394" s="218" t="s">
        <v>282</v>
      </c>
    </row>
    <row r="395" spans="1:65" s="16" customFormat="1" ht="11.25">
      <c r="B395" s="241"/>
      <c r="C395" s="242"/>
      <c r="D395" s="209" t="s">
        <v>290</v>
      </c>
      <c r="E395" s="243" t="s">
        <v>1</v>
      </c>
      <c r="F395" s="244" t="s">
        <v>7968</v>
      </c>
      <c r="G395" s="242"/>
      <c r="H395" s="243" t="s">
        <v>1</v>
      </c>
      <c r="I395" s="245"/>
      <c r="J395" s="242"/>
      <c r="K395" s="242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290</v>
      </c>
      <c r="AU395" s="250" t="s">
        <v>85</v>
      </c>
      <c r="AV395" s="16" t="s">
        <v>83</v>
      </c>
      <c r="AW395" s="16" t="s">
        <v>32</v>
      </c>
      <c r="AX395" s="16" t="s">
        <v>76</v>
      </c>
      <c r="AY395" s="250" t="s">
        <v>282</v>
      </c>
    </row>
    <row r="396" spans="1:65" s="13" customFormat="1" ht="11.25">
      <c r="B396" s="207"/>
      <c r="C396" s="208"/>
      <c r="D396" s="209" t="s">
        <v>290</v>
      </c>
      <c r="E396" s="210" t="s">
        <v>1</v>
      </c>
      <c r="F396" s="211" t="s">
        <v>7969</v>
      </c>
      <c r="G396" s="208"/>
      <c r="H396" s="212">
        <v>0.68600000000000005</v>
      </c>
      <c r="I396" s="213"/>
      <c r="J396" s="208"/>
      <c r="K396" s="208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290</v>
      </c>
      <c r="AU396" s="218" t="s">
        <v>85</v>
      </c>
      <c r="AV396" s="13" t="s">
        <v>85</v>
      </c>
      <c r="AW396" s="13" t="s">
        <v>32</v>
      </c>
      <c r="AX396" s="13" t="s">
        <v>76</v>
      </c>
      <c r="AY396" s="218" t="s">
        <v>282</v>
      </c>
    </row>
    <row r="397" spans="1:65" s="16" customFormat="1" ht="11.25">
      <c r="B397" s="241"/>
      <c r="C397" s="242"/>
      <c r="D397" s="209" t="s">
        <v>290</v>
      </c>
      <c r="E397" s="243" t="s">
        <v>1</v>
      </c>
      <c r="F397" s="244" t="s">
        <v>7970</v>
      </c>
      <c r="G397" s="242"/>
      <c r="H397" s="243" t="s">
        <v>1</v>
      </c>
      <c r="I397" s="245"/>
      <c r="J397" s="242"/>
      <c r="K397" s="242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290</v>
      </c>
      <c r="AU397" s="250" t="s">
        <v>85</v>
      </c>
      <c r="AV397" s="16" t="s">
        <v>83</v>
      </c>
      <c r="AW397" s="16" t="s">
        <v>32</v>
      </c>
      <c r="AX397" s="16" t="s">
        <v>76</v>
      </c>
      <c r="AY397" s="250" t="s">
        <v>282</v>
      </c>
    </row>
    <row r="398" spans="1:65" s="13" customFormat="1" ht="11.25">
      <c r="B398" s="207"/>
      <c r="C398" s="208"/>
      <c r="D398" s="209" t="s">
        <v>290</v>
      </c>
      <c r="E398" s="210" t="s">
        <v>1</v>
      </c>
      <c r="F398" s="211" t="s">
        <v>7971</v>
      </c>
      <c r="G398" s="208"/>
      <c r="H398" s="212">
        <v>1.21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290</v>
      </c>
      <c r="AU398" s="218" t="s">
        <v>85</v>
      </c>
      <c r="AV398" s="13" t="s">
        <v>85</v>
      </c>
      <c r="AW398" s="13" t="s">
        <v>32</v>
      </c>
      <c r="AX398" s="13" t="s">
        <v>76</v>
      </c>
      <c r="AY398" s="218" t="s">
        <v>282</v>
      </c>
    </row>
    <row r="399" spans="1:65" s="16" customFormat="1" ht="11.25">
      <c r="B399" s="241"/>
      <c r="C399" s="242"/>
      <c r="D399" s="209" t="s">
        <v>290</v>
      </c>
      <c r="E399" s="243" t="s">
        <v>1</v>
      </c>
      <c r="F399" s="244" t="s">
        <v>7972</v>
      </c>
      <c r="G399" s="242"/>
      <c r="H399" s="243" t="s">
        <v>1</v>
      </c>
      <c r="I399" s="245"/>
      <c r="J399" s="242"/>
      <c r="K399" s="242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290</v>
      </c>
      <c r="AU399" s="250" t="s">
        <v>85</v>
      </c>
      <c r="AV399" s="16" t="s">
        <v>83</v>
      </c>
      <c r="AW399" s="16" t="s">
        <v>32</v>
      </c>
      <c r="AX399" s="16" t="s">
        <v>76</v>
      </c>
      <c r="AY399" s="250" t="s">
        <v>282</v>
      </c>
    </row>
    <row r="400" spans="1:65" s="13" customFormat="1" ht="11.25">
      <c r="B400" s="207"/>
      <c r="C400" s="208"/>
      <c r="D400" s="209" t="s">
        <v>290</v>
      </c>
      <c r="E400" s="210" t="s">
        <v>1</v>
      </c>
      <c r="F400" s="211" t="s">
        <v>7973</v>
      </c>
      <c r="G400" s="208"/>
      <c r="H400" s="212">
        <v>6.444</v>
      </c>
      <c r="I400" s="213"/>
      <c r="J400" s="208"/>
      <c r="K400" s="208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290</v>
      </c>
      <c r="AU400" s="218" t="s">
        <v>85</v>
      </c>
      <c r="AV400" s="13" t="s">
        <v>85</v>
      </c>
      <c r="AW400" s="13" t="s">
        <v>32</v>
      </c>
      <c r="AX400" s="13" t="s">
        <v>76</v>
      </c>
      <c r="AY400" s="218" t="s">
        <v>282</v>
      </c>
    </row>
    <row r="401" spans="1:65" s="16" customFormat="1" ht="11.25">
      <c r="B401" s="241"/>
      <c r="C401" s="242"/>
      <c r="D401" s="209" t="s">
        <v>290</v>
      </c>
      <c r="E401" s="243" t="s">
        <v>1</v>
      </c>
      <c r="F401" s="244" t="s">
        <v>7974</v>
      </c>
      <c r="G401" s="242"/>
      <c r="H401" s="243" t="s">
        <v>1</v>
      </c>
      <c r="I401" s="245"/>
      <c r="J401" s="242"/>
      <c r="K401" s="242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290</v>
      </c>
      <c r="AU401" s="250" t="s">
        <v>85</v>
      </c>
      <c r="AV401" s="16" t="s">
        <v>83</v>
      </c>
      <c r="AW401" s="16" t="s">
        <v>32</v>
      </c>
      <c r="AX401" s="16" t="s">
        <v>76</v>
      </c>
      <c r="AY401" s="250" t="s">
        <v>282</v>
      </c>
    </row>
    <row r="402" spans="1:65" s="13" customFormat="1" ht="11.25">
      <c r="B402" s="207"/>
      <c r="C402" s="208"/>
      <c r="D402" s="209" t="s">
        <v>290</v>
      </c>
      <c r="E402" s="210" t="s">
        <v>1</v>
      </c>
      <c r="F402" s="211" t="s">
        <v>7975</v>
      </c>
      <c r="G402" s="208"/>
      <c r="H402" s="212">
        <v>5.1360000000000001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290</v>
      </c>
      <c r="AU402" s="218" t="s">
        <v>85</v>
      </c>
      <c r="AV402" s="13" t="s">
        <v>85</v>
      </c>
      <c r="AW402" s="13" t="s">
        <v>32</v>
      </c>
      <c r="AX402" s="13" t="s">
        <v>76</v>
      </c>
      <c r="AY402" s="218" t="s">
        <v>282</v>
      </c>
    </row>
    <row r="403" spans="1:65" s="2" customFormat="1" ht="24.2" customHeight="1">
      <c r="A403" s="35"/>
      <c r="B403" s="36"/>
      <c r="C403" s="193" t="s">
        <v>463</v>
      </c>
      <c r="D403" s="193" t="s">
        <v>284</v>
      </c>
      <c r="E403" s="194" t="s">
        <v>7976</v>
      </c>
      <c r="F403" s="195" t="s">
        <v>7977</v>
      </c>
      <c r="G403" s="196" t="s">
        <v>287</v>
      </c>
      <c r="H403" s="197">
        <v>36.021999999999998</v>
      </c>
      <c r="I403" s="198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2.7E-2</v>
      </c>
      <c r="T403" s="204">
        <f>S403*H403</f>
        <v>0.97259399999999996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288</v>
      </c>
      <c r="AT403" s="205" t="s">
        <v>284</v>
      </c>
      <c r="AU403" s="205" t="s">
        <v>85</v>
      </c>
      <c r="AY403" s="18" t="s">
        <v>282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288</v>
      </c>
      <c r="BM403" s="205" t="s">
        <v>7978</v>
      </c>
    </row>
    <row r="404" spans="1:65" s="16" customFormat="1" ht="11.25">
      <c r="B404" s="241"/>
      <c r="C404" s="242"/>
      <c r="D404" s="209" t="s">
        <v>290</v>
      </c>
      <c r="E404" s="243" t="s">
        <v>1</v>
      </c>
      <c r="F404" s="244" t="s">
        <v>7979</v>
      </c>
      <c r="G404" s="242"/>
      <c r="H404" s="243" t="s">
        <v>1</v>
      </c>
      <c r="I404" s="245"/>
      <c r="J404" s="242"/>
      <c r="K404" s="242"/>
      <c r="L404" s="246"/>
      <c r="M404" s="247"/>
      <c r="N404" s="248"/>
      <c r="O404" s="248"/>
      <c r="P404" s="248"/>
      <c r="Q404" s="248"/>
      <c r="R404" s="248"/>
      <c r="S404" s="248"/>
      <c r="T404" s="249"/>
      <c r="AT404" s="250" t="s">
        <v>290</v>
      </c>
      <c r="AU404" s="250" t="s">
        <v>85</v>
      </c>
      <c r="AV404" s="16" t="s">
        <v>83</v>
      </c>
      <c r="AW404" s="16" t="s">
        <v>32</v>
      </c>
      <c r="AX404" s="16" t="s">
        <v>76</v>
      </c>
      <c r="AY404" s="250" t="s">
        <v>282</v>
      </c>
    </row>
    <row r="405" spans="1:65" s="13" customFormat="1" ht="11.25">
      <c r="B405" s="207"/>
      <c r="C405" s="208"/>
      <c r="D405" s="209" t="s">
        <v>290</v>
      </c>
      <c r="E405" s="210" t="s">
        <v>1</v>
      </c>
      <c r="F405" s="211" t="s">
        <v>7980</v>
      </c>
      <c r="G405" s="208"/>
      <c r="H405" s="212">
        <v>2.9249999999999998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290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282</v>
      </c>
    </row>
    <row r="406" spans="1:65" s="16" customFormat="1" ht="11.25">
      <c r="B406" s="241"/>
      <c r="C406" s="242"/>
      <c r="D406" s="209" t="s">
        <v>290</v>
      </c>
      <c r="E406" s="243" t="s">
        <v>1</v>
      </c>
      <c r="F406" s="244" t="s">
        <v>7981</v>
      </c>
      <c r="G406" s="242"/>
      <c r="H406" s="243" t="s">
        <v>1</v>
      </c>
      <c r="I406" s="245"/>
      <c r="J406" s="242"/>
      <c r="K406" s="242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290</v>
      </c>
      <c r="AU406" s="250" t="s">
        <v>85</v>
      </c>
      <c r="AV406" s="16" t="s">
        <v>83</v>
      </c>
      <c r="AW406" s="16" t="s">
        <v>32</v>
      </c>
      <c r="AX406" s="16" t="s">
        <v>76</v>
      </c>
      <c r="AY406" s="250" t="s">
        <v>282</v>
      </c>
    </row>
    <row r="407" spans="1:65" s="13" customFormat="1" ht="11.25">
      <c r="B407" s="207"/>
      <c r="C407" s="208"/>
      <c r="D407" s="209" t="s">
        <v>290</v>
      </c>
      <c r="E407" s="210" t="s">
        <v>1</v>
      </c>
      <c r="F407" s="211" t="s">
        <v>7982</v>
      </c>
      <c r="G407" s="208"/>
      <c r="H407" s="212">
        <v>10.43</v>
      </c>
      <c r="I407" s="213"/>
      <c r="J407" s="208"/>
      <c r="K407" s="208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290</v>
      </c>
      <c r="AU407" s="218" t="s">
        <v>85</v>
      </c>
      <c r="AV407" s="13" t="s">
        <v>85</v>
      </c>
      <c r="AW407" s="13" t="s">
        <v>32</v>
      </c>
      <c r="AX407" s="13" t="s">
        <v>76</v>
      </c>
      <c r="AY407" s="218" t="s">
        <v>282</v>
      </c>
    </row>
    <row r="408" spans="1:65" s="16" customFormat="1" ht="11.25">
      <c r="B408" s="241"/>
      <c r="C408" s="242"/>
      <c r="D408" s="209" t="s">
        <v>290</v>
      </c>
      <c r="E408" s="243" t="s">
        <v>1</v>
      </c>
      <c r="F408" s="244" t="s">
        <v>7983</v>
      </c>
      <c r="G408" s="242"/>
      <c r="H408" s="243" t="s">
        <v>1</v>
      </c>
      <c r="I408" s="245"/>
      <c r="J408" s="242"/>
      <c r="K408" s="242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290</v>
      </c>
      <c r="AU408" s="250" t="s">
        <v>85</v>
      </c>
      <c r="AV408" s="16" t="s">
        <v>83</v>
      </c>
      <c r="AW408" s="16" t="s">
        <v>32</v>
      </c>
      <c r="AX408" s="16" t="s">
        <v>76</v>
      </c>
      <c r="AY408" s="250" t="s">
        <v>282</v>
      </c>
    </row>
    <row r="409" spans="1:65" s="13" customFormat="1" ht="11.25">
      <c r="B409" s="207"/>
      <c r="C409" s="208"/>
      <c r="D409" s="209" t="s">
        <v>290</v>
      </c>
      <c r="E409" s="210" t="s">
        <v>1</v>
      </c>
      <c r="F409" s="211" t="s">
        <v>7984</v>
      </c>
      <c r="G409" s="208"/>
      <c r="H409" s="212">
        <v>4.76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290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282</v>
      </c>
    </row>
    <row r="410" spans="1:65" s="16" customFormat="1" ht="11.25">
      <c r="B410" s="241"/>
      <c r="C410" s="242"/>
      <c r="D410" s="209" t="s">
        <v>290</v>
      </c>
      <c r="E410" s="243" t="s">
        <v>1</v>
      </c>
      <c r="F410" s="244" t="s">
        <v>7985</v>
      </c>
      <c r="G410" s="242"/>
      <c r="H410" s="243" t="s">
        <v>1</v>
      </c>
      <c r="I410" s="245"/>
      <c r="J410" s="242"/>
      <c r="K410" s="242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290</v>
      </c>
      <c r="AU410" s="250" t="s">
        <v>85</v>
      </c>
      <c r="AV410" s="16" t="s">
        <v>83</v>
      </c>
      <c r="AW410" s="16" t="s">
        <v>32</v>
      </c>
      <c r="AX410" s="16" t="s">
        <v>76</v>
      </c>
      <c r="AY410" s="250" t="s">
        <v>282</v>
      </c>
    </row>
    <row r="411" spans="1:65" s="13" customFormat="1" ht="11.25">
      <c r="B411" s="207"/>
      <c r="C411" s="208"/>
      <c r="D411" s="209" t="s">
        <v>290</v>
      </c>
      <c r="E411" s="210" t="s">
        <v>1</v>
      </c>
      <c r="F411" s="211" t="s">
        <v>7986</v>
      </c>
      <c r="G411" s="208"/>
      <c r="H411" s="212">
        <v>17.907</v>
      </c>
      <c r="I411" s="213"/>
      <c r="J411" s="208"/>
      <c r="K411" s="208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290</v>
      </c>
      <c r="AU411" s="218" t="s">
        <v>85</v>
      </c>
      <c r="AV411" s="13" t="s">
        <v>85</v>
      </c>
      <c r="AW411" s="13" t="s">
        <v>32</v>
      </c>
      <c r="AX411" s="13" t="s">
        <v>76</v>
      </c>
      <c r="AY411" s="218" t="s">
        <v>282</v>
      </c>
    </row>
    <row r="412" spans="1:65" s="2" customFormat="1" ht="24.2" customHeight="1">
      <c r="A412" s="35"/>
      <c r="B412" s="36"/>
      <c r="C412" s="193" t="s">
        <v>468</v>
      </c>
      <c r="D412" s="193" t="s">
        <v>284</v>
      </c>
      <c r="E412" s="194" t="s">
        <v>7987</v>
      </c>
      <c r="F412" s="195" t="s">
        <v>7988</v>
      </c>
      <c r="G412" s="196" t="s">
        <v>287</v>
      </c>
      <c r="H412" s="197">
        <v>55.883000000000003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2.3E-2</v>
      </c>
      <c r="T412" s="204">
        <f>S412*H412</f>
        <v>1.285309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288</v>
      </c>
      <c r="AT412" s="205" t="s">
        <v>284</v>
      </c>
      <c r="AU412" s="205" t="s">
        <v>85</v>
      </c>
      <c r="AY412" s="18" t="s">
        <v>282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288</v>
      </c>
      <c r="BM412" s="205" t="s">
        <v>7989</v>
      </c>
    </row>
    <row r="413" spans="1:65" s="16" customFormat="1" ht="11.25">
      <c r="B413" s="241"/>
      <c r="C413" s="242"/>
      <c r="D413" s="209" t="s">
        <v>290</v>
      </c>
      <c r="E413" s="243" t="s">
        <v>1</v>
      </c>
      <c r="F413" s="244" t="s">
        <v>7990</v>
      </c>
      <c r="G413" s="242"/>
      <c r="H413" s="243" t="s">
        <v>1</v>
      </c>
      <c r="I413" s="245"/>
      <c r="J413" s="242"/>
      <c r="K413" s="242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290</v>
      </c>
      <c r="AU413" s="250" t="s">
        <v>85</v>
      </c>
      <c r="AV413" s="16" t="s">
        <v>83</v>
      </c>
      <c r="AW413" s="16" t="s">
        <v>32</v>
      </c>
      <c r="AX413" s="16" t="s">
        <v>76</v>
      </c>
      <c r="AY413" s="250" t="s">
        <v>282</v>
      </c>
    </row>
    <row r="414" spans="1:65" s="13" customFormat="1" ht="11.25">
      <c r="B414" s="207"/>
      <c r="C414" s="208"/>
      <c r="D414" s="209" t="s">
        <v>290</v>
      </c>
      <c r="E414" s="210" t="s">
        <v>1</v>
      </c>
      <c r="F414" s="211" t="s">
        <v>7991</v>
      </c>
      <c r="G414" s="208"/>
      <c r="H414" s="212">
        <v>55.883000000000003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290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282</v>
      </c>
    </row>
    <row r="415" spans="1:65" s="2" customFormat="1" ht="21.75" customHeight="1">
      <c r="A415" s="35"/>
      <c r="B415" s="36"/>
      <c r="C415" s="193" t="s">
        <v>473</v>
      </c>
      <c r="D415" s="193" t="s">
        <v>284</v>
      </c>
      <c r="E415" s="194" t="s">
        <v>7992</v>
      </c>
      <c r="F415" s="195" t="s">
        <v>7993</v>
      </c>
      <c r="G415" s="196" t="s">
        <v>287</v>
      </c>
      <c r="H415" s="197">
        <v>52.639000000000003</v>
      </c>
      <c r="I415" s="198"/>
      <c r="J415" s="199">
        <f>ROUND(I415*H415,2)</f>
        <v>0</v>
      </c>
      <c r="K415" s="200"/>
      <c r="L415" s="40"/>
      <c r="M415" s="201" t="s">
        <v>1</v>
      </c>
      <c r="N415" s="202" t="s">
        <v>41</v>
      </c>
      <c r="O415" s="72"/>
      <c r="P415" s="203">
        <f>O415*H415</f>
        <v>0</v>
      </c>
      <c r="Q415" s="203">
        <v>0</v>
      </c>
      <c r="R415" s="203">
        <f>Q415*H415</f>
        <v>0</v>
      </c>
      <c r="S415" s="203">
        <v>8.7999999999999995E-2</v>
      </c>
      <c r="T415" s="204">
        <f>S415*H415</f>
        <v>4.6322320000000001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288</v>
      </c>
      <c r="AT415" s="205" t="s">
        <v>284</v>
      </c>
      <c r="AU415" s="205" t="s">
        <v>85</v>
      </c>
      <c r="AY415" s="18" t="s">
        <v>282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8" t="s">
        <v>83</v>
      </c>
      <c r="BK415" s="206">
        <f>ROUND(I415*H415,2)</f>
        <v>0</v>
      </c>
      <c r="BL415" s="18" t="s">
        <v>288</v>
      </c>
      <c r="BM415" s="205" t="s">
        <v>7994</v>
      </c>
    </row>
    <row r="416" spans="1:65" s="16" customFormat="1" ht="11.25">
      <c r="B416" s="241"/>
      <c r="C416" s="242"/>
      <c r="D416" s="209" t="s">
        <v>290</v>
      </c>
      <c r="E416" s="243" t="s">
        <v>1</v>
      </c>
      <c r="F416" s="244" t="s">
        <v>7840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290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282</v>
      </c>
    </row>
    <row r="417" spans="1:65" s="16" customFormat="1" ht="11.25">
      <c r="B417" s="241"/>
      <c r="C417" s="242"/>
      <c r="D417" s="209" t="s">
        <v>290</v>
      </c>
      <c r="E417" s="243" t="s">
        <v>1</v>
      </c>
      <c r="F417" s="244" t="s">
        <v>7995</v>
      </c>
      <c r="G417" s="242"/>
      <c r="H417" s="243" t="s">
        <v>1</v>
      </c>
      <c r="I417" s="245"/>
      <c r="J417" s="242"/>
      <c r="K417" s="242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290</v>
      </c>
      <c r="AU417" s="250" t="s">
        <v>85</v>
      </c>
      <c r="AV417" s="16" t="s">
        <v>83</v>
      </c>
      <c r="AW417" s="16" t="s">
        <v>32</v>
      </c>
      <c r="AX417" s="16" t="s">
        <v>76</v>
      </c>
      <c r="AY417" s="250" t="s">
        <v>282</v>
      </c>
    </row>
    <row r="418" spans="1:65" s="13" customFormat="1" ht="11.25">
      <c r="B418" s="207"/>
      <c r="C418" s="208"/>
      <c r="D418" s="209" t="s">
        <v>290</v>
      </c>
      <c r="E418" s="210" t="s">
        <v>1</v>
      </c>
      <c r="F418" s="211" t="s">
        <v>7996</v>
      </c>
      <c r="G418" s="208"/>
      <c r="H418" s="212">
        <v>8.4120000000000008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290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282</v>
      </c>
    </row>
    <row r="419" spans="1:65" s="16" customFormat="1" ht="11.25">
      <c r="B419" s="241"/>
      <c r="C419" s="242"/>
      <c r="D419" s="209" t="s">
        <v>290</v>
      </c>
      <c r="E419" s="243" t="s">
        <v>1</v>
      </c>
      <c r="F419" s="244" t="s">
        <v>7968</v>
      </c>
      <c r="G419" s="242"/>
      <c r="H419" s="243" t="s">
        <v>1</v>
      </c>
      <c r="I419" s="245"/>
      <c r="J419" s="242"/>
      <c r="K419" s="242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290</v>
      </c>
      <c r="AU419" s="250" t="s">
        <v>85</v>
      </c>
      <c r="AV419" s="16" t="s">
        <v>83</v>
      </c>
      <c r="AW419" s="16" t="s">
        <v>32</v>
      </c>
      <c r="AX419" s="16" t="s">
        <v>76</v>
      </c>
      <c r="AY419" s="250" t="s">
        <v>282</v>
      </c>
    </row>
    <row r="420" spans="1:65" s="13" customFormat="1" ht="11.25">
      <c r="B420" s="207"/>
      <c r="C420" s="208"/>
      <c r="D420" s="209" t="s">
        <v>290</v>
      </c>
      <c r="E420" s="210" t="s">
        <v>1</v>
      </c>
      <c r="F420" s="211" t="s">
        <v>7997</v>
      </c>
      <c r="G420" s="208"/>
      <c r="H420" s="212">
        <v>3.1520000000000001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290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282</v>
      </c>
    </row>
    <row r="421" spans="1:65" s="16" customFormat="1" ht="11.25">
      <c r="B421" s="241"/>
      <c r="C421" s="242"/>
      <c r="D421" s="209" t="s">
        <v>290</v>
      </c>
      <c r="E421" s="243" t="s">
        <v>1</v>
      </c>
      <c r="F421" s="244" t="s">
        <v>7998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290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282</v>
      </c>
    </row>
    <row r="422" spans="1:65" s="16" customFormat="1" ht="11.25">
      <c r="B422" s="241"/>
      <c r="C422" s="242"/>
      <c r="D422" s="209" t="s">
        <v>290</v>
      </c>
      <c r="E422" s="243" t="s">
        <v>1</v>
      </c>
      <c r="F422" s="244" t="s">
        <v>7999</v>
      </c>
      <c r="G422" s="242"/>
      <c r="H422" s="243" t="s">
        <v>1</v>
      </c>
      <c r="I422" s="245"/>
      <c r="J422" s="242"/>
      <c r="K422" s="242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290</v>
      </c>
      <c r="AU422" s="250" t="s">
        <v>85</v>
      </c>
      <c r="AV422" s="16" t="s">
        <v>83</v>
      </c>
      <c r="AW422" s="16" t="s">
        <v>32</v>
      </c>
      <c r="AX422" s="16" t="s">
        <v>76</v>
      </c>
      <c r="AY422" s="250" t="s">
        <v>282</v>
      </c>
    </row>
    <row r="423" spans="1:65" s="13" customFormat="1" ht="11.25">
      <c r="B423" s="207"/>
      <c r="C423" s="208"/>
      <c r="D423" s="209" t="s">
        <v>290</v>
      </c>
      <c r="E423" s="210" t="s">
        <v>1</v>
      </c>
      <c r="F423" s="211" t="s">
        <v>8000</v>
      </c>
      <c r="G423" s="208"/>
      <c r="H423" s="212">
        <v>17.041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290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282</v>
      </c>
    </row>
    <row r="424" spans="1:65" s="16" customFormat="1" ht="11.25">
      <c r="B424" s="241"/>
      <c r="C424" s="242"/>
      <c r="D424" s="209" t="s">
        <v>290</v>
      </c>
      <c r="E424" s="243" t="s">
        <v>1</v>
      </c>
      <c r="F424" s="244" t="s">
        <v>8001</v>
      </c>
      <c r="G424" s="242"/>
      <c r="H424" s="243" t="s">
        <v>1</v>
      </c>
      <c r="I424" s="245"/>
      <c r="J424" s="242"/>
      <c r="K424" s="242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290</v>
      </c>
      <c r="AU424" s="250" t="s">
        <v>85</v>
      </c>
      <c r="AV424" s="16" t="s">
        <v>83</v>
      </c>
      <c r="AW424" s="16" t="s">
        <v>32</v>
      </c>
      <c r="AX424" s="16" t="s">
        <v>76</v>
      </c>
      <c r="AY424" s="250" t="s">
        <v>282</v>
      </c>
    </row>
    <row r="425" spans="1:65" s="13" customFormat="1" ht="11.25">
      <c r="B425" s="207"/>
      <c r="C425" s="208"/>
      <c r="D425" s="209" t="s">
        <v>290</v>
      </c>
      <c r="E425" s="210" t="s">
        <v>1</v>
      </c>
      <c r="F425" s="211" t="s">
        <v>8002</v>
      </c>
      <c r="G425" s="208"/>
      <c r="H425" s="212">
        <v>5.319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290</v>
      </c>
      <c r="AU425" s="218" t="s">
        <v>85</v>
      </c>
      <c r="AV425" s="13" t="s">
        <v>85</v>
      </c>
      <c r="AW425" s="13" t="s">
        <v>32</v>
      </c>
      <c r="AX425" s="13" t="s">
        <v>76</v>
      </c>
      <c r="AY425" s="218" t="s">
        <v>282</v>
      </c>
    </row>
    <row r="426" spans="1:65" s="16" customFormat="1" ht="11.25">
      <c r="B426" s="241"/>
      <c r="C426" s="242"/>
      <c r="D426" s="209" t="s">
        <v>290</v>
      </c>
      <c r="E426" s="243" t="s">
        <v>1</v>
      </c>
      <c r="F426" s="244" t="s">
        <v>8003</v>
      </c>
      <c r="G426" s="242"/>
      <c r="H426" s="243" t="s">
        <v>1</v>
      </c>
      <c r="I426" s="245"/>
      <c r="J426" s="242"/>
      <c r="K426" s="242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290</v>
      </c>
      <c r="AU426" s="250" t="s">
        <v>85</v>
      </c>
      <c r="AV426" s="16" t="s">
        <v>83</v>
      </c>
      <c r="AW426" s="16" t="s">
        <v>32</v>
      </c>
      <c r="AX426" s="16" t="s">
        <v>76</v>
      </c>
      <c r="AY426" s="250" t="s">
        <v>282</v>
      </c>
    </row>
    <row r="427" spans="1:65" s="13" customFormat="1" ht="11.25">
      <c r="B427" s="207"/>
      <c r="C427" s="208"/>
      <c r="D427" s="209" t="s">
        <v>290</v>
      </c>
      <c r="E427" s="210" t="s">
        <v>1</v>
      </c>
      <c r="F427" s="211" t="s">
        <v>8004</v>
      </c>
      <c r="G427" s="208"/>
      <c r="H427" s="212">
        <v>11.622999999999999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290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282</v>
      </c>
    </row>
    <row r="428" spans="1:65" s="16" customFormat="1" ht="11.25">
      <c r="B428" s="241"/>
      <c r="C428" s="242"/>
      <c r="D428" s="209" t="s">
        <v>290</v>
      </c>
      <c r="E428" s="243" t="s">
        <v>1</v>
      </c>
      <c r="F428" s="244" t="s">
        <v>8005</v>
      </c>
      <c r="G428" s="242"/>
      <c r="H428" s="243" t="s">
        <v>1</v>
      </c>
      <c r="I428" s="245"/>
      <c r="J428" s="242"/>
      <c r="K428" s="242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290</v>
      </c>
      <c r="AU428" s="250" t="s">
        <v>85</v>
      </c>
      <c r="AV428" s="16" t="s">
        <v>83</v>
      </c>
      <c r="AW428" s="16" t="s">
        <v>32</v>
      </c>
      <c r="AX428" s="16" t="s">
        <v>76</v>
      </c>
      <c r="AY428" s="250" t="s">
        <v>282</v>
      </c>
    </row>
    <row r="429" spans="1:65" s="13" customFormat="1" ht="11.25">
      <c r="B429" s="207"/>
      <c r="C429" s="208"/>
      <c r="D429" s="209" t="s">
        <v>290</v>
      </c>
      <c r="E429" s="210" t="s">
        <v>1</v>
      </c>
      <c r="F429" s="211" t="s">
        <v>8006</v>
      </c>
      <c r="G429" s="208"/>
      <c r="H429" s="212">
        <v>7.0919999999999996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290</v>
      </c>
      <c r="AU429" s="218" t="s">
        <v>85</v>
      </c>
      <c r="AV429" s="13" t="s">
        <v>85</v>
      </c>
      <c r="AW429" s="13" t="s">
        <v>32</v>
      </c>
      <c r="AX429" s="13" t="s">
        <v>76</v>
      </c>
      <c r="AY429" s="218" t="s">
        <v>282</v>
      </c>
    </row>
    <row r="430" spans="1:65" s="2" customFormat="1" ht="21.75" customHeight="1">
      <c r="A430" s="35"/>
      <c r="B430" s="36"/>
      <c r="C430" s="193" t="s">
        <v>478</v>
      </c>
      <c r="D430" s="193" t="s">
        <v>284</v>
      </c>
      <c r="E430" s="194" t="s">
        <v>8007</v>
      </c>
      <c r="F430" s="195" t="s">
        <v>8008</v>
      </c>
      <c r="G430" s="196" t="s">
        <v>287</v>
      </c>
      <c r="H430" s="197">
        <v>34.936999999999998</v>
      </c>
      <c r="I430" s="198"/>
      <c r="J430" s="199">
        <f>ROUND(I430*H430,2)</f>
        <v>0</v>
      </c>
      <c r="K430" s="200"/>
      <c r="L430" s="40"/>
      <c r="M430" s="201" t="s">
        <v>1</v>
      </c>
      <c r="N430" s="202" t="s">
        <v>41</v>
      </c>
      <c r="O430" s="72"/>
      <c r="P430" s="203">
        <f>O430*H430</f>
        <v>0</v>
      </c>
      <c r="Q430" s="203">
        <v>0</v>
      </c>
      <c r="R430" s="203">
        <f>Q430*H430</f>
        <v>0</v>
      </c>
      <c r="S430" s="203">
        <v>6.7000000000000004E-2</v>
      </c>
      <c r="T430" s="204">
        <f>S430*H430</f>
        <v>2.3407789999999999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5" t="s">
        <v>288</v>
      </c>
      <c r="AT430" s="205" t="s">
        <v>284</v>
      </c>
      <c r="AU430" s="205" t="s">
        <v>85</v>
      </c>
      <c r="AY430" s="18" t="s">
        <v>282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18" t="s">
        <v>83</v>
      </c>
      <c r="BK430" s="206">
        <f>ROUND(I430*H430,2)</f>
        <v>0</v>
      </c>
      <c r="BL430" s="18" t="s">
        <v>288</v>
      </c>
      <c r="BM430" s="205" t="s">
        <v>8009</v>
      </c>
    </row>
    <row r="431" spans="1:65" s="16" customFormat="1" ht="11.25">
      <c r="B431" s="241"/>
      <c r="C431" s="242"/>
      <c r="D431" s="209" t="s">
        <v>290</v>
      </c>
      <c r="E431" s="243" t="s">
        <v>1</v>
      </c>
      <c r="F431" s="244" t="s">
        <v>8010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290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282</v>
      </c>
    </row>
    <row r="432" spans="1:65" s="16" customFormat="1" ht="11.25">
      <c r="B432" s="241"/>
      <c r="C432" s="242"/>
      <c r="D432" s="209" t="s">
        <v>290</v>
      </c>
      <c r="E432" s="243" t="s">
        <v>1</v>
      </c>
      <c r="F432" s="244" t="s">
        <v>8011</v>
      </c>
      <c r="G432" s="242"/>
      <c r="H432" s="243" t="s">
        <v>1</v>
      </c>
      <c r="I432" s="245"/>
      <c r="J432" s="242"/>
      <c r="K432" s="242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290</v>
      </c>
      <c r="AU432" s="250" t="s">
        <v>85</v>
      </c>
      <c r="AV432" s="16" t="s">
        <v>83</v>
      </c>
      <c r="AW432" s="16" t="s">
        <v>32</v>
      </c>
      <c r="AX432" s="16" t="s">
        <v>76</v>
      </c>
      <c r="AY432" s="250" t="s">
        <v>282</v>
      </c>
    </row>
    <row r="433" spans="1:65" s="13" customFormat="1" ht="11.25">
      <c r="B433" s="207"/>
      <c r="C433" s="208"/>
      <c r="D433" s="209" t="s">
        <v>290</v>
      </c>
      <c r="E433" s="210" t="s">
        <v>1</v>
      </c>
      <c r="F433" s="211" t="s">
        <v>8012</v>
      </c>
      <c r="G433" s="208"/>
      <c r="H433" s="212">
        <v>34.936999999999998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290</v>
      </c>
      <c r="AU433" s="218" t="s">
        <v>85</v>
      </c>
      <c r="AV433" s="13" t="s">
        <v>85</v>
      </c>
      <c r="AW433" s="13" t="s">
        <v>32</v>
      </c>
      <c r="AX433" s="13" t="s">
        <v>76</v>
      </c>
      <c r="AY433" s="218" t="s">
        <v>282</v>
      </c>
    </row>
    <row r="434" spans="1:65" s="2" customFormat="1" ht="24.2" customHeight="1">
      <c r="A434" s="35"/>
      <c r="B434" s="36"/>
      <c r="C434" s="193" t="s">
        <v>483</v>
      </c>
      <c r="D434" s="193" t="s">
        <v>284</v>
      </c>
      <c r="E434" s="194" t="s">
        <v>8013</v>
      </c>
      <c r="F434" s="195" t="s">
        <v>8014</v>
      </c>
      <c r="G434" s="196" t="s">
        <v>287</v>
      </c>
      <c r="H434" s="197">
        <v>1.242</v>
      </c>
      <c r="I434" s="198"/>
      <c r="J434" s="199">
        <f>ROUND(I434*H434,2)</f>
        <v>0</v>
      </c>
      <c r="K434" s="200"/>
      <c r="L434" s="40"/>
      <c r="M434" s="201" t="s">
        <v>1</v>
      </c>
      <c r="N434" s="202" t="s">
        <v>41</v>
      </c>
      <c r="O434" s="72"/>
      <c r="P434" s="203">
        <f>O434*H434</f>
        <v>0</v>
      </c>
      <c r="Q434" s="203">
        <v>0</v>
      </c>
      <c r="R434" s="203">
        <f>Q434*H434</f>
        <v>0</v>
      </c>
      <c r="S434" s="203">
        <v>1.7000000000000001E-2</v>
      </c>
      <c r="T434" s="204">
        <f>S434*H434</f>
        <v>2.1114000000000001E-2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5" t="s">
        <v>288</v>
      </c>
      <c r="AT434" s="205" t="s">
        <v>284</v>
      </c>
      <c r="AU434" s="205" t="s">
        <v>85</v>
      </c>
      <c r="AY434" s="18" t="s">
        <v>282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18" t="s">
        <v>83</v>
      </c>
      <c r="BK434" s="206">
        <f>ROUND(I434*H434,2)</f>
        <v>0</v>
      </c>
      <c r="BL434" s="18" t="s">
        <v>288</v>
      </c>
      <c r="BM434" s="205" t="s">
        <v>8015</v>
      </c>
    </row>
    <row r="435" spans="1:65" s="16" customFormat="1" ht="11.25">
      <c r="B435" s="241"/>
      <c r="C435" s="242"/>
      <c r="D435" s="209" t="s">
        <v>290</v>
      </c>
      <c r="E435" s="243" t="s">
        <v>1</v>
      </c>
      <c r="F435" s="244" t="s">
        <v>8016</v>
      </c>
      <c r="G435" s="242"/>
      <c r="H435" s="243" t="s">
        <v>1</v>
      </c>
      <c r="I435" s="245"/>
      <c r="J435" s="242"/>
      <c r="K435" s="242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290</v>
      </c>
      <c r="AU435" s="250" t="s">
        <v>85</v>
      </c>
      <c r="AV435" s="16" t="s">
        <v>83</v>
      </c>
      <c r="AW435" s="16" t="s">
        <v>32</v>
      </c>
      <c r="AX435" s="16" t="s">
        <v>76</v>
      </c>
      <c r="AY435" s="250" t="s">
        <v>282</v>
      </c>
    </row>
    <row r="436" spans="1:65" s="13" customFormat="1" ht="11.25">
      <c r="B436" s="207"/>
      <c r="C436" s="208"/>
      <c r="D436" s="209" t="s">
        <v>290</v>
      </c>
      <c r="E436" s="210" t="s">
        <v>1</v>
      </c>
      <c r="F436" s="211" t="s">
        <v>8017</v>
      </c>
      <c r="G436" s="208"/>
      <c r="H436" s="212">
        <v>1.242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290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282</v>
      </c>
    </row>
    <row r="437" spans="1:65" s="2" customFormat="1" ht="24.2" customHeight="1">
      <c r="A437" s="35"/>
      <c r="B437" s="36"/>
      <c r="C437" s="193" t="s">
        <v>488</v>
      </c>
      <c r="D437" s="193" t="s">
        <v>284</v>
      </c>
      <c r="E437" s="194" t="s">
        <v>8018</v>
      </c>
      <c r="F437" s="195" t="s">
        <v>8019</v>
      </c>
      <c r="G437" s="196" t="s">
        <v>287</v>
      </c>
      <c r="H437" s="197">
        <v>6.96</v>
      </c>
      <c r="I437" s="198"/>
      <c r="J437" s="199">
        <f>ROUND(I437*H437,2)</f>
        <v>0</v>
      </c>
      <c r="K437" s="200"/>
      <c r="L437" s="40"/>
      <c r="M437" s="201" t="s">
        <v>1</v>
      </c>
      <c r="N437" s="202" t="s">
        <v>41</v>
      </c>
      <c r="O437" s="72"/>
      <c r="P437" s="203">
        <f>O437*H437</f>
        <v>0</v>
      </c>
      <c r="Q437" s="203">
        <v>0</v>
      </c>
      <c r="R437" s="203">
        <f>Q437*H437</f>
        <v>0</v>
      </c>
      <c r="S437" s="203">
        <v>1.4999999999999999E-2</v>
      </c>
      <c r="T437" s="204">
        <f>S437*H437</f>
        <v>0.10439999999999999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5" t="s">
        <v>288</v>
      </c>
      <c r="AT437" s="205" t="s">
        <v>284</v>
      </c>
      <c r="AU437" s="205" t="s">
        <v>85</v>
      </c>
      <c r="AY437" s="18" t="s">
        <v>282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8" t="s">
        <v>83</v>
      </c>
      <c r="BK437" s="206">
        <f>ROUND(I437*H437,2)</f>
        <v>0</v>
      </c>
      <c r="BL437" s="18" t="s">
        <v>288</v>
      </c>
      <c r="BM437" s="205" t="s">
        <v>8020</v>
      </c>
    </row>
    <row r="438" spans="1:65" s="16" customFormat="1" ht="11.25">
      <c r="B438" s="241"/>
      <c r="C438" s="242"/>
      <c r="D438" s="209" t="s">
        <v>290</v>
      </c>
      <c r="E438" s="243" t="s">
        <v>1</v>
      </c>
      <c r="F438" s="244" t="s">
        <v>8021</v>
      </c>
      <c r="G438" s="242"/>
      <c r="H438" s="243" t="s">
        <v>1</v>
      </c>
      <c r="I438" s="245"/>
      <c r="J438" s="242"/>
      <c r="K438" s="242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290</v>
      </c>
      <c r="AU438" s="250" t="s">
        <v>85</v>
      </c>
      <c r="AV438" s="16" t="s">
        <v>83</v>
      </c>
      <c r="AW438" s="16" t="s">
        <v>32</v>
      </c>
      <c r="AX438" s="16" t="s">
        <v>76</v>
      </c>
      <c r="AY438" s="250" t="s">
        <v>282</v>
      </c>
    </row>
    <row r="439" spans="1:65" s="13" customFormat="1" ht="11.25">
      <c r="B439" s="207"/>
      <c r="C439" s="208"/>
      <c r="D439" s="209" t="s">
        <v>290</v>
      </c>
      <c r="E439" s="210" t="s">
        <v>1</v>
      </c>
      <c r="F439" s="211" t="s">
        <v>8022</v>
      </c>
      <c r="G439" s="208"/>
      <c r="H439" s="212">
        <v>6.96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290</v>
      </c>
      <c r="AU439" s="218" t="s">
        <v>85</v>
      </c>
      <c r="AV439" s="13" t="s">
        <v>85</v>
      </c>
      <c r="AW439" s="13" t="s">
        <v>32</v>
      </c>
      <c r="AX439" s="13" t="s">
        <v>76</v>
      </c>
      <c r="AY439" s="218" t="s">
        <v>282</v>
      </c>
    </row>
    <row r="440" spans="1:65" s="2" customFormat="1" ht="24.2" customHeight="1">
      <c r="A440" s="35"/>
      <c r="B440" s="36"/>
      <c r="C440" s="193" t="s">
        <v>493</v>
      </c>
      <c r="D440" s="193" t="s">
        <v>284</v>
      </c>
      <c r="E440" s="194" t="s">
        <v>8023</v>
      </c>
      <c r="F440" s="195" t="s">
        <v>8024</v>
      </c>
      <c r="G440" s="196" t="s">
        <v>287</v>
      </c>
      <c r="H440" s="197">
        <v>174.429</v>
      </c>
      <c r="I440" s="198"/>
      <c r="J440" s="199">
        <f>ROUND(I440*H440,2)</f>
        <v>0</v>
      </c>
      <c r="K440" s="200"/>
      <c r="L440" s="40"/>
      <c r="M440" s="201" t="s">
        <v>1</v>
      </c>
      <c r="N440" s="202" t="s">
        <v>41</v>
      </c>
      <c r="O440" s="72"/>
      <c r="P440" s="203">
        <f>O440*H440</f>
        <v>0</v>
      </c>
      <c r="Q440" s="203">
        <v>2.3630000000000002E-2</v>
      </c>
      <c r="R440" s="203">
        <f>Q440*H440</f>
        <v>4.1217572700000007</v>
      </c>
      <c r="S440" s="203">
        <v>0</v>
      </c>
      <c r="T440" s="20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5" t="s">
        <v>288</v>
      </c>
      <c r="AT440" s="205" t="s">
        <v>284</v>
      </c>
      <c r="AU440" s="205" t="s">
        <v>85</v>
      </c>
      <c r="AY440" s="18" t="s">
        <v>282</v>
      </c>
      <c r="BE440" s="206">
        <f>IF(N440="základní",J440,0)</f>
        <v>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18" t="s">
        <v>83</v>
      </c>
      <c r="BK440" s="206">
        <f>ROUND(I440*H440,2)</f>
        <v>0</v>
      </c>
      <c r="BL440" s="18" t="s">
        <v>288</v>
      </c>
      <c r="BM440" s="205" t="s">
        <v>8025</v>
      </c>
    </row>
    <row r="441" spans="1:65" s="16" customFormat="1" ht="11.25">
      <c r="B441" s="241"/>
      <c r="C441" s="242"/>
      <c r="D441" s="209" t="s">
        <v>290</v>
      </c>
      <c r="E441" s="243" t="s">
        <v>1</v>
      </c>
      <c r="F441" s="244" t="s">
        <v>8026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290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282</v>
      </c>
    </row>
    <row r="442" spans="1:65" s="16" customFormat="1" ht="11.25">
      <c r="B442" s="241"/>
      <c r="C442" s="242"/>
      <c r="D442" s="209" t="s">
        <v>290</v>
      </c>
      <c r="E442" s="243" t="s">
        <v>1</v>
      </c>
      <c r="F442" s="244" t="s">
        <v>8027</v>
      </c>
      <c r="G442" s="242"/>
      <c r="H442" s="243" t="s">
        <v>1</v>
      </c>
      <c r="I442" s="245"/>
      <c r="J442" s="242"/>
      <c r="K442" s="242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290</v>
      </c>
      <c r="AU442" s="250" t="s">
        <v>85</v>
      </c>
      <c r="AV442" s="16" t="s">
        <v>83</v>
      </c>
      <c r="AW442" s="16" t="s">
        <v>32</v>
      </c>
      <c r="AX442" s="16" t="s">
        <v>76</v>
      </c>
      <c r="AY442" s="250" t="s">
        <v>282</v>
      </c>
    </row>
    <row r="443" spans="1:65" s="13" customFormat="1" ht="11.25">
      <c r="B443" s="207"/>
      <c r="C443" s="208"/>
      <c r="D443" s="209" t="s">
        <v>290</v>
      </c>
      <c r="E443" s="210" t="s">
        <v>1</v>
      </c>
      <c r="F443" s="211" t="s">
        <v>8028</v>
      </c>
      <c r="G443" s="208"/>
      <c r="H443" s="212">
        <v>45.655000000000001</v>
      </c>
      <c r="I443" s="213"/>
      <c r="J443" s="208"/>
      <c r="K443" s="208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290</v>
      </c>
      <c r="AU443" s="218" t="s">
        <v>85</v>
      </c>
      <c r="AV443" s="13" t="s">
        <v>85</v>
      </c>
      <c r="AW443" s="13" t="s">
        <v>32</v>
      </c>
      <c r="AX443" s="13" t="s">
        <v>76</v>
      </c>
      <c r="AY443" s="218" t="s">
        <v>282</v>
      </c>
    </row>
    <row r="444" spans="1:65" s="16" customFormat="1" ht="11.25">
      <c r="B444" s="241"/>
      <c r="C444" s="242"/>
      <c r="D444" s="209" t="s">
        <v>290</v>
      </c>
      <c r="E444" s="243" t="s">
        <v>1</v>
      </c>
      <c r="F444" s="244" t="s">
        <v>8029</v>
      </c>
      <c r="G444" s="242"/>
      <c r="H444" s="243" t="s">
        <v>1</v>
      </c>
      <c r="I444" s="245"/>
      <c r="J444" s="242"/>
      <c r="K444" s="242"/>
      <c r="L444" s="246"/>
      <c r="M444" s="247"/>
      <c r="N444" s="248"/>
      <c r="O444" s="248"/>
      <c r="P444" s="248"/>
      <c r="Q444" s="248"/>
      <c r="R444" s="248"/>
      <c r="S444" s="248"/>
      <c r="T444" s="249"/>
      <c r="AT444" s="250" t="s">
        <v>290</v>
      </c>
      <c r="AU444" s="250" t="s">
        <v>85</v>
      </c>
      <c r="AV444" s="16" t="s">
        <v>83</v>
      </c>
      <c r="AW444" s="16" t="s">
        <v>32</v>
      </c>
      <c r="AX444" s="16" t="s">
        <v>76</v>
      </c>
      <c r="AY444" s="250" t="s">
        <v>282</v>
      </c>
    </row>
    <row r="445" spans="1:65" s="13" customFormat="1" ht="11.25">
      <c r="B445" s="207"/>
      <c r="C445" s="208"/>
      <c r="D445" s="209" t="s">
        <v>290</v>
      </c>
      <c r="E445" s="210" t="s">
        <v>1</v>
      </c>
      <c r="F445" s="211" t="s">
        <v>8030</v>
      </c>
      <c r="G445" s="208"/>
      <c r="H445" s="212">
        <v>12.866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290</v>
      </c>
      <c r="AU445" s="218" t="s">
        <v>85</v>
      </c>
      <c r="AV445" s="13" t="s">
        <v>85</v>
      </c>
      <c r="AW445" s="13" t="s">
        <v>32</v>
      </c>
      <c r="AX445" s="13" t="s">
        <v>76</v>
      </c>
      <c r="AY445" s="218" t="s">
        <v>282</v>
      </c>
    </row>
    <row r="446" spans="1:65" s="16" customFormat="1" ht="11.25">
      <c r="B446" s="241"/>
      <c r="C446" s="242"/>
      <c r="D446" s="209" t="s">
        <v>290</v>
      </c>
      <c r="E446" s="243" t="s">
        <v>1</v>
      </c>
      <c r="F446" s="244" t="s">
        <v>8031</v>
      </c>
      <c r="G446" s="242"/>
      <c r="H446" s="243" t="s">
        <v>1</v>
      </c>
      <c r="I446" s="245"/>
      <c r="J446" s="242"/>
      <c r="K446" s="242"/>
      <c r="L446" s="246"/>
      <c r="M446" s="247"/>
      <c r="N446" s="248"/>
      <c r="O446" s="248"/>
      <c r="P446" s="248"/>
      <c r="Q446" s="248"/>
      <c r="R446" s="248"/>
      <c r="S446" s="248"/>
      <c r="T446" s="249"/>
      <c r="AT446" s="250" t="s">
        <v>290</v>
      </c>
      <c r="AU446" s="250" t="s">
        <v>85</v>
      </c>
      <c r="AV446" s="16" t="s">
        <v>83</v>
      </c>
      <c r="AW446" s="16" t="s">
        <v>32</v>
      </c>
      <c r="AX446" s="16" t="s">
        <v>76</v>
      </c>
      <c r="AY446" s="250" t="s">
        <v>282</v>
      </c>
    </row>
    <row r="447" spans="1:65" s="13" customFormat="1" ht="11.25">
      <c r="B447" s="207"/>
      <c r="C447" s="208"/>
      <c r="D447" s="209" t="s">
        <v>290</v>
      </c>
      <c r="E447" s="210" t="s">
        <v>1</v>
      </c>
      <c r="F447" s="211" t="s">
        <v>8032</v>
      </c>
      <c r="G447" s="208"/>
      <c r="H447" s="212">
        <v>49.45</v>
      </c>
      <c r="I447" s="213"/>
      <c r="J447" s="208"/>
      <c r="K447" s="208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290</v>
      </c>
      <c r="AU447" s="218" t="s">
        <v>85</v>
      </c>
      <c r="AV447" s="13" t="s">
        <v>85</v>
      </c>
      <c r="AW447" s="13" t="s">
        <v>32</v>
      </c>
      <c r="AX447" s="13" t="s">
        <v>76</v>
      </c>
      <c r="AY447" s="218" t="s">
        <v>282</v>
      </c>
    </row>
    <row r="448" spans="1:65" s="16" customFormat="1" ht="11.25">
      <c r="B448" s="241"/>
      <c r="C448" s="242"/>
      <c r="D448" s="209" t="s">
        <v>290</v>
      </c>
      <c r="E448" s="243" t="s">
        <v>1</v>
      </c>
      <c r="F448" s="244" t="s">
        <v>8033</v>
      </c>
      <c r="G448" s="242"/>
      <c r="H448" s="243" t="s">
        <v>1</v>
      </c>
      <c r="I448" s="245"/>
      <c r="J448" s="242"/>
      <c r="K448" s="242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290</v>
      </c>
      <c r="AU448" s="250" t="s">
        <v>85</v>
      </c>
      <c r="AV448" s="16" t="s">
        <v>83</v>
      </c>
      <c r="AW448" s="16" t="s">
        <v>32</v>
      </c>
      <c r="AX448" s="16" t="s">
        <v>76</v>
      </c>
      <c r="AY448" s="250" t="s">
        <v>282</v>
      </c>
    </row>
    <row r="449" spans="1:65" s="13" customFormat="1" ht="11.25">
      <c r="B449" s="207"/>
      <c r="C449" s="208"/>
      <c r="D449" s="209" t="s">
        <v>290</v>
      </c>
      <c r="E449" s="210" t="s">
        <v>1</v>
      </c>
      <c r="F449" s="211" t="s">
        <v>8034</v>
      </c>
      <c r="G449" s="208"/>
      <c r="H449" s="212">
        <v>51.24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290</v>
      </c>
      <c r="AU449" s="218" t="s">
        <v>85</v>
      </c>
      <c r="AV449" s="13" t="s">
        <v>85</v>
      </c>
      <c r="AW449" s="13" t="s">
        <v>32</v>
      </c>
      <c r="AX449" s="13" t="s">
        <v>76</v>
      </c>
      <c r="AY449" s="218" t="s">
        <v>282</v>
      </c>
    </row>
    <row r="450" spans="1:65" s="16" customFormat="1" ht="11.25">
      <c r="B450" s="241"/>
      <c r="C450" s="242"/>
      <c r="D450" s="209" t="s">
        <v>290</v>
      </c>
      <c r="E450" s="243" t="s">
        <v>1</v>
      </c>
      <c r="F450" s="244" t="s">
        <v>8035</v>
      </c>
      <c r="G450" s="242"/>
      <c r="H450" s="243" t="s">
        <v>1</v>
      </c>
      <c r="I450" s="245"/>
      <c r="J450" s="242"/>
      <c r="K450" s="242"/>
      <c r="L450" s="246"/>
      <c r="M450" s="247"/>
      <c r="N450" s="248"/>
      <c r="O450" s="248"/>
      <c r="P450" s="248"/>
      <c r="Q450" s="248"/>
      <c r="R450" s="248"/>
      <c r="S450" s="248"/>
      <c r="T450" s="249"/>
      <c r="AT450" s="250" t="s">
        <v>290</v>
      </c>
      <c r="AU450" s="250" t="s">
        <v>85</v>
      </c>
      <c r="AV450" s="16" t="s">
        <v>83</v>
      </c>
      <c r="AW450" s="16" t="s">
        <v>32</v>
      </c>
      <c r="AX450" s="16" t="s">
        <v>76</v>
      </c>
      <c r="AY450" s="250" t="s">
        <v>282</v>
      </c>
    </row>
    <row r="451" spans="1:65" s="13" customFormat="1" ht="11.25">
      <c r="B451" s="207"/>
      <c r="C451" s="208"/>
      <c r="D451" s="209" t="s">
        <v>290</v>
      </c>
      <c r="E451" s="210" t="s">
        <v>1</v>
      </c>
      <c r="F451" s="211" t="s">
        <v>8036</v>
      </c>
      <c r="G451" s="208"/>
      <c r="H451" s="212">
        <v>12.678000000000001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290</v>
      </c>
      <c r="AU451" s="218" t="s">
        <v>85</v>
      </c>
      <c r="AV451" s="13" t="s">
        <v>85</v>
      </c>
      <c r="AW451" s="13" t="s">
        <v>32</v>
      </c>
      <c r="AX451" s="13" t="s">
        <v>76</v>
      </c>
      <c r="AY451" s="218" t="s">
        <v>282</v>
      </c>
    </row>
    <row r="452" spans="1:65" s="16" customFormat="1" ht="11.25">
      <c r="B452" s="241"/>
      <c r="C452" s="242"/>
      <c r="D452" s="209" t="s">
        <v>290</v>
      </c>
      <c r="E452" s="243" t="s">
        <v>1</v>
      </c>
      <c r="F452" s="244" t="s">
        <v>7913</v>
      </c>
      <c r="G452" s="242"/>
      <c r="H452" s="243" t="s">
        <v>1</v>
      </c>
      <c r="I452" s="245"/>
      <c r="J452" s="242"/>
      <c r="K452" s="242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290</v>
      </c>
      <c r="AU452" s="250" t="s">
        <v>85</v>
      </c>
      <c r="AV452" s="16" t="s">
        <v>83</v>
      </c>
      <c r="AW452" s="16" t="s">
        <v>32</v>
      </c>
      <c r="AX452" s="16" t="s">
        <v>76</v>
      </c>
      <c r="AY452" s="250" t="s">
        <v>282</v>
      </c>
    </row>
    <row r="453" spans="1:65" s="13" customFormat="1" ht="11.25">
      <c r="B453" s="207"/>
      <c r="C453" s="208"/>
      <c r="D453" s="209" t="s">
        <v>290</v>
      </c>
      <c r="E453" s="210" t="s">
        <v>1</v>
      </c>
      <c r="F453" s="211" t="s">
        <v>8037</v>
      </c>
      <c r="G453" s="208"/>
      <c r="H453" s="212">
        <v>2.54</v>
      </c>
      <c r="I453" s="213"/>
      <c r="J453" s="208"/>
      <c r="K453" s="208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290</v>
      </c>
      <c r="AU453" s="218" t="s">
        <v>85</v>
      </c>
      <c r="AV453" s="13" t="s">
        <v>85</v>
      </c>
      <c r="AW453" s="13" t="s">
        <v>32</v>
      </c>
      <c r="AX453" s="13" t="s">
        <v>76</v>
      </c>
      <c r="AY453" s="218" t="s">
        <v>282</v>
      </c>
    </row>
    <row r="454" spans="1:65" s="2" customFormat="1" ht="37.9" customHeight="1">
      <c r="A454" s="35"/>
      <c r="B454" s="36"/>
      <c r="C454" s="193" t="s">
        <v>498</v>
      </c>
      <c r="D454" s="193" t="s">
        <v>284</v>
      </c>
      <c r="E454" s="194" t="s">
        <v>8038</v>
      </c>
      <c r="F454" s="195" t="s">
        <v>8039</v>
      </c>
      <c r="G454" s="196" t="s">
        <v>287</v>
      </c>
      <c r="H454" s="197">
        <v>4.72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2.2669999999999999E-2</v>
      </c>
      <c r="R454" s="203">
        <f>Q454*H454</f>
        <v>0.10700239999999998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288</v>
      </c>
      <c r="AT454" s="205" t="s">
        <v>284</v>
      </c>
      <c r="AU454" s="205" t="s">
        <v>85</v>
      </c>
      <c r="AY454" s="18" t="s">
        <v>282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288</v>
      </c>
      <c r="BM454" s="205" t="s">
        <v>8040</v>
      </c>
    </row>
    <row r="455" spans="1:65" s="16" customFormat="1" ht="11.25">
      <c r="B455" s="241"/>
      <c r="C455" s="242"/>
      <c r="D455" s="209" t="s">
        <v>290</v>
      </c>
      <c r="E455" s="243" t="s">
        <v>1</v>
      </c>
      <c r="F455" s="244" t="s">
        <v>8041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290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282</v>
      </c>
    </row>
    <row r="456" spans="1:65" s="13" customFormat="1" ht="11.25">
      <c r="B456" s="207"/>
      <c r="C456" s="208"/>
      <c r="D456" s="209" t="s">
        <v>290</v>
      </c>
      <c r="E456" s="210" t="s">
        <v>1</v>
      </c>
      <c r="F456" s="211" t="s">
        <v>8042</v>
      </c>
      <c r="G456" s="208"/>
      <c r="H456" s="212">
        <v>4.72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290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282</v>
      </c>
    </row>
    <row r="457" spans="1:65" s="2" customFormat="1" ht="16.5" customHeight="1">
      <c r="A457" s="35"/>
      <c r="B457" s="36"/>
      <c r="C457" s="193" t="s">
        <v>509</v>
      </c>
      <c r="D457" s="193" t="s">
        <v>284</v>
      </c>
      <c r="E457" s="194" t="s">
        <v>8043</v>
      </c>
      <c r="F457" s="195" t="s">
        <v>8044</v>
      </c>
      <c r="G457" s="196" t="s">
        <v>287</v>
      </c>
      <c r="H457" s="197">
        <v>1699.972</v>
      </c>
      <c r="I457" s="198"/>
      <c r="J457" s="199">
        <f>ROUND(I457*H457,2)</f>
        <v>0</v>
      </c>
      <c r="K457" s="200"/>
      <c r="L457" s="40"/>
      <c r="M457" s="201" t="s">
        <v>1</v>
      </c>
      <c r="N457" s="202" t="s">
        <v>41</v>
      </c>
      <c r="O457" s="72"/>
      <c r="P457" s="203">
        <f>O457*H457</f>
        <v>0</v>
      </c>
      <c r="Q457" s="203">
        <v>0</v>
      </c>
      <c r="R457" s="203">
        <f>Q457*H457</f>
        <v>0</v>
      </c>
      <c r="S457" s="203">
        <v>4.5999999999999999E-2</v>
      </c>
      <c r="T457" s="204">
        <f>S457*H457</f>
        <v>78.198712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288</v>
      </c>
      <c r="AT457" s="205" t="s">
        <v>284</v>
      </c>
      <c r="AU457" s="205" t="s">
        <v>85</v>
      </c>
      <c r="AY457" s="18" t="s">
        <v>282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8" t="s">
        <v>83</v>
      </c>
      <c r="BK457" s="206">
        <f>ROUND(I457*H457,2)</f>
        <v>0</v>
      </c>
      <c r="BL457" s="18" t="s">
        <v>288</v>
      </c>
      <c r="BM457" s="205" t="s">
        <v>8045</v>
      </c>
    </row>
    <row r="458" spans="1:65" s="2" customFormat="1" ht="39">
      <c r="A458" s="35"/>
      <c r="B458" s="36"/>
      <c r="C458" s="37"/>
      <c r="D458" s="209" t="s">
        <v>3774</v>
      </c>
      <c r="E458" s="37"/>
      <c r="F458" s="270" t="s">
        <v>8046</v>
      </c>
      <c r="G458" s="37"/>
      <c r="H458" s="37"/>
      <c r="I458" s="271"/>
      <c r="J458" s="37"/>
      <c r="K458" s="37"/>
      <c r="L458" s="40"/>
      <c r="M458" s="272"/>
      <c r="N458" s="273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3774</v>
      </c>
      <c r="AU458" s="18" t="s">
        <v>85</v>
      </c>
    </row>
    <row r="459" spans="1:65" s="16" customFormat="1" ht="11.25">
      <c r="B459" s="241"/>
      <c r="C459" s="242"/>
      <c r="D459" s="209" t="s">
        <v>290</v>
      </c>
      <c r="E459" s="243" t="s">
        <v>1</v>
      </c>
      <c r="F459" s="244" t="s">
        <v>8047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290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282</v>
      </c>
    </row>
    <row r="460" spans="1:65" s="16" customFormat="1" ht="11.25">
      <c r="B460" s="241"/>
      <c r="C460" s="242"/>
      <c r="D460" s="209" t="s">
        <v>290</v>
      </c>
      <c r="E460" s="243" t="s">
        <v>1</v>
      </c>
      <c r="F460" s="244" t="s">
        <v>8048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290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282</v>
      </c>
    </row>
    <row r="461" spans="1:65" s="13" customFormat="1" ht="11.25">
      <c r="B461" s="207"/>
      <c r="C461" s="208"/>
      <c r="D461" s="209" t="s">
        <v>290</v>
      </c>
      <c r="E461" s="210" t="s">
        <v>1</v>
      </c>
      <c r="F461" s="211" t="s">
        <v>8049</v>
      </c>
      <c r="G461" s="208"/>
      <c r="H461" s="212">
        <v>101.36799999999999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290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282</v>
      </c>
    </row>
    <row r="462" spans="1:65" s="16" customFormat="1" ht="11.25">
      <c r="B462" s="241"/>
      <c r="C462" s="242"/>
      <c r="D462" s="209" t="s">
        <v>290</v>
      </c>
      <c r="E462" s="243" t="s">
        <v>1</v>
      </c>
      <c r="F462" s="244" t="s">
        <v>8050</v>
      </c>
      <c r="G462" s="242"/>
      <c r="H462" s="243" t="s">
        <v>1</v>
      </c>
      <c r="I462" s="245"/>
      <c r="J462" s="242"/>
      <c r="K462" s="242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290</v>
      </c>
      <c r="AU462" s="250" t="s">
        <v>85</v>
      </c>
      <c r="AV462" s="16" t="s">
        <v>83</v>
      </c>
      <c r="AW462" s="16" t="s">
        <v>32</v>
      </c>
      <c r="AX462" s="16" t="s">
        <v>76</v>
      </c>
      <c r="AY462" s="250" t="s">
        <v>282</v>
      </c>
    </row>
    <row r="463" spans="1:65" s="13" customFormat="1" ht="11.25">
      <c r="B463" s="207"/>
      <c r="C463" s="208"/>
      <c r="D463" s="209" t="s">
        <v>290</v>
      </c>
      <c r="E463" s="210" t="s">
        <v>1</v>
      </c>
      <c r="F463" s="211" t="s">
        <v>8051</v>
      </c>
      <c r="G463" s="208"/>
      <c r="H463" s="212">
        <v>90.168000000000006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290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282</v>
      </c>
    </row>
    <row r="464" spans="1:65" s="16" customFormat="1" ht="11.25">
      <c r="B464" s="241"/>
      <c r="C464" s="242"/>
      <c r="D464" s="209" t="s">
        <v>290</v>
      </c>
      <c r="E464" s="243" t="s">
        <v>1</v>
      </c>
      <c r="F464" s="244" t="s">
        <v>8052</v>
      </c>
      <c r="G464" s="242"/>
      <c r="H464" s="243" t="s">
        <v>1</v>
      </c>
      <c r="I464" s="245"/>
      <c r="J464" s="242"/>
      <c r="K464" s="242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290</v>
      </c>
      <c r="AU464" s="250" t="s">
        <v>85</v>
      </c>
      <c r="AV464" s="16" t="s">
        <v>83</v>
      </c>
      <c r="AW464" s="16" t="s">
        <v>32</v>
      </c>
      <c r="AX464" s="16" t="s">
        <v>76</v>
      </c>
      <c r="AY464" s="250" t="s">
        <v>282</v>
      </c>
    </row>
    <row r="465" spans="1:65" s="13" customFormat="1" ht="11.25">
      <c r="B465" s="207"/>
      <c r="C465" s="208"/>
      <c r="D465" s="209" t="s">
        <v>290</v>
      </c>
      <c r="E465" s="210" t="s">
        <v>1</v>
      </c>
      <c r="F465" s="211" t="s">
        <v>8053</v>
      </c>
      <c r="G465" s="208"/>
      <c r="H465" s="212">
        <v>103.04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290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282</v>
      </c>
    </row>
    <row r="466" spans="1:65" s="16" customFormat="1" ht="11.25">
      <c r="B466" s="241"/>
      <c r="C466" s="242"/>
      <c r="D466" s="209" t="s">
        <v>290</v>
      </c>
      <c r="E466" s="243" t="s">
        <v>1</v>
      </c>
      <c r="F466" s="244" t="s">
        <v>8054</v>
      </c>
      <c r="G466" s="242"/>
      <c r="H466" s="243" t="s">
        <v>1</v>
      </c>
      <c r="I466" s="245"/>
      <c r="J466" s="242"/>
      <c r="K466" s="242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290</v>
      </c>
      <c r="AU466" s="250" t="s">
        <v>85</v>
      </c>
      <c r="AV466" s="16" t="s">
        <v>83</v>
      </c>
      <c r="AW466" s="16" t="s">
        <v>32</v>
      </c>
      <c r="AX466" s="16" t="s">
        <v>76</v>
      </c>
      <c r="AY466" s="250" t="s">
        <v>282</v>
      </c>
    </row>
    <row r="467" spans="1:65" s="13" customFormat="1" ht="11.25">
      <c r="B467" s="207"/>
      <c r="C467" s="208"/>
      <c r="D467" s="209" t="s">
        <v>290</v>
      </c>
      <c r="E467" s="210" t="s">
        <v>1</v>
      </c>
      <c r="F467" s="211" t="s">
        <v>8055</v>
      </c>
      <c r="G467" s="208"/>
      <c r="H467" s="212">
        <v>72.695999999999998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290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282</v>
      </c>
    </row>
    <row r="468" spans="1:65" s="16" customFormat="1" ht="11.25">
      <c r="B468" s="241"/>
      <c r="C468" s="242"/>
      <c r="D468" s="209" t="s">
        <v>290</v>
      </c>
      <c r="E468" s="243" t="s">
        <v>1</v>
      </c>
      <c r="F468" s="244" t="s">
        <v>8056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290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282</v>
      </c>
    </row>
    <row r="469" spans="1:65" s="16" customFormat="1" ht="11.25">
      <c r="B469" s="241"/>
      <c r="C469" s="242"/>
      <c r="D469" s="209" t="s">
        <v>290</v>
      </c>
      <c r="E469" s="243" t="s">
        <v>1</v>
      </c>
      <c r="F469" s="244" t="s">
        <v>8057</v>
      </c>
      <c r="G469" s="242"/>
      <c r="H469" s="243" t="s">
        <v>1</v>
      </c>
      <c r="I469" s="245"/>
      <c r="J469" s="242"/>
      <c r="K469" s="242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290</v>
      </c>
      <c r="AU469" s="250" t="s">
        <v>85</v>
      </c>
      <c r="AV469" s="16" t="s">
        <v>83</v>
      </c>
      <c r="AW469" s="16" t="s">
        <v>32</v>
      </c>
      <c r="AX469" s="16" t="s">
        <v>76</v>
      </c>
      <c r="AY469" s="250" t="s">
        <v>282</v>
      </c>
    </row>
    <row r="470" spans="1:65" s="13" customFormat="1" ht="11.25">
      <c r="B470" s="207"/>
      <c r="C470" s="208"/>
      <c r="D470" s="209" t="s">
        <v>290</v>
      </c>
      <c r="E470" s="210" t="s">
        <v>1</v>
      </c>
      <c r="F470" s="211" t="s">
        <v>8058</v>
      </c>
      <c r="G470" s="208"/>
      <c r="H470" s="212">
        <v>17.22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290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282</v>
      </c>
    </row>
    <row r="471" spans="1:65" s="16" customFormat="1" ht="11.25">
      <c r="B471" s="241"/>
      <c r="C471" s="242"/>
      <c r="D471" s="209" t="s">
        <v>290</v>
      </c>
      <c r="E471" s="243" t="s">
        <v>1</v>
      </c>
      <c r="F471" s="244" t="s">
        <v>8059</v>
      </c>
      <c r="G471" s="242"/>
      <c r="H471" s="243" t="s">
        <v>1</v>
      </c>
      <c r="I471" s="245"/>
      <c r="J471" s="242"/>
      <c r="K471" s="242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290</v>
      </c>
      <c r="AU471" s="250" t="s">
        <v>85</v>
      </c>
      <c r="AV471" s="16" t="s">
        <v>83</v>
      </c>
      <c r="AW471" s="16" t="s">
        <v>32</v>
      </c>
      <c r="AX471" s="16" t="s">
        <v>76</v>
      </c>
      <c r="AY471" s="250" t="s">
        <v>282</v>
      </c>
    </row>
    <row r="472" spans="1:65" s="13" customFormat="1" ht="11.25">
      <c r="B472" s="207"/>
      <c r="C472" s="208"/>
      <c r="D472" s="209" t="s">
        <v>290</v>
      </c>
      <c r="E472" s="210" t="s">
        <v>1</v>
      </c>
      <c r="F472" s="211" t="s">
        <v>8060</v>
      </c>
      <c r="G472" s="208"/>
      <c r="H472" s="212">
        <v>22.2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290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282</v>
      </c>
    </row>
    <row r="473" spans="1:65" s="16" customFormat="1" ht="11.25">
      <c r="B473" s="241"/>
      <c r="C473" s="242"/>
      <c r="D473" s="209" t="s">
        <v>290</v>
      </c>
      <c r="E473" s="243" t="s">
        <v>1</v>
      </c>
      <c r="F473" s="244" t="s">
        <v>8061</v>
      </c>
      <c r="G473" s="242"/>
      <c r="H473" s="243" t="s">
        <v>1</v>
      </c>
      <c r="I473" s="245"/>
      <c r="J473" s="242"/>
      <c r="K473" s="242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290</v>
      </c>
      <c r="AU473" s="250" t="s">
        <v>85</v>
      </c>
      <c r="AV473" s="16" t="s">
        <v>83</v>
      </c>
      <c r="AW473" s="16" t="s">
        <v>32</v>
      </c>
      <c r="AX473" s="16" t="s">
        <v>76</v>
      </c>
      <c r="AY473" s="250" t="s">
        <v>282</v>
      </c>
    </row>
    <row r="474" spans="1:65" s="13" customFormat="1" ht="11.25">
      <c r="B474" s="207"/>
      <c r="C474" s="208"/>
      <c r="D474" s="209" t="s">
        <v>290</v>
      </c>
      <c r="E474" s="210" t="s">
        <v>1</v>
      </c>
      <c r="F474" s="211" t="s">
        <v>8062</v>
      </c>
      <c r="G474" s="208"/>
      <c r="H474" s="212">
        <v>13.4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290</v>
      </c>
      <c r="AU474" s="218" t="s">
        <v>85</v>
      </c>
      <c r="AV474" s="13" t="s">
        <v>85</v>
      </c>
      <c r="AW474" s="13" t="s">
        <v>32</v>
      </c>
      <c r="AX474" s="13" t="s">
        <v>76</v>
      </c>
      <c r="AY474" s="218" t="s">
        <v>282</v>
      </c>
    </row>
    <row r="475" spans="1:65" s="16" customFormat="1" ht="11.25">
      <c r="B475" s="241"/>
      <c r="C475" s="242"/>
      <c r="D475" s="209" t="s">
        <v>290</v>
      </c>
      <c r="E475" s="243" t="s">
        <v>1</v>
      </c>
      <c r="F475" s="244" t="s">
        <v>8063</v>
      </c>
      <c r="G475" s="242"/>
      <c r="H475" s="243" t="s">
        <v>1</v>
      </c>
      <c r="I475" s="245"/>
      <c r="J475" s="242"/>
      <c r="K475" s="242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290</v>
      </c>
      <c r="AU475" s="250" t="s">
        <v>85</v>
      </c>
      <c r="AV475" s="16" t="s">
        <v>83</v>
      </c>
      <c r="AW475" s="16" t="s">
        <v>32</v>
      </c>
      <c r="AX475" s="16" t="s">
        <v>76</v>
      </c>
      <c r="AY475" s="250" t="s">
        <v>282</v>
      </c>
    </row>
    <row r="476" spans="1:65" s="13" customFormat="1" ht="11.25">
      <c r="B476" s="207"/>
      <c r="C476" s="208"/>
      <c r="D476" s="209" t="s">
        <v>290</v>
      </c>
      <c r="E476" s="210" t="s">
        <v>1</v>
      </c>
      <c r="F476" s="211" t="s">
        <v>8064</v>
      </c>
      <c r="G476" s="208"/>
      <c r="H476" s="212">
        <v>1279.8800000000001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290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282</v>
      </c>
    </row>
    <row r="477" spans="1:65" s="2" customFormat="1" ht="16.5" customHeight="1">
      <c r="A477" s="35"/>
      <c r="B477" s="36"/>
      <c r="C477" s="193" t="s">
        <v>515</v>
      </c>
      <c r="D477" s="193" t="s">
        <v>284</v>
      </c>
      <c r="E477" s="194" t="s">
        <v>8065</v>
      </c>
      <c r="F477" s="195" t="s">
        <v>8066</v>
      </c>
      <c r="G477" s="196" t="s">
        <v>287</v>
      </c>
      <c r="H477" s="197">
        <v>174.81</v>
      </c>
      <c r="I477" s="198"/>
      <c r="J477" s="199">
        <f>ROUND(I477*H477,2)</f>
        <v>0</v>
      </c>
      <c r="K477" s="200"/>
      <c r="L477" s="40"/>
      <c r="M477" s="201" t="s">
        <v>1</v>
      </c>
      <c r="N477" s="202" t="s">
        <v>41</v>
      </c>
      <c r="O477" s="72"/>
      <c r="P477" s="203">
        <f>O477*H477</f>
        <v>0</v>
      </c>
      <c r="Q477" s="203">
        <v>0</v>
      </c>
      <c r="R477" s="203">
        <f>Q477*H477</f>
        <v>0</v>
      </c>
      <c r="S477" s="203">
        <v>5.8999999999999997E-2</v>
      </c>
      <c r="T477" s="204">
        <f>S477*H477</f>
        <v>10.313789999999999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288</v>
      </c>
      <c r="AT477" s="205" t="s">
        <v>284</v>
      </c>
      <c r="AU477" s="205" t="s">
        <v>85</v>
      </c>
      <c r="AY477" s="18" t="s">
        <v>282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83</v>
      </c>
      <c r="BK477" s="206">
        <f>ROUND(I477*H477,2)</f>
        <v>0</v>
      </c>
      <c r="BL477" s="18" t="s">
        <v>288</v>
      </c>
      <c r="BM477" s="205" t="s">
        <v>8067</v>
      </c>
    </row>
    <row r="478" spans="1:65" s="2" customFormat="1" ht="39">
      <c r="A478" s="35"/>
      <c r="B478" s="36"/>
      <c r="C478" s="37"/>
      <c r="D478" s="209" t="s">
        <v>3774</v>
      </c>
      <c r="E478" s="37"/>
      <c r="F478" s="270" t="s">
        <v>8046</v>
      </c>
      <c r="G478" s="37"/>
      <c r="H478" s="37"/>
      <c r="I478" s="271"/>
      <c r="J478" s="37"/>
      <c r="K478" s="37"/>
      <c r="L478" s="40"/>
      <c r="M478" s="272"/>
      <c r="N478" s="273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3774</v>
      </c>
      <c r="AU478" s="18" t="s">
        <v>85</v>
      </c>
    </row>
    <row r="479" spans="1:65" s="16" customFormat="1" ht="11.25">
      <c r="B479" s="241"/>
      <c r="C479" s="242"/>
      <c r="D479" s="209" t="s">
        <v>290</v>
      </c>
      <c r="E479" s="243" t="s">
        <v>1</v>
      </c>
      <c r="F479" s="244" t="s">
        <v>8068</v>
      </c>
      <c r="G479" s="242"/>
      <c r="H479" s="243" t="s">
        <v>1</v>
      </c>
      <c r="I479" s="245"/>
      <c r="J479" s="242"/>
      <c r="K479" s="242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290</v>
      </c>
      <c r="AU479" s="250" t="s">
        <v>85</v>
      </c>
      <c r="AV479" s="16" t="s">
        <v>83</v>
      </c>
      <c r="AW479" s="16" t="s">
        <v>32</v>
      </c>
      <c r="AX479" s="16" t="s">
        <v>76</v>
      </c>
      <c r="AY479" s="250" t="s">
        <v>282</v>
      </c>
    </row>
    <row r="480" spans="1:65" s="13" customFormat="1" ht="11.25">
      <c r="B480" s="207"/>
      <c r="C480" s="208"/>
      <c r="D480" s="209" t="s">
        <v>290</v>
      </c>
      <c r="E480" s="210" t="s">
        <v>1</v>
      </c>
      <c r="F480" s="211" t="s">
        <v>8069</v>
      </c>
      <c r="G480" s="208"/>
      <c r="H480" s="212">
        <v>20.74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290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282</v>
      </c>
    </row>
    <row r="481" spans="1:65" s="16" customFormat="1" ht="11.25">
      <c r="B481" s="241"/>
      <c r="C481" s="242"/>
      <c r="D481" s="209" t="s">
        <v>290</v>
      </c>
      <c r="E481" s="243" t="s">
        <v>1</v>
      </c>
      <c r="F481" s="244" t="s">
        <v>8070</v>
      </c>
      <c r="G481" s="242"/>
      <c r="H481" s="243" t="s">
        <v>1</v>
      </c>
      <c r="I481" s="245"/>
      <c r="J481" s="242"/>
      <c r="K481" s="242"/>
      <c r="L481" s="246"/>
      <c r="M481" s="247"/>
      <c r="N481" s="248"/>
      <c r="O481" s="248"/>
      <c r="P481" s="248"/>
      <c r="Q481" s="248"/>
      <c r="R481" s="248"/>
      <c r="S481" s="248"/>
      <c r="T481" s="249"/>
      <c r="AT481" s="250" t="s">
        <v>290</v>
      </c>
      <c r="AU481" s="250" t="s">
        <v>85</v>
      </c>
      <c r="AV481" s="16" t="s">
        <v>83</v>
      </c>
      <c r="AW481" s="16" t="s">
        <v>32</v>
      </c>
      <c r="AX481" s="16" t="s">
        <v>76</v>
      </c>
      <c r="AY481" s="250" t="s">
        <v>282</v>
      </c>
    </row>
    <row r="482" spans="1:65" s="13" customFormat="1" ht="11.25">
      <c r="B482" s="207"/>
      <c r="C482" s="208"/>
      <c r="D482" s="209" t="s">
        <v>290</v>
      </c>
      <c r="E482" s="210" t="s">
        <v>1</v>
      </c>
      <c r="F482" s="211" t="s">
        <v>8071</v>
      </c>
      <c r="G482" s="208"/>
      <c r="H482" s="212">
        <v>26.530999999999999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290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282</v>
      </c>
    </row>
    <row r="483" spans="1:65" s="16" customFormat="1" ht="11.25">
      <c r="B483" s="241"/>
      <c r="C483" s="242"/>
      <c r="D483" s="209" t="s">
        <v>290</v>
      </c>
      <c r="E483" s="243" t="s">
        <v>1</v>
      </c>
      <c r="F483" s="244" t="s">
        <v>8072</v>
      </c>
      <c r="G483" s="242"/>
      <c r="H483" s="243" t="s">
        <v>1</v>
      </c>
      <c r="I483" s="245"/>
      <c r="J483" s="242"/>
      <c r="K483" s="242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290</v>
      </c>
      <c r="AU483" s="250" t="s">
        <v>85</v>
      </c>
      <c r="AV483" s="16" t="s">
        <v>83</v>
      </c>
      <c r="AW483" s="16" t="s">
        <v>32</v>
      </c>
      <c r="AX483" s="16" t="s">
        <v>76</v>
      </c>
      <c r="AY483" s="250" t="s">
        <v>282</v>
      </c>
    </row>
    <row r="484" spans="1:65" s="13" customFormat="1" ht="11.25">
      <c r="B484" s="207"/>
      <c r="C484" s="208"/>
      <c r="D484" s="209" t="s">
        <v>290</v>
      </c>
      <c r="E484" s="210" t="s">
        <v>1</v>
      </c>
      <c r="F484" s="211" t="s">
        <v>8073</v>
      </c>
      <c r="G484" s="208"/>
      <c r="H484" s="212">
        <v>25.050999999999998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290</v>
      </c>
      <c r="AU484" s="218" t="s">
        <v>85</v>
      </c>
      <c r="AV484" s="13" t="s">
        <v>85</v>
      </c>
      <c r="AW484" s="13" t="s">
        <v>32</v>
      </c>
      <c r="AX484" s="13" t="s">
        <v>76</v>
      </c>
      <c r="AY484" s="218" t="s">
        <v>282</v>
      </c>
    </row>
    <row r="485" spans="1:65" s="16" customFormat="1" ht="11.25">
      <c r="B485" s="241"/>
      <c r="C485" s="242"/>
      <c r="D485" s="209" t="s">
        <v>290</v>
      </c>
      <c r="E485" s="243" t="s">
        <v>1</v>
      </c>
      <c r="F485" s="244" t="s">
        <v>8074</v>
      </c>
      <c r="G485" s="242"/>
      <c r="H485" s="243" t="s">
        <v>1</v>
      </c>
      <c r="I485" s="245"/>
      <c r="J485" s="242"/>
      <c r="K485" s="242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290</v>
      </c>
      <c r="AU485" s="250" t="s">
        <v>85</v>
      </c>
      <c r="AV485" s="16" t="s">
        <v>83</v>
      </c>
      <c r="AW485" s="16" t="s">
        <v>32</v>
      </c>
      <c r="AX485" s="16" t="s">
        <v>76</v>
      </c>
      <c r="AY485" s="250" t="s">
        <v>282</v>
      </c>
    </row>
    <row r="486" spans="1:65" s="13" customFormat="1" ht="11.25">
      <c r="B486" s="207"/>
      <c r="C486" s="208"/>
      <c r="D486" s="209" t="s">
        <v>290</v>
      </c>
      <c r="E486" s="210" t="s">
        <v>1</v>
      </c>
      <c r="F486" s="211" t="s">
        <v>8075</v>
      </c>
      <c r="G486" s="208"/>
      <c r="H486" s="212">
        <v>42.451999999999998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290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282</v>
      </c>
    </row>
    <row r="487" spans="1:65" s="16" customFormat="1" ht="11.25">
      <c r="B487" s="241"/>
      <c r="C487" s="242"/>
      <c r="D487" s="209" t="s">
        <v>290</v>
      </c>
      <c r="E487" s="243" t="s">
        <v>1</v>
      </c>
      <c r="F487" s="244" t="s">
        <v>8076</v>
      </c>
      <c r="G487" s="242"/>
      <c r="H487" s="243" t="s">
        <v>1</v>
      </c>
      <c r="I487" s="245"/>
      <c r="J487" s="242"/>
      <c r="K487" s="242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290</v>
      </c>
      <c r="AU487" s="250" t="s">
        <v>85</v>
      </c>
      <c r="AV487" s="16" t="s">
        <v>83</v>
      </c>
      <c r="AW487" s="16" t="s">
        <v>32</v>
      </c>
      <c r="AX487" s="16" t="s">
        <v>76</v>
      </c>
      <c r="AY487" s="250" t="s">
        <v>282</v>
      </c>
    </row>
    <row r="488" spans="1:65" s="13" customFormat="1" ht="11.25">
      <c r="B488" s="207"/>
      <c r="C488" s="208"/>
      <c r="D488" s="209" t="s">
        <v>290</v>
      </c>
      <c r="E488" s="210" t="s">
        <v>1</v>
      </c>
      <c r="F488" s="211" t="s">
        <v>8077</v>
      </c>
      <c r="G488" s="208"/>
      <c r="H488" s="212">
        <v>26.738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290</v>
      </c>
      <c r="AU488" s="218" t="s">
        <v>85</v>
      </c>
      <c r="AV488" s="13" t="s">
        <v>85</v>
      </c>
      <c r="AW488" s="13" t="s">
        <v>32</v>
      </c>
      <c r="AX488" s="13" t="s">
        <v>76</v>
      </c>
      <c r="AY488" s="218" t="s">
        <v>282</v>
      </c>
    </row>
    <row r="489" spans="1:65" s="16" customFormat="1" ht="11.25">
      <c r="B489" s="241"/>
      <c r="C489" s="242"/>
      <c r="D489" s="209" t="s">
        <v>290</v>
      </c>
      <c r="E489" s="243" t="s">
        <v>1</v>
      </c>
      <c r="F489" s="244" t="s">
        <v>8078</v>
      </c>
      <c r="G489" s="242"/>
      <c r="H489" s="243" t="s">
        <v>1</v>
      </c>
      <c r="I489" s="245"/>
      <c r="J489" s="242"/>
      <c r="K489" s="242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290</v>
      </c>
      <c r="AU489" s="250" t="s">
        <v>85</v>
      </c>
      <c r="AV489" s="16" t="s">
        <v>83</v>
      </c>
      <c r="AW489" s="16" t="s">
        <v>32</v>
      </c>
      <c r="AX489" s="16" t="s">
        <v>76</v>
      </c>
      <c r="AY489" s="250" t="s">
        <v>282</v>
      </c>
    </row>
    <row r="490" spans="1:65" s="13" customFormat="1" ht="11.25">
      <c r="B490" s="207"/>
      <c r="C490" s="208"/>
      <c r="D490" s="209" t="s">
        <v>290</v>
      </c>
      <c r="E490" s="210" t="s">
        <v>1</v>
      </c>
      <c r="F490" s="211" t="s">
        <v>8079</v>
      </c>
      <c r="G490" s="208"/>
      <c r="H490" s="212">
        <v>33.298000000000002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290</v>
      </c>
      <c r="AU490" s="218" t="s">
        <v>85</v>
      </c>
      <c r="AV490" s="13" t="s">
        <v>85</v>
      </c>
      <c r="AW490" s="13" t="s">
        <v>32</v>
      </c>
      <c r="AX490" s="13" t="s">
        <v>76</v>
      </c>
      <c r="AY490" s="218" t="s">
        <v>282</v>
      </c>
    </row>
    <row r="491" spans="1:65" s="12" customFormat="1" ht="22.9" customHeight="1">
      <c r="B491" s="177"/>
      <c r="C491" s="178"/>
      <c r="D491" s="179" t="s">
        <v>75</v>
      </c>
      <c r="E491" s="191" t="s">
        <v>4658</v>
      </c>
      <c r="F491" s="191" t="s">
        <v>4659</v>
      </c>
      <c r="G491" s="178"/>
      <c r="H491" s="178"/>
      <c r="I491" s="181"/>
      <c r="J491" s="192">
        <f>BK491</f>
        <v>0</v>
      </c>
      <c r="K491" s="178"/>
      <c r="L491" s="183"/>
      <c r="M491" s="184"/>
      <c r="N491" s="185"/>
      <c r="O491" s="185"/>
      <c r="P491" s="186">
        <f>SUM(P492:P535)</f>
        <v>0</v>
      </c>
      <c r="Q491" s="185"/>
      <c r="R491" s="186">
        <f>SUM(R492:R535)</f>
        <v>0</v>
      </c>
      <c r="S491" s="185"/>
      <c r="T491" s="187">
        <f>SUM(T492:T535)</f>
        <v>0</v>
      </c>
      <c r="AR491" s="188" t="s">
        <v>83</v>
      </c>
      <c r="AT491" s="189" t="s">
        <v>75</v>
      </c>
      <c r="AU491" s="189" t="s">
        <v>83</v>
      </c>
      <c r="AY491" s="188" t="s">
        <v>282</v>
      </c>
      <c r="BK491" s="190">
        <f>SUM(BK492:BK535)</f>
        <v>0</v>
      </c>
    </row>
    <row r="492" spans="1:65" s="2" customFormat="1" ht="33" customHeight="1">
      <c r="A492" s="35"/>
      <c r="B492" s="36"/>
      <c r="C492" s="193" t="s">
        <v>520</v>
      </c>
      <c r="D492" s="193" t="s">
        <v>284</v>
      </c>
      <c r="E492" s="194" t="s">
        <v>8080</v>
      </c>
      <c r="F492" s="195" t="s">
        <v>8081</v>
      </c>
      <c r="G492" s="196" t="s">
        <v>418</v>
      </c>
      <c r="H492" s="197">
        <v>530.63400000000001</v>
      </c>
      <c r="I492" s="198"/>
      <c r="J492" s="199">
        <f>ROUND(I492*H492,2)</f>
        <v>0</v>
      </c>
      <c r="K492" s="200"/>
      <c r="L492" s="40"/>
      <c r="M492" s="201" t="s">
        <v>1</v>
      </c>
      <c r="N492" s="202" t="s">
        <v>41</v>
      </c>
      <c r="O492" s="72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288</v>
      </c>
      <c r="AT492" s="205" t="s">
        <v>284</v>
      </c>
      <c r="AU492" s="205" t="s">
        <v>85</v>
      </c>
      <c r="AY492" s="18" t="s">
        <v>282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18" t="s">
        <v>83</v>
      </c>
      <c r="BK492" s="206">
        <f>ROUND(I492*H492,2)</f>
        <v>0</v>
      </c>
      <c r="BL492" s="18" t="s">
        <v>288</v>
      </c>
      <c r="BM492" s="205" t="s">
        <v>8082</v>
      </c>
    </row>
    <row r="493" spans="1:65" s="2" customFormat="1" ht="19.5">
      <c r="A493" s="35"/>
      <c r="B493" s="36"/>
      <c r="C493" s="37"/>
      <c r="D493" s="209" t="s">
        <v>3774</v>
      </c>
      <c r="E493" s="37"/>
      <c r="F493" s="270" t="s">
        <v>8083</v>
      </c>
      <c r="G493" s="37"/>
      <c r="H493" s="37"/>
      <c r="I493" s="271"/>
      <c r="J493" s="37"/>
      <c r="K493" s="37"/>
      <c r="L493" s="40"/>
      <c r="M493" s="272"/>
      <c r="N493" s="273"/>
      <c r="O493" s="72"/>
      <c r="P493" s="72"/>
      <c r="Q493" s="72"/>
      <c r="R493" s="72"/>
      <c r="S493" s="72"/>
      <c r="T493" s="73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3774</v>
      </c>
      <c r="AU493" s="18" t="s">
        <v>85</v>
      </c>
    </row>
    <row r="494" spans="1:65" s="16" customFormat="1" ht="11.25">
      <c r="B494" s="241"/>
      <c r="C494" s="242"/>
      <c r="D494" s="209" t="s">
        <v>290</v>
      </c>
      <c r="E494" s="243" t="s">
        <v>1</v>
      </c>
      <c r="F494" s="244" t="s">
        <v>8084</v>
      </c>
      <c r="G494" s="242"/>
      <c r="H494" s="243" t="s">
        <v>1</v>
      </c>
      <c r="I494" s="245"/>
      <c r="J494" s="242"/>
      <c r="K494" s="242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290</v>
      </c>
      <c r="AU494" s="250" t="s">
        <v>85</v>
      </c>
      <c r="AV494" s="16" t="s">
        <v>83</v>
      </c>
      <c r="AW494" s="16" t="s">
        <v>32</v>
      </c>
      <c r="AX494" s="16" t="s">
        <v>76</v>
      </c>
      <c r="AY494" s="250" t="s">
        <v>282</v>
      </c>
    </row>
    <row r="495" spans="1:65" s="13" customFormat="1" ht="11.25">
      <c r="B495" s="207"/>
      <c r="C495" s="208"/>
      <c r="D495" s="209" t="s">
        <v>290</v>
      </c>
      <c r="E495" s="210" t="s">
        <v>1</v>
      </c>
      <c r="F495" s="211" t="s">
        <v>8085</v>
      </c>
      <c r="G495" s="208"/>
      <c r="H495" s="212">
        <v>401.43599999999998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290</v>
      </c>
      <c r="AU495" s="218" t="s">
        <v>85</v>
      </c>
      <c r="AV495" s="13" t="s">
        <v>85</v>
      </c>
      <c r="AW495" s="13" t="s">
        <v>32</v>
      </c>
      <c r="AX495" s="13" t="s">
        <v>76</v>
      </c>
      <c r="AY495" s="218" t="s">
        <v>282</v>
      </c>
    </row>
    <row r="496" spans="1:65" s="16" customFormat="1" ht="11.25">
      <c r="B496" s="241"/>
      <c r="C496" s="242"/>
      <c r="D496" s="209" t="s">
        <v>290</v>
      </c>
      <c r="E496" s="243" t="s">
        <v>1</v>
      </c>
      <c r="F496" s="244" t="s">
        <v>8086</v>
      </c>
      <c r="G496" s="242"/>
      <c r="H496" s="243" t="s">
        <v>1</v>
      </c>
      <c r="I496" s="245"/>
      <c r="J496" s="242"/>
      <c r="K496" s="242"/>
      <c r="L496" s="246"/>
      <c r="M496" s="247"/>
      <c r="N496" s="248"/>
      <c r="O496" s="248"/>
      <c r="P496" s="248"/>
      <c r="Q496" s="248"/>
      <c r="R496" s="248"/>
      <c r="S496" s="248"/>
      <c r="T496" s="249"/>
      <c r="AT496" s="250" t="s">
        <v>290</v>
      </c>
      <c r="AU496" s="250" t="s">
        <v>85</v>
      </c>
      <c r="AV496" s="16" t="s">
        <v>83</v>
      </c>
      <c r="AW496" s="16" t="s">
        <v>32</v>
      </c>
      <c r="AX496" s="16" t="s">
        <v>76</v>
      </c>
      <c r="AY496" s="250" t="s">
        <v>282</v>
      </c>
    </row>
    <row r="497" spans="1:65" s="13" customFormat="1" ht="11.25">
      <c r="B497" s="207"/>
      <c r="C497" s="208"/>
      <c r="D497" s="209" t="s">
        <v>290</v>
      </c>
      <c r="E497" s="210" t="s">
        <v>1</v>
      </c>
      <c r="F497" s="211" t="s">
        <v>8087</v>
      </c>
      <c r="G497" s="208"/>
      <c r="H497" s="212">
        <v>5.3970000000000002</v>
      </c>
      <c r="I497" s="213"/>
      <c r="J497" s="208"/>
      <c r="K497" s="208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290</v>
      </c>
      <c r="AU497" s="218" t="s">
        <v>85</v>
      </c>
      <c r="AV497" s="13" t="s">
        <v>85</v>
      </c>
      <c r="AW497" s="13" t="s">
        <v>32</v>
      </c>
      <c r="AX497" s="13" t="s">
        <v>76</v>
      </c>
      <c r="AY497" s="218" t="s">
        <v>282</v>
      </c>
    </row>
    <row r="498" spans="1:65" s="16" customFormat="1" ht="11.25">
      <c r="B498" s="241"/>
      <c r="C498" s="242"/>
      <c r="D498" s="209" t="s">
        <v>290</v>
      </c>
      <c r="E498" s="243" t="s">
        <v>1</v>
      </c>
      <c r="F498" s="244" t="s">
        <v>8088</v>
      </c>
      <c r="G498" s="242"/>
      <c r="H498" s="243" t="s">
        <v>1</v>
      </c>
      <c r="I498" s="245"/>
      <c r="J498" s="242"/>
      <c r="K498" s="242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290</v>
      </c>
      <c r="AU498" s="250" t="s">
        <v>85</v>
      </c>
      <c r="AV498" s="16" t="s">
        <v>83</v>
      </c>
      <c r="AW498" s="16" t="s">
        <v>32</v>
      </c>
      <c r="AX498" s="16" t="s">
        <v>76</v>
      </c>
      <c r="AY498" s="250" t="s">
        <v>282</v>
      </c>
    </row>
    <row r="499" spans="1:65" s="13" customFormat="1" ht="11.25">
      <c r="B499" s="207"/>
      <c r="C499" s="208"/>
      <c r="D499" s="209" t="s">
        <v>290</v>
      </c>
      <c r="E499" s="210" t="s">
        <v>1</v>
      </c>
      <c r="F499" s="211" t="s">
        <v>8089</v>
      </c>
      <c r="G499" s="208"/>
      <c r="H499" s="212">
        <v>35.287999999999997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290</v>
      </c>
      <c r="AU499" s="218" t="s">
        <v>85</v>
      </c>
      <c r="AV499" s="13" t="s">
        <v>85</v>
      </c>
      <c r="AW499" s="13" t="s">
        <v>32</v>
      </c>
      <c r="AX499" s="13" t="s">
        <v>76</v>
      </c>
      <c r="AY499" s="218" t="s">
        <v>282</v>
      </c>
    </row>
    <row r="500" spans="1:65" s="16" customFormat="1" ht="11.25">
      <c r="B500" s="241"/>
      <c r="C500" s="242"/>
      <c r="D500" s="209" t="s">
        <v>290</v>
      </c>
      <c r="E500" s="243" t="s">
        <v>1</v>
      </c>
      <c r="F500" s="244" t="s">
        <v>8090</v>
      </c>
      <c r="G500" s="242"/>
      <c r="H500" s="243" t="s">
        <v>1</v>
      </c>
      <c r="I500" s="245"/>
      <c r="J500" s="242"/>
      <c r="K500" s="242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290</v>
      </c>
      <c r="AU500" s="250" t="s">
        <v>85</v>
      </c>
      <c r="AV500" s="16" t="s">
        <v>83</v>
      </c>
      <c r="AW500" s="16" t="s">
        <v>32</v>
      </c>
      <c r="AX500" s="16" t="s">
        <v>76</v>
      </c>
      <c r="AY500" s="250" t="s">
        <v>282</v>
      </c>
    </row>
    <row r="501" spans="1:65" s="13" customFormat="1" ht="11.25">
      <c r="B501" s="207"/>
      <c r="C501" s="208"/>
      <c r="D501" s="209" t="s">
        <v>290</v>
      </c>
      <c r="E501" s="210" t="s">
        <v>1</v>
      </c>
      <c r="F501" s="211" t="s">
        <v>8091</v>
      </c>
      <c r="G501" s="208"/>
      <c r="H501" s="212">
        <v>88.513000000000005</v>
      </c>
      <c r="I501" s="213"/>
      <c r="J501" s="208"/>
      <c r="K501" s="208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290</v>
      </c>
      <c r="AU501" s="218" t="s">
        <v>85</v>
      </c>
      <c r="AV501" s="13" t="s">
        <v>85</v>
      </c>
      <c r="AW501" s="13" t="s">
        <v>32</v>
      </c>
      <c r="AX501" s="13" t="s">
        <v>76</v>
      </c>
      <c r="AY501" s="218" t="s">
        <v>282</v>
      </c>
    </row>
    <row r="502" spans="1:65" s="2" customFormat="1" ht="33" customHeight="1">
      <c r="A502" s="35"/>
      <c r="B502" s="36"/>
      <c r="C502" s="193" t="s">
        <v>525</v>
      </c>
      <c r="D502" s="193" t="s">
        <v>284</v>
      </c>
      <c r="E502" s="194" t="s">
        <v>8092</v>
      </c>
      <c r="F502" s="195" t="s">
        <v>8093</v>
      </c>
      <c r="G502" s="196" t="s">
        <v>418</v>
      </c>
      <c r="H502" s="197">
        <v>385.46199999999999</v>
      </c>
      <c r="I502" s="198"/>
      <c r="J502" s="199">
        <f>ROUND(I502*H502,2)</f>
        <v>0</v>
      </c>
      <c r="K502" s="200"/>
      <c r="L502" s="40"/>
      <c r="M502" s="201" t="s">
        <v>1</v>
      </c>
      <c r="N502" s="202" t="s">
        <v>41</v>
      </c>
      <c r="O502" s="72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288</v>
      </c>
      <c r="AT502" s="205" t="s">
        <v>284</v>
      </c>
      <c r="AU502" s="205" t="s">
        <v>85</v>
      </c>
      <c r="AY502" s="18" t="s">
        <v>282</v>
      </c>
      <c r="BE502" s="206">
        <f>IF(N502="základní",J502,0)</f>
        <v>0</v>
      </c>
      <c r="BF502" s="206">
        <f>IF(N502="snížená",J502,0)</f>
        <v>0</v>
      </c>
      <c r="BG502" s="206">
        <f>IF(N502="zákl. přenesená",J502,0)</f>
        <v>0</v>
      </c>
      <c r="BH502" s="206">
        <f>IF(N502="sníž. přenesená",J502,0)</f>
        <v>0</v>
      </c>
      <c r="BI502" s="206">
        <f>IF(N502="nulová",J502,0)</f>
        <v>0</v>
      </c>
      <c r="BJ502" s="18" t="s">
        <v>83</v>
      </c>
      <c r="BK502" s="206">
        <f>ROUND(I502*H502,2)</f>
        <v>0</v>
      </c>
      <c r="BL502" s="18" t="s">
        <v>288</v>
      </c>
      <c r="BM502" s="205" t="s">
        <v>8094</v>
      </c>
    </row>
    <row r="503" spans="1:65" s="2" customFormat="1" ht="19.5">
      <c r="A503" s="35"/>
      <c r="B503" s="36"/>
      <c r="C503" s="37"/>
      <c r="D503" s="209" t="s">
        <v>3774</v>
      </c>
      <c r="E503" s="37"/>
      <c r="F503" s="270" t="s">
        <v>8083</v>
      </c>
      <c r="G503" s="37"/>
      <c r="H503" s="37"/>
      <c r="I503" s="271"/>
      <c r="J503" s="37"/>
      <c r="K503" s="37"/>
      <c r="L503" s="40"/>
      <c r="M503" s="272"/>
      <c r="N503" s="273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3774</v>
      </c>
      <c r="AU503" s="18" t="s">
        <v>85</v>
      </c>
    </row>
    <row r="504" spans="1:65" s="16" customFormat="1" ht="11.25">
      <c r="B504" s="241"/>
      <c r="C504" s="242"/>
      <c r="D504" s="209" t="s">
        <v>290</v>
      </c>
      <c r="E504" s="243" t="s">
        <v>1</v>
      </c>
      <c r="F504" s="244" t="s">
        <v>8095</v>
      </c>
      <c r="G504" s="242"/>
      <c r="H504" s="243" t="s">
        <v>1</v>
      </c>
      <c r="I504" s="245"/>
      <c r="J504" s="242"/>
      <c r="K504" s="242"/>
      <c r="L504" s="246"/>
      <c r="M504" s="247"/>
      <c r="N504" s="248"/>
      <c r="O504" s="248"/>
      <c r="P504" s="248"/>
      <c r="Q504" s="248"/>
      <c r="R504" s="248"/>
      <c r="S504" s="248"/>
      <c r="T504" s="249"/>
      <c r="AT504" s="250" t="s">
        <v>290</v>
      </c>
      <c r="AU504" s="250" t="s">
        <v>85</v>
      </c>
      <c r="AV504" s="16" t="s">
        <v>83</v>
      </c>
      <c r="AW504" s="16" t="s">
        <v>32</v>
      </c>
      <c r="AX504" s="16" t="s">
        <v>76</v>
      </c>
      <c r="AY504" s="250" t="s">
        <v>282</v>
      </c>
    </row>
    <row r="505" spans="1:65" s="13" customFormat="1" ht="11.25">
      <c r="B505" s="207"/>
      <c r="C505" s="208"/>
      <c r="D505" s="209" t="s">
        <v>290</v>
      </c>
      <c r="E505" s="210" t="s">
        <v>1</v>
      </c>
      <c r="F505" s="211" t="s">
        <v>8096</v>
      </c>
      <c r="G505" s="208"/>
      <c r="H505" s="212">
        <v>175.55500000000001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290</v>
      </c>
      <c r="AU505" s="218" t="s">
        <v>85</v>
      </c>
      <c r="AV505" s="13" t="s">
        <v>85</v>
      </c>
      <c r="AW505" s="13" t="s">
        <v>32</v>
      </c>
      <c r="AX505" s="13" t="s">
        <v>76</v>
      </c>
      <c r="AY505" s="218" t="s">
        <v>282</v>
      </c>
    </row>
    <row r="506" spans="1:65" s="16" customFormat="1" ht="11.25">
      <c r="B506" s="241"/>
      <c r="C506" s="242"/>
      <c r="D506" s="209" t="s">
        <v>290</v>
      </c>
      <c r="E506" s="243" t="s">
        <v>1</v>
      </c>
      <c r="F506" s="244" t="s">
        <v>8097</v>
      </c>
      <c r="G506" s="242"/>
      <c r="H506" s="243" t="s">
        <v>1</v>
      </c>
      <c r="I506" s="245"/>
      <c r="J506" s="242"/>
      <c r="K506" s="242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290</v>
      </c>
      <c r="AU506" s="250" t="s">
        <v>85</v>
      </c>
      <c r="AV506" s="16" t="s">
        <v>83</v>
      </c>
      <c r="AW506" s="16" t="s">
        <v>32</v>
      </c>
      <c r="AX506" s="16" t="s">
        <v>76</v>
      </c>
      <c r="AY506" s="250" t="s">
        <v>282</v>
      </c>
    </row>
    <row r="507" spans="1:65" s="13" customFormat="1" ht="11.25">
      <c r="B507" s="207"/>
      <c r="C507" s="208"/>
      <c r="D507" s="209" t="s">
        <v>290</v>
      </c>
      <c r="E507" s="210" t="s">
        <v>1</v>
      </c>
      <c r="F507" s="211" t="s">
        <v>8098</v>
      </c>
      <c r="G507" s="208"/>
      <c r="H507" s="212">
        <v>221.14500000000001</v>
      </c>
      <c r="I507" s="213"/>
      <c r="J507" s="208"/>
      <c r="K507" s="208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290</v>
      </c>
      <c r="AU507" s="218" t="s">
        <v>85</v>
      </c>
      <c r="AV507" s="13" t="s">
        <v>85</v>
      </c>
      <c r="AW507" s="13" t="s">
        <v>32</v>
      </c>
      <c r="AX507" s="13" t="s">
        <v>76</v>
      </c>
      <c r="AY507" s="218" t="s">
        <v>282</v>
      </c>
    </row>
    <row r="508" spans="1:65" s="16" customFormat="1" ht="11.25">
      <c r="B508" s="241"/>
      <c r="C508" s="242"/>
      <c r="D508" s="209" t="s">
        <v>290</v>
      </c>
      <c r="E508" s="243" t="s">
        <v>1</v>
      </c>
      <c r="F508" s="244" t="s">
        <v>8099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290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282</v>
      </c>
    </row>
    <row r="509" spans="1:65" s="13" customFormat="1" ht="11.25">
      <c r="B509" s="207"/>
      <c r="C509" s="208"/>
      <c r="D509" s="209" t="s">
        <v>290</v>
      </c>
      <c r="E509" s="210" t="s">
        <v>1</v>
      </c>
      <c r="F509" s="211" t="s">
        <v>8100</v>
      </c>
      <c r="G509" s="208"/>
      <c r="H509" s="212">
        <v>-11.238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290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282</v>
      </c>
    </row>
    <row r="510" spans="1:65" s="2" customFormat="1" ht="24.2" customHeight="1">
      <c r="A510" s="35"/>
      <c r="B510" s="36"/>
      <c r="C510" s="193" t="s">
        <v>530</v>
      </c>
      <c r="D510" s="193" t="s">
        <v>284</v>
      </c>
      <c r="E510" s="194" t="s">
        <v>4660</v>
      </c>
      <c r="F510" s="195" t="s">
        <v>4661</v>
      </c>
      <c r="G510" s="196" t="s">
        <v>418</v>
      </c>
      <c r="H510" s="197">
        <v>1008.542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288</v>
      </c>
      <c r="AT510" s="205" t="s">
        <v>284</v>
      </c>
      <c r="AU510" s="205" t="s">
        <v>85</v>
      </c>
      <c r="AY510" s="18" t="s">
        <v>282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288</v>
      </c>
      <c r="BM510" s="205" t="s">
        <v>8101</v>
      </c>
    </row>
    <row r="511" spans="1:65" s="2" customFormat="1" ht="24.2" customHeight="1">
      <c r="A511" s="35"/>
      <c r="B511" s="36"/>
      <c r="C511" s="193" t="s">
        <v>536</v>
      </c>
      <c r="D511" s="193" t="s">
        <v>284</v>
      </c>
      <c r="E511" s="194" t="s">
        <v>7052</v>
      </c>
      <c r="F511" s="195" t="s">
        <v>8102</v>
      </c>
      <c r="G511" s="196" t="s">
        <v>418</v>
      </c>
      <c r="H511" s="197">
        <v>92.343000000000004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288</v>
      </c>
      <c r="AT511" s="205" t="s">
        <v>284</v>
      </c>
      <c r="AU511" s="205" t="s">
        <v>85</v>
      </c>
      <c r="AY511" s="18" t="s">
        <v>282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288</v>
      </c>
      <c r="BM511" s="205" t="s">
        <v>8103</v>
      </c>
    </row>
    <row r="512" spans="1:65" s="16" customFormat="1" ht="11.25">
      <c r="B512" s="241"/>
      <c r="C512" s="242"/>
      <c r="D512" s="209" t="s">
        <v>290</v>
      </c>
      <c r="E512" s="243" t="s">
        <v>1</v>
      </c>
      <c r="F512" s="244" t="s">
        <v>8104</v>
      </c>
      <c r="G512" s="242"/>
      <c r="H512" s="243" t="s">
        <v>1</v>
      </c>
      <c r="I512" s="245"/>
      <c r="J512" s="242"/>
      <c r="K512" s="242"/>
      <c r="L512" s="246"/>
      <c r="M512" s="247"/>
      <c r="N512" s="248"/>
      <c r="O512" s="248"/>
      <c r="P512" s="248"/>
      <c r="Q512" s="248"/>
      <c r="R512" s="248"/>
      <c r="S512" s="248"/>
      <c r="T512" s="249"/>
      <c r="AT512" s="250" t="s">
        <v>290</v>
      </c>
      <c r="AU512" s="250" t="s">
        <v>85</v>
      </c>
      <c r="AV512" s="16" t="s">
        <v>83</v>
      </c>
      <c r="AW512" s="16" t="s">
        <v>32</v>
      </c>
      <c r="AX512" s="16" t="s">
        <v>76</v>
      </c>
      <c r="AY512" s="250" t="s">
        <v>282</v>
      </c>
    </row>
    <row r="513" spans="1:65" s="13" customFormat="1" ht="11.25">
      <c r="B513" s="207"/>
      <c r="C513" s="208"/>
      <c r="D513" s="209" t="s">
        <v>290</v>
      </c>
      <c r="E513" s="210" t="s">
        <v>1</v>
      </c>
      <c r="F513" s="211" t="s">
        <v>8105</v>
      </c>
      <c r="G513" s="208"/>
      <c r="H513" s="212">
        <v>92.343000000000004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290</v>
      </c>
      <c r="AU513" s="218" t="s">
        <v>85</v>
      </c>
      <c r="AV513" s="13" t="s">
        <v>85</v>
      </c>
      <c r="AW513" s="13" t="s">
        <v>32</v>
      </c>
      <c r="AX513" s="13" t="s">
        <v>76</v>
      </c>
      <c r="AY513" s="218" t="s">
        <v>282</v>
      </c>
    </row>
    <row r="514" spans="1:65" s="2" customFormat="1" ht="24.2" customHeight="1">
      <c r="A514" s="35"/>
      <c r="B514" s="36"/>
      <c r="C514" s="193" t="s">
        <v>544</v>
      </c>
      <c r="D514" s="193" t="s">
        <v>284</v>
      </c>
      <c r="E514" s="194" t="s">
        <v>7054</v>
      </c>
      <c r="F514" s="195" t="s">
        <v>8106</v>
      </c>
      <c r="G514" s="196" t="s">
        <v>418</v>
      </c>
      <c r="H514" s="197">
        <v>92.343000000000004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0</v>
      </c>
      <c r="R514" s="203">
        <f>Q514*H514</f>
        <v>0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288</v>
      </c>
      <c r="AT514" s="205" t="s">
        <v>284</v>
      </c>
      <c r="AU514" s="205" t="s">
        <v>85</v>
      </c>
      <c r="AY514" s="18" t="s">
        <v>282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288</v>
      </c>
      <c r="BM514" s="205" t="s">
        <v>8107</v>
      </c>
    </row>
    <row r="515" spans="1:65" s="16" customFormat="1" ht="11.25">
      <c r="B515" s="241"/>
      <c r="C515" s="242"/>
      <c r="D515" s="209" t="s">
        <v>290</v>
      </c>
      <c r="E515" s="243" t="s">
        <v>1</v>
      </c>
      <c r="F515" s="244" t="s">
        <v>8108</v>
      </c>
      <c r="G515" s="242"/>
      <c r="H515" s="243" t="s">
        <v>1</v>
      </c>
      <c r="I515" s="245"/>
      <c r="J515" s="242"/>
      <c r="K515" s="242"/>
      <c r="L515" s="246"/>
      <c r="M515" s="247"/>
      <c r="N515" s="248"/>
      <c r="O515" s="248"/>
      <c r="P515" s="248"/>
      <c r="Q515" s="248"/>
      <c r="R515" s="248"/>
      <c r="S515" s="248"/>
      <c r="T515" s="249"/>
      <c r="AT515" s="250" t="s">
        <v>290</v>
      </c>
      <c r="AU515" s="250" t="s">
        <v>85</v>
      </c>
      <c r="AV515" s="16" t="s">
        <v>83</v>
      </c>
      <c r="AW515" s="16" t="s">
        <v>32</v>
      </c>
      <c r="AX515" s="16" t="s">
        <v>76</v>
      </c>
      <c r="AY515" s="250" t="s">
        <v>282</v>
      </c>
    </row>
    <row r="516" spans="1:65" s="13" customFormat="1" ht="11.25">
      <c r="B516" s="207"/>
      <c r="C516" s="208"/>
      <c r="D516" s="209" t="s">
        <v>290</v>
      </c>
      <c r="E516" s="210" t="s">
        <v>1</v>
      </c>
      <c r="F516" s="211" t="s">
        <v>8109</v>
      </c>
      <c r="G516" s="208"/>
      <c r="H516" s="212">
        <v>92.343000000000004</v>
      </c>
      <c r="I516" s="213"/>
      <c r="J516" s="208"/>
      <c r="K516" s="208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290</v>
      </c>
      <c r="AU516" s="218" t="s">
        <v>85</v>
      </c>
      <c r="AV516" s="13" t="s">
        <v>85</v>
      </c>
      <c r="AW516" s="13" t="s">
        <v>32</v>
      </c>
      <c r="AX516" s="13" t="s">
        <v>76</v>
      </c>
      <c r="AY516" s="218" t="s">
        <v>282</v>
      </c>
    </row>
    <row r="517" spans="1:65" s="2" customFormat="1" ht="33" customHeight="1">
      <c r="A517" s="35"/>
      <c r="B517" s="36"/>
      <c r="C517" s="193" t="s">
        <v>550</v>
      </c>
      <c r="D517" s="193" t="s">
        <v>284</v>
      </c>
      <c r="E517" s="194" t="s">
        <v>7056</v>
      </c>
      <c r="F517" s="195" t="s">
        <v>8110</v>
      </c>
      <c r="G517" s="196" t="s">
        <v>418</v>
      </c>
      <c r="H517" s="197">
        <v>36.886000000000003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288</v>
      </c>
      <c r="AT517" s="205" t="s">
        <v>284</v>
      </c>
      <c r="AU517" s="205" t="s">
        <v>85</v>
      </c>
      <c r="AY517" s="18" t="s">
        <v>282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288</v>
      </c>
      <c r="BM517" s="205" t="s">
        <v>8111</v>
      </c>
    </row>
    <row r="518" spans="1:65" s="16" customFormat="1" ht="11.25">
      <c r="B518" s="241"/>
      <c r="C518" s="242"/>
      <c r="D518" s="209" t="s">
        <v>290</v>
      </c>
      <c r="E518" s="243" t="s">
        <v>1</v>
      </c>
      <c r="F518" s="244" t="s">
        <v>8112</v>
      </c>
      <c r="G518" s="242"/>
      <c r="H518" s="243" t="s">
        <v>1</v>
      </c>
      <c r="I518" s="245"/>
      <c r="J518" s="242"/>
      <c r="K518" s="242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290</v>
      </c>
      <c r="AU518" s="250" t="s">
        <v>85</v>
      </c>
      <c r="AV518" s="16" t="s">
        <v>83</v>
      </c>
      <c r="AW518" s="16" t="s">
        <v>32</v>
      </c>
      <c r="AX518" s="16" t="s">
        <v>76</v>
      </c>
      <c r="AY518" s="250" t="s">
        <v>282</v>
      </c>
    </row>
    <row r="519" spans="1:65" s="13" customFormat="1" ht="11.25">
      <c r="B519" s="207"/>
      <c r="C519" s="208"/>
      <c r="D519" s="209" t="s">
        <v>290</v>
      </c>
      <c r="E519" s="210" t="s">
        <v>1</v>
      </c>
      <c r="F519" s="211" t="s">
        <v>8113</v>
      </c>
      <c r="G519" s="208"/>
      <c r="H519" s="212">
        <v>36.886000000000003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290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282</v>
      </c>
    </row>
    <row r="520" spans="1:65" s="2" customFormat="1" ht="33" customHeight="1">
      <c r="A520" s="35"/>
      <c r="B520" s="36"/>
      <c r="C520" s="193" t="s">
        <v>580</v>
      </c>
      <c r="D520" s="193" t="s">
        <v>284</v>
      </c>
      <c r="E520" s="194" t="s">
        <v>8114</v>
      </c>
      <c r="F520" s="195" t="s">
        <v>8115</v>
      </c>
      <c r="G520" s="196" t="s">
        <v>418</v>
      </c>
      <c r="H520" s="197">
        <v>7.6349999999999998</v>
      </c>
      <c r="I520" s="198"/>
      <c r="J520" s="199">
        <f>ROUND(I520*H520,2)</f>
        <v>0</v>
      </c>
      <c r="K520" s="200"/>
      <c r="L520" s="40"/>
      <c r="M520" s="201" t="s">
        <v>1</v>
      </c>
      <c r="N520" s="202" t="s">
        <v>41</v>
      </c>
      <c r="O520" s="72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5" t="s">
        <v>288</v>
      </c>
      <c r="AT520" s="205" t="s">
        <v>284</v>
      </c>
      <c r="AU520" s="205" t="s">
        <v>85</v>
      </c>
      <c r="AY520" s="18" t="s">
        <v>282</v>
      </c>
      <c r="BE520" s="206">
        <f>IF(N520="základní",J520,0)</f>
        <v>0</v>
      </c>
      <c r="BF520" s="206">
        <f>IF(N520="snížená",J520,0)</f>
        <v>0</v>
      </c>
      <c r="BG520" s="206">
        <f>IF(N520="zákl. přenesená",J520,0)</f>
        <v>0</v>
      </c>
      <c r="BH520" s="206">
        <f>IF(N520="sníž. přenesená",J520,0)</f>
        <v>0</v>
      </c>
      <c r="BI520" s="206">
        <f>IF(N520="nulová",J520,0)</f>
        <v>0</v>
      </c>
      <c r="BJ520" s="18" t="s">
        <v>83</v>
      </c>
      <c r="BK520" s="206">
        <f>ROUND(I520*H520,2)</f>
        <v>0</v>
      </c>
      <c r="BL520" s="18" t="s">
        <v>288</v>
      </c>
      <c r="BM520" s="205" t="s">
        <v>8116</v>
      </c>
    </row>
    <row r="521" spans="1:65" s="16" customFormat="1" ht="11.25">
      <c r="B521" s="241"/>
      <c r="C521" s="242"/>
      <c r="D521" s="209" t="s">
        <v>290</v>
      </c>
      <c r="E521" s="243" t="s">
        <v>1</v>
      </c>
      <c r="F521" s="244" t="s">
        <v>8117</v>
      </c>
      <c r="G521" s="242"/>
      <c r="H521" s="243" t="s">
        <v>1</v>
      </c>
      <c r="I521" s="245"/>
      <c r="J521" s="242"/>
      <c r="K521" s="242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290</v>
      </c>
      <c r="AU521" s="250" t="s">
        <v>85</v>
      </c>
      <c r="AV521" s="16" t="s">
        <v>83</v>
      </c>
      <c r="AW521" s="16" t="s">
        <v>32</v>
      </c>
      <c r="AX521" s="16" t="s">
        <v>76</v>
      </c>
      <c r="AY521" s="250" t="s">
        <v>282</v>
      </c>
    </row>
    <row r="522" spans="1:65" s="13" customFormat="1" ht="11.25">
      <c r="B522" s="207"/>
      <c r="C522" s="208"/>
      <c r="D522" s="209" t="s">
        <v>290</v>
      </c>
      <c r="E522" s="210" t="s">
        <v>1</v>
      </c>
      <c r="F522" s="211" t="s">
        <v>8118</v>
      </c>
      <c r="G522" s="208"/>
      <c r="H522" s="212">
        <v>7.6349999999999998</v>
      </c>
      <c r="I522" s="213"/>
      <c r="J522" s="208"/>
      <c r="K522" s="208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290</v>
      </c>
      <c r="AU522" s="218" t="s">
        <v>85</v>
      </c>
      <c r="AV522" s="13" t="s">
        <v>85</v>
      </c>
      <c r="AW522" s="13" t="s">
        <v>32</v>
      </c>
      <c r="AX522" s="13" t="s">
        <v>76</v>
      </c>
      <c r="AY522" s="218" t="s">
        <v>282</v>
      </c>
    </row>
    <row r="523" spans="1:65" s="2" customFormat="1" ht="24.2" customHeight="1">
      <c r="A523" s="35"/>
      <c r="B523" s="36"/>
      <c r="C523" s="193" t="s">
        <v>585</v>
      </c>
      <c r="D523" s="193" t="s">
        <v>284</v>
      </c>
      <c r="E523" s="194" t="s">
        <v>8119</v>
      </c>
      <c r="F523" s="195" t="s">
        <v>8120</v>
      </c>
      <c r="G523" s="196" t="s">
        <v>418</v>
      </c>
      <c r="H523" s="197">
        <v>1.8839999999999999</v>
      </c>
      <c r="I523" s="198"/>
      <c r="J523" s="199">
        <f>ROUND(I523*H523,2)</f>
        <v>0</v>
      </c>
      <c r="K523" s="200"/>
      <c r="L523" s="40"/>
      <c r="M523" s="201" t="s">
        <v>1</v>
      </c>
      <c r="N523" s="202" t="s">
        <v>41</v>
      </c>
      <c r="O523" s="72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288</v>
      </c>
      <c r="AT523" s="205" t="s">
        <v>284</v>
      </c>
      <c r="AU523" s="205" t="s">
        <v>85</v>
      </c>
      <c r="AY523" s="18" t="s">
        <v>282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83</v>
      </c>
      <c r="BK523" s="206">
        <f>ROUND(I523*H523,2)</f>
        <v>0</v>
      </c>
      <c r="BL523" s="18" t="s">
        <v>288</v>
      </c>
      <c r="BM523" s="205" t="s">
        <v>8121</v>
      </c>
    </row>
    <row r="524" spans="1:65" s="16" customFormat="1" ht="11.25">
      <c r="B524" s="241"/>
      <c r="C524" s="242"/>
      <c r="D524" s="209" t="s">
        <v>290</v>
      </c>
      <c r="E524" s="243" t="s">
        <v>1</v>
      </c>
      <c r="F524" s="244" t="s">
        <v>8122</v>
      </c>
      <c r="G524" s="242"/>
      <c r="H524" s="243" t="s">
        <v>1</v>
      </c>
      <c r="I524" s="245"/>
      <c r="J524" s="242"/>
      <c r="K524" s="242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290</v>
      </c>
      <c r="AU524" s="250" t="s">
        <v>85</v>
      </c>
      <c r="AV524" s="16" t="s">
        <v>83</v>
      </c>
      <c r="AW524" s="16" t="s">
        <v>32</v>
      </c>
      <c r="AX524" s="16" t="s">
        <v>76</v>
      </c>
      <c r="AY524" s="250" t="s">
        <v>282</v>
      </c>
    </row>
    <row r="525" spans="1:65" s="13" customFormat="1" ht="11.25">
      <c r="B525" s="207"/>
      <c r="C525" s="208"/>
      <c r="D525" s="209" t="s">
        <v>290</v>
      </c>
      <c r="E525" s="210" t="s">
        <v>1</v>
      </c>
      <c r="F525" s="211" t="s">
        <v>8123</v>
      </c>
      <c r="G525" s="208"/>
      <c r="H525" s="212">
        <v>1.8839999999999999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290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282</v>
      </c>
    </row>
    <row r="526" spans="1:65" s="2" customFormat="1" ht="33" customHeight="1">
      <c r="A526" s="35"/>
      <c r="B526" s="36"/>
      <c r="C526" s="193" t="s">
        <v>589</v>
      </c>
      <c r="D526" s="193" t="s">
        <v>284</v>
      </c>
      <c r="E526" s="194" t="s">
        <v>8124</v>
      </c>
      <c r="F526" s="195" t="s">
        <v>8125</v>
      </c>
      <c r="G526" s="196" t="s">
        <v>418</v>
      </c>
      <c r="H526" s="197">
        <v>41.136000000000003</v>
      </c>
      <c r="I526" s="198"/>
      <c r="J526" s="199">
        <f>ROUND(I526*H526,2)</f>
        <v>0</v>
      </c>
      <c r="K526" s="200"/>
      <c r="L526" s="40"/>
      <c r="M526" s="201" t="s">
        <v>1</v>
      </c>
      <c r="N526" s="202" t="s">
        <v>41</v>
      </c>
      <c r="O526" s="72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5" t="s">
        <v>288</v>
      </c>
      <c r="AT526" s="205" t="s">
        <v>284</v>
      </c>
      <c r="AU526" s="205" t="s">
        <v>85</v>
      </c>
      <c r="AY526" s="18" t="s">
        <v>282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8" t="s">
        <v>83</v>
      </c>
      <c r="BK526" s="206">
        <f>ROUND(I526*H526,2)</f>
        <v>0</v>
      </c>
      <c r="BL526" s="18" t="s">
        <v>288</v>
      </c>
      <c r="BM526" s="205" t="s">
        <v>8126</v>
      </c>
    </row>
    <row r="527" spans="1:65" s="16" customFormat="1" ht="11.25">
      <c r="B527" s="241"/>
      <c r="C527" s="242"/>
      <c r="D527" s="209" t="s">
        <v>290</v>
      </c>
      <c r="E527" s="243" t="s">
        <v>1</v>
      </c>
      <c r="F527" s="244" t="s">
        <v>8127</v>
      </c>
      <c r="G527" s="242"/>
      <c r="H527" s="243" t="s">
        <v>1</v>
      </c>
      <c r="I527" s="245"/>
      <c r="J527" s="242"/>
      <c r="K527" s="242"/>
      <c r="L527" s="246"/>
      <c r="M527" s="247"/>
      <c r="N527" s="248"/>
      <c r="O527" s="248"/>
      <c r="P527" s="248"/>
      <c r="Q527" s="248"/>
      <c r="R527" s="248"/>
      <c r="S527" s="248"/>
      <c r="T527" s="249"/>
      <c r="AT527" s="250" t="s">
        <v>290</v>
      </c>
      <c r="AU527" s="250" t="s">
        <v>85</v>
      </c>
      <c r="AV527" s="16" t="s">
        <v>83</v>
      </c>
      <c r="AW527" s="16" t="s">
        <v>32</v>
      </c>
      <c r="AX527" s="16" t="s">
        <v>76</v>
      </c>
      <c r="AY527" s="250" t="s">
        <v>282</v>
      </c>
    </row>
    <row r="528" spans="1:65" s="13" customFormat="1" ht="11.25">
      <c r="B528" s="207"/>
      <c r="C528" s="208"/>
      <c r="D528" s="209" t="s">
        <v>290</v>
      </c>
      <c r="E528" s="210" t="s">
        <v>1</v>
      </c>
      <c r="F528" s="211" t="s">
        <v>8128</v>
      </c>
      <c r="G528" s="208"/>
      <c r="H528" s="212">
        <v>1008.542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290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282</v>
      </c>
    </row>
    <row r="529" spans="1:65" s="16" customFormat="1" ht="11.25">
      <c r="B529" s="241"/>
      <c r="C529" s="242"/>
      <c r="D529" s="209" t="s">
        <v>290</v>
      </c>
      <c r="E529" s="243" t="s">
        <v>1</v>
      </c>
      <c r="F529" s="244" t="s">
        <v>8129</v>
      </c>
      <c r="G529" s="242"/>
      <c r="H529" s="243" t="s">
        <v>1</v>
      </c>
      <c r="I529" s="245"/>
      <c r="J529" s="242"/>
      <c r="K529" s="242"/>
      <c r="L529" s="246"/>
      <c r="M529" s="247"/>
      <c r="N529" s="248"/>
      <c r="O529" s="248"/>
      <c r="P529" s="248"/>
      <c r="Q529" s="248"/>
      <c r="R529" s="248"/>
      <c r="S529" s="248"/>
      <c r="T529" s="249"/>
      <c r="AT529" s="250" t="s">
        <v>290</v>
      </c>
      <c r="AU529" s="250" t="s">
        <v>85</v>
      </c>
      <c r="AV529" s="16" t="s">
        <v>83</v>
      </c>
      <c r="AW529" s="16" t="s">
        <v>32</v>
      </c>
      <c r="AX529" s="16" t="s">
        <v>76</v>
      </c>
      <c r="AY529" s="250" t="s">
        <v>282</v>
      </c>
    </row>
    <row r="530" spans="1:65" s="13" customFormat="1" ht="11.25">
      <c r="B530" s="207"/>
      <c r="C530" s="208"/>
      <c r="D530" s="209" t="s">
        <v>290</v>
      </c>
      <c r="E530" s="210" t="s">
        <v>1</v>
      </c>
      <c r="F530" s="211" t="s">
        <v>8130</v>
      </c>
      <c r="G530" s="208"/>
      <c r="H530" s="212">
        <v>-916.096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290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282</v>
      </c>
    </row>
    <row r="531" spans="1:65" s="16" customFormat="1" ht="11.25">
      <c r="B531" s="241"/>
      <c r="C531" s="242"/>
      <c r="D531" s="209" t="s">
        <v>290</v>
      </c>
      <c r="E531" s="243" t="s">
        <v>1</v>
      </c>
      <c r="F531" s="244" t="s">
        <v>8131</v>
      </c>
      <c r="G531" s="242"/>
      <c r="H531" s="243" t="s">
        <v>1</v>
      </c>
      <c r="I531" s="245"/>
      <c r="J531" s="242"/>
      <c r="K531" s="242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290</v>
      </c>
      <c r="AU531" s="250" t="s">
        <v>85</v>
      </c>
      <c r="AV531" s="16" t="s">
        <v>83</v>
      </c>
      <c r="AW531" s="16" t="s">
        <v>32</v>
      </c>
      <c r="AX531" s="16" t="s">
        <v>76</v>
      </c>
      <c r="AY531" s="250" t="s">
        <v>282</v>
      </c>
    </row>
    <row r="532" spans="1:65" s="13" customFormat="1" ht="11.25">
      <c r="B532" s="207"/>
      <c r="C532" s="208"/>
      <c r="D532" s="209" t="s">
        <v>290</v>
      </c>
      <c r="E532" s="210" t="s">
        <v>1</v>
      </c>
      <c r="F532" s="211" t="s">
        <v>8132</v>
      </c>
      <c r="G532" s="208"/>
      <c r="H532" s="212">
        <v>-51.31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290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282</v>
      </c>
    </row>
    <row r="533" spans="1:65" s="2" customFormat="1" ht="33" customHeight="1">
      <c r="A533" s="35"/>
      <c r="B533" s="36"/>
      <c r="C533" s="193" t="s">
        <v>593</v>
      </c>
      <c r="D533" s="193" t="s">
        <v>284</v>
      </c>
      <c r="E533" s="194" t="s">
        <v>8133</v>
      </c>
      <c r="F533" s="195" t="s">
        <v>8134</v>
      </c>
      <c r="G533" s="196" t="s">
        <v>418</v>
      </c>
      <c r="H533" s="197">
        <v>4.9050000000000002</v>
      </c>
      <c r="I533" s="198"/>
      <c r="J533" s="199">
        <f>ROUND(I533*H533,2)</f>
        <v>0</v>
      </c>
      <c r="K533" s="200"/>
      <c r="L533" s="40"/>
      <c r="M533" s="201" t="s">
        <v>1</v>
      </c>
      <c r="N533" s="202" t="s">
        <v>41</v>
      </c>
      <c r="O533" s="72"/>
      <c r="P533" s="203">
        <f>O533*H533</f>
        <v>0</v>
      </c>
      <c r="Q533" s="203">
        <v>0</v>
      </c>
      <c r="R533" s="203">
        <f>Q533*H533</f>
        <v>0</v>
      </c>
      <c r="S533" s="203">
        <v>0</v>
      </c>
      <c r="T533" s="20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5" t="s">
        <v>288</v>
      </c>
      <c r="AT533" s="205" t="s">
        <v>284</v>
      </c>
      <c r="AU533" s="205" t="s">
        <v>85</v>
      </c>
      <c r="AY533" s="18" t="s">
        <v>282</v>
      </c>
      <c r="BE533" s="206">
        <f>IF(N533="základní",J533,0)</f>
        <v>0</v>
      </c>
      <c r="BF533" s="206">
        <f>IF(N533="snížená",J533,0)</f>
        <v>0</v>
      </c>
      <c r="BG533" s="206">
        <f>IF(N533="zákl. přenesená",J533,0)</f>
        <v>0</v>
      </c>
      <c r="BH533" s="206">
        <f>IF(N533="sníž. přenesená",J533,0)</f>
        <v>0</v>
      </c>
      <c r="BI533" s="206">
        <f>IF(N533="nulová",J533,0)</f>
        <v>0</v>
      </c>
      <c r="BJ533" s="18" t="s">
        <v>83</v>
      </c>
      <c r="BK533" s="206">
        <f>ROUND(I533*H533,2)</f>
        <v>0</v>
      </c>
      <c r="BL533" s="18" t="s">
        <v>288</v>
      </c>
      <c r="BM533" s="205" t="s">
        <v>8135</v>
      </c>
    </row>
    <row r="534" spans="1:65" s="16" customFormat="1" ht="11.25">
      <c r="B534" s="241"/>
      <c r="C534" s="242"/>
      <c r="D534" s="209" t="s">
        <v>290</v>
      </c>
      <c r="E534" s="243" t="s">
        <v>1</v>
      </c>
      <c r="F534" s="244" t="s">
        <v>8136</v>
      </c>
      <c r="G534" s="242"/>
      <c r="H534" s="243" t="s">
        <v>1</v>
      </c>
      <c r="I534" s="245"/>
      <c r="J534" s="242"/>
      <c r="K534" s="242"/>
      <c r="L534" s="246"/>
      <c r="M534" s="247"/>
      <c r="N534" s="248"/>
      <c r="O534" s="248"/>
      <c r="P534" s="248"/>
      <c r="Q534" s="248"/>
      <c r="R534" s="248"/>
      <c r="S534" s="248"/>
      <c r="T534" s="249"/>
      <c r="AT534" s="250" t="s">
        <v>290</v>
      </c>
      <c r="AU534" s="250" t="s">
        <v>85</v>
      </c>
      <c r="AV534" s="16" t="s">
        <v>83</v>
      </c>
      <c r="AW534" s="16" t="s">
        <v>32</v>
      </c>
      <c r="AX534" s="16" t="s">
        <v>76</v>
      </c>
      <c r="AY534" s="250" t="s">
        <v>282</v>
      </c>
    </row>
    <row r="535" spans="1:65" s="13" customFormat="1" ht="11.25">
      <c r="B535" s="207"/>
      <c r="C535" s="208"/>
      <c r="D535" s="209" t="s">
        <v>290</v>
      </c>
      <c r="E535" s="210" t="s">
        <v>1</v>
      </c>
      <c r="F535" s="211" t="s">
        <v>8137</v>
      </c>
      <c r="G535" s="208"/>
      <c r="H535" s="212">
        <v>4.9050000000000002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290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282</v>
      </c>
    </row>
    <row r="536" spans="1:65" s="12" customFormat="1" ht="25.9" customHeight="1">
      <c r="B536" s="177"/>
      <c r="C536" s="178"/>
      <c r="D536" s="179" t="s">
        <v>75</v>
      </c>
      <c r="E536" s="180" t="s">
        <v>1401</v>
      </c>
      <c r="F536" s="180" t="s">
        <v>1402</v>
      </c>
      <c r="G536" s="178"/>
      <c r="H536" s="178"/>
      <c r="I536" s="181"/>
      <c r="J536" s="182">
        <f>BK536</f>
        <v>0</v>
      </c>
      <c r="K536" s="178"/>
      <c r="L536" s="183"/>
      <c r="M536" s="184"/>
      <c r="N536" s="185"/>
      <c r="O536" s="185"/>
      <c r="P536" s="186">
        <f>P537+P546+P555+P593+P595+P597+P599+P601+P603+P605+P607+P611+P613+P615+P659+P663+P721+P760+P792</f>
        <v>0</v>
      </c>
      <c r="Q536" s="185"/>
      <c r="R536" s="186">
        <f>R537+R546+R555+R593+R595+R597+R599+R601+R603+R605+R607+R611+R613+R615+R659+R663+R721+R760+R792</f>
        <v>0</v>
      </c>
      <c r="S536" s="185"/>
      <c r="T536" s="187">
        <f>T537+T546+T555+T593+T595+T597+T599+T601+T603+T605+T607+T611+T613+T615+T659+T663+T721+T760+T792</f>
        <v>70.997793369999997</v>
      </c>
      <c r="AR536" s="188" t="s">
        <v>85</v>
      </c>
      <c r="AT536" s="189" t="s">
        <v>75</v>
      </c>
      <c r="AU536" s="189" t="s">
        <v>76</v>
      </c>
      <c r="AY536" s="188" t="s">
        <v>282</v>
      </c>
      <c r="BK536" s="190">
        <f>BK537+BK546+BK555+BK593+BK595+BK597+BK599+BK601+BK603+BK605+BK607+BK611+BK613+BK615+BK659+BK663+BK721+BK760+BK792</f>
        <v>0</v>
      </c>
    </row>
    <row r="537" spans="1:65" s="12" customFormat="1" ht="22.9" customHeight="1">
      <c r="B537" s="177"/>
      <c r="C537" s="178"/>
      <c r="D537" s="179" t="s">
        <v>75</v>
      </c>
      <c r="E537" s="191" t="s">
        <v>1403</v>
      </c>
      <c r="F537" s="191" t="s">
        <v>1404</v>
      </c>
      <c r="G537" s="178"/>
      <c r="H537" s="178"/>
      <c r="I537" s="181"/>
      <c r="J537" s="192">
        <f>BK537</f>
        <v>0</v>
      </c>
      <c r="K537" s="178"/>
      <c r="L537" s="183"/>
      <c r="M537" s="184"/>
      <c r="N537" s="185"/>
      <c r="O537" s="185"/>
      <c r="P537" s="186">
        <f>SUM(P538:P545)</f>
        <v>0</v>
      </c>
      <c r="Q537" s="185"/>
      <c r="R537" s="186">
        <f>SUM(R538:R545)</f>
        <v>0</v>
      </c>
      <c r="S537" s="185"/>
      <c r="T537" s="187">
        <f>SUM(T538:T545)</f>
        <v>1.9237294999999999</v>
      </c>
      <c r="AR537" s="188" t="s">
        <v>85</v>
      </c>
      <c r="AT537" s="189" t="s">
        <v>75</v>
      </c>
      <c r="AU537" s="189" t="s">
        <v>83</v>
      </c>
      <c r="AY537" s="188" t="s">
        <v>282</v>
      </c>
      <c r="BK537" s="190">
        <f>SUM(BK538:BK545)</f>
        <v>0</v>
      </c>
    </row>
    <row r="538" spans="1:65" s="2" customFormat="1" ht="16.5" customHeight="1">
      <c r="A538" s="35"/>
      <c r="B538" s="36"/>
      <c r="C538" s="193" t="s">
        <v>597</v>
      </c>
      <c r="D538" s="193" t="s">
        <v>284</v>
      </c>
      <c r="E538" s="194" t="s">
        <v>8138</v>
      </c>
      <c r="F538" s="195" t="s">
        <v>8139</v>
      </c>
      <c r="G538" s="196" t="s">
        <v>287</v>
      </c>
      <c r="H538" s="197">
        <v>195.35</v>
      </c>
      <c r="I538" s="198"/>
      <c r="J538" s="199">
        <f>ROUND(I538*H538,2)</f>
        <v>0</v>
      </c>
      <c r="K538" s="200"/>
      <c r="L538" s="40"/>
      <c r="M538" s="201" t="s">
        <v>1</v>
      </c>
      <c r="N538" s="202" t="s">
        <v>41</v>
      </c>
      <c r="O538" s="72"/>
      <c r="P538" s="203">
        <f>O538*H538</f>
        <v>0</v>
      </c>
      <c r="Q538" s="203">
        <v>0</v>
      </c>
      <c r="R538" s="203">
        <f>Q538*H538</f>
        <v>0</v>
      </c>
      <c r="S538" s="203">
        <v>4.0000000000000001E-3</v>
      </c>
      <c r="T538" s="204">
        <f>S538*H538</f>
        <v>0.78139999999999998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199</v>
      </c>
      <c r="AT538" s="205" t="s">
        <v>284</v>
      </c>
      <c r="AU538" s="205" t="s">
        <v>85</v>
      </c>
      <c r="AY538" s="18" t="s">
        <v>282</v>
      </c>
      <c r="BE538" s="206">
        <f>IF(N538="základní",J538,0)</f>
        <v>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18" t="s">
        <v>83</v>
      </c>
      <c r="BK538" s="206">
        <f>ROUND(I538*H538,2)</f>
        <v>0</v>
      </c>
      <c r="BL538" s="18" t="s">
        <v>199</v>
      </c>
      <c r="BM538" s="205" t="s">
        <v>8140</v>
      </c>
    </row>
    <row r="539" spans="1:65" s="16" customFormat="1" ht="11.25">
      <c r="B539" s="241"/>
      <c r="C539" s="242"/>
      <c r="D539" s="209" t="s">
        <v>290</v>
      </c>
      <c r="E539" s="243" t="s">
        <v>1</v>
      </c>
      <c r="F539" s="244" t="s">
        <v>8141</v>
      </c>
      <c r="G539" s="242"/>
      <c r="H539" s="243" t="s">
        <v>1</v>
      </c>
      <c r="I539" s="245"/>
      <c r="J539" s="242"/>
      <c r="K539" s="242"/>
      <c r="L539" s="246"/>
      <c r="M539" s="247"/>
      <c r="N539" s="248"/>
      <c r="O539" s="248"/>
      <c r="P539" s="248"/>
      <c r="Q539" s="248"/>
      <c r="R539" s="248"/>
      <c r="S539" s="248"/>
      <c r="T539" s="249"/>
      <c r="AT539" s="250" t="s">
        <v>290</v>
      </c>
      <c r="AU539" s="250" t="s">
        <v>85</v>
      </c>
      <c r="AV539" s="16" t="s">
        <v>83</v>
      </c>
      <c r="AW539" s="16" t="s">
        <v>32</v>
      </c>
      <c r="AX539" s="16" t="s">
        <v>76</v>
      </c>
      <c r="AY539" s="250" t="s">
        <v>282</v>
      </c>
    </row>
    <row r="540" spans="1:65" s="13" customFormat="1" ht="11.25">
      <c r="B540" s="207"/>
      <c r="C540" s="208"/>
      <c r="D540" s="209" t="s">
        <v>290</v>
      </c>
      <c r="E540" s="210" t="s">
        <v>1</v>
      </c>
      <c r="F540" s="211" t="s">
        <v>8142</v>
      </c>
      <c r="G540" s="208"/>
      <c r="H540" s="212">
        <v>195.35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290</v>
      </c>
      <c r="AU540" s="218" t="s">
        <v>85</v>
      </c>
      <c r="AV540" s="13" t="s">
        <v>85</v>
      </c>
      <c r="AW540" s="13" t="s">
        <v>32</v>
      </c>
      <c r="AX540" s="13" t="s">
        <v>76</v>
      </c>
      <c r="AY540" s="218" t="s">
        <v>282</v>
      </c>
    </row>
    <row r="541" spans="1:65" s="2" customFormat="1" ht="16.5" customHeight="1">
      <c r="A541" s="35"/>
      <c r="B541" s="36"/>
      <c r="C541" s="193" t="s">
        <v>601</v>
      </c>
      <c r="D541" s="193" t="s">
        <v>284</v>
      </c>
      <c r="E541" s="194" t="s">
        <v>8143</v>
      </c>
      <c r="F541" s="195" t="s">
        <v>8144</v>
      </c>
      <c r="G541" s="196" t="s">
        <v>287</v>
      </c>
      <c r="H541" s="197">
        <v>253.851</v>
      </c>
      <c r="I541" s="198"/>
      <c r="J541" s="199">
        <f>ROUND(I541*H541,2)</f>
        <v>0</v>
      </c>
      <c r="K541" s="200"/>
      <c r="L541" s="40"/>
      <c r="M541" s="201" t="s">
        <v>1</v>
      </c>
      <c r="N541" s="202" t="s">
        <v>41</v>
      </c>
      <c r="O541" s="72"/>
      <c r="P541" s="203">
        <f>O541*H541</f>
        <v>0</v>
      </c>
      <c r="Q541" s="203">
        <v>0</v>
      </c>
      <c r="R541" s="203">
        <f>Q541*H541</f>
        <v>0</v>
      </c>
      <c r="S541" s="203">
        <v>4.4999999999999997E-3</v>
      </c>
      <c r="T541" s="204">
        <f>S541*H541</f>
        <v>1.1423295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5" t="s">
        <v>199</v>
      </c>
      <c r="AT541" s="205" t="s">
        <v>284</v>
      </c>
      <c r="AU541" s="205" t="s">
        <v>85</v>
      </c>
      <c r="AY541" s="18" t="s">
        <v>282</v>
      </c>
      <c r="BE541" s="206">
        <f>IF(N541="základní",J541,0)</f>
        <v>0</v>
      </c>
      <c r="BF541" s="206">
        <f>IF(N541="snížená",J541,0)</f>
        <v>0</v>
      </c>
      <c r="BG541" s="206">
        <f>IF(N541="zákl. přenesená",J541,0)</f>
        <v>0</v>
      </c>
      <c r="BH541" s="206">
        <f>IF(N541="sníž. přenesená",J541,0)</f>
        <v>0</v>
      </c>
      <c r="BI541" s="206">
        <f>IF(N541="nulová",J541,0)</f>
        <v>0</v>
      </c>
      <c r="BJ541" s="18" t="s">
        <v>83</v>
      </c>
      <c r="BK541" s="206">
        <f>ROUND(I541*H541,2)</f>
        <v>0</v>
      </c>
      <c r="BL541" s="18" t="s">
        <v>199</v>
      </c>
      <c r="BM541" s="205" t="s">
        <v>8145</v>
      </c>
    </row>
    <row r="542" spans="1:65" s="16" customFormat="1" ht="11.25">
      <c r="B542" s="241"/>
      <c r="C542" s="242"/>
      <c r="D542" s="209" t="s">
        <v>290</v>
      </c>
      <c r="E542" s="243" t="s">
        <v>1</v>
      </c>
      <c r="F542" s="244" t="s">
        <v>8146</v>
      </c>
      <c r="G542" s="242"/>
      <c r="H542" s="243" t="s">
        <v>1</v>
      </c>
      <c r="I542" s="245"/>
      <c r="J542" s="242"/>
      <c r="K542" s="242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290</v>
      </c>
      <c r="AU542" s="250" t="s">
        <v>85</v>
      </c>
      <c r="AV542" s="16" t="s">
        <v>83</v>
      </c>
      <c r="AW542" s="16" t="s">
        <v>32</v>
      </c>
      <c r="AX542" s="16" t="s">
        <v>76</v>
      </c>
      <c r="AY542" s="250" t="s">
        <v>282</v>
      </c>
    </row>
    <row r="543" spans="1:65" s="13" customFormat="1" ht="11.25">
      <c r="B543" s="207"/>
      <c r="C543" s="208"/>
      <c r="D543" s="209" t="s">
        <v>290</v>
      </c>
      <c r="E543" s="210" t="s">
        <v>1</v>
      </c>
      <c r="F543" s="211" t="s">
        <v>8147</v>
      </c>
      <c r="G543" s="208"/>
      <c r="H543" s="212">
        <v>223.80799999999999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290</v>
      </c>
      <c r="AU543" s="218" t="s">
        <v>85</v>
      </c>
      <c r="AV543" s="13" t="s">
        <v>85</v>
      </c>
      <c r="AW543" s="13" t="s">
        <v>32</v>
      </c>
      <c r="AX543" s="13" t="s">
        <v>76</v>
      </c>
      <c r="AY543" s="218" t="s">
        <v>282</v>
      </c>
    </row>
    <row r="544" spans="1:65" s="16" customFormat="1" ht="11.25">
      <c r="B544" s="241"/>
      <c r="C544" s="242"/>
      <c r="D544" s="209" t="s">
        <v>290</v>
      </c>
      <c r="E544" s="243" t="s">
        <v>1</v>
      </c>
      <c r="F544" s="244" t="s">
        <v>8148</v>
      </c>
      <c r="G544" s="242"/>
      <c r="H544" s="243" t="s">
        <v>1</v>
      </c>
      <c r="I544" s="245"/>
      <c r="J544" s="242"/>
      <c r="K544" s="242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290</v>
      </c>
      <c r="AU544" s="250" t="s">
        <v>85</v>
      </c>
      <c r="AV544" s="16" t="s">
        <v>83</v>
      </c>
      <c r="AW544" s="16" t="s">
        <v>32</v>
      </c>
      <c r="AX544" s="16" t="s">
        <v>76</v>
      </c>
      <c r="AY544" s="250" t="s">
        <v>282</v>
      </c>
    </row>
    <row r="545" spans="1:65" s="13" customFormat="1" ht="11.25">
      <c r="B545" s="207"/>
      <c r="C545" s="208"/>
      <c r="D545" s="209" t="s">
        <v>290</v>
      </c>
      <c r="E545" s="210" t="s">
        <v>1</v>
      </c>
      <c r="F545" s="211" t="s">
        <v>8149</v>
      </c>
      <c r="G545" s="208"/>
      <c r="H545" s="212">
        <v>30.042999999999999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290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282</v>
      </c>
    </row>
    <row r="546" spans="1:65" s="12" customFormat="1" ht="22.9" customHeight="1">
      <c r="B546" s="177"/>
      <c r="C546" s="178"/>
      <c r="D546" s="179" t="s">
        <v>75</v>
      </c>
      <c r="E546" s="191" t="s">
        <v>1472</v>
      </c>
      <c r="F546" s="191" t="s">
        <v>1473</v>
      </c>
      <c r="G546" s="178"/>
      <c r="H546" s="178"/>
      <c r="I546" s="181"/>
      <c r="J546" s="192">
        <f>BK546</f>
        <v>0</v>
      </c>
      <c r="K546" s="178"/>
      <c r="L546" s="183"/>
      <c r="M546" s="184"/>
      <c r="N546" s="185"/>
      <c r="O546" s="185"/>
      <c r="P546" s="186">
        <f>SUM(P547:P554)</f>
        <v>0</v>
      </c>
      <c r="Q546" s="185"/>
      <c r="R546" s="186">
        <f>SUM(R547:R554)</f>
        <v>0</v>
      </c>
      <c r="S546" s="185"/>
      <c r="T546" s="187">
        <f>SUM(T547:T554)</f>
        <v>2.9809380000000001</v>
      </c>
      <c r="AR546" s="188" t="s">
        <v>85</v>
      </c>
      <c r="AT546" s="189" t="s">
        <v>75</v>
      </c>
      <c r="AU546" s="189" t="s">
        <v>83</v>
      </c>
      <c r="AY546" s="188" t="s">
        <v>282</v>
      </c>
      <c r="BK546" s="190">
        <f>SUM(BK547:BK554)</f>
        <v>0</v>
      </c>
    </row>
    <row r="547" spans="1:65" s="2" customFormat="1" ht="21.75" customHeight="1">
      <c r="A547" s="35"/>
      <c r="B547" s="36"/>
      <c r="C547" s="193" t="s">
        <v>605</v>
      </c>
      <c r="D547" s="193" t="s">
        <v>284</v>
      </c>
      <c r="E547" s="194" t="s">
        <v>8150</v>
      </c>
      <c r="F547" s="195" t="s">
        <v>8151</v>
      </c>
      <c r="G547" s="196" t="s">
        <v>287</v>
      </c>
      <c r="H547" s="197">
        <v>496.82299999999998</v>
      </c>
      <c r="I547" s="198"/>
      <c r="J547" s="199">
        <f>ROUND(I547*H547,2)</f>
        <v>0</v>
      </c>
      <c r="K547" s="200"/>
      <c r="L547" s="40"/>
      <c r="M547" s="201" t="s">
        <v>1</v>
      </c>
      <c r="N547" s="202" t="s">
        <v>41</v>
      </c>
      <c r="O547" s="72"/>
      <c r="P547" s="203">
        <f>O547*H547</f>
        <v>0</v>
      </c>
      <c r="Q547" s="203">
        <v>0</v>
      </c>
      <c r="R547" s="203">
        <f>Q547*H547</f>
        <v>0</v>
      </c>
      <c r="S547" s="203">
        <v>6.0000000000000001E-3</v>
      </c>
      <c r="T547" s="204">
        <f>S547*H547</f>
        <v>2.9809380000000001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05" t="s">
        <v>199</v>
      </c>
      <c r="AT547" s="205" t="s">
        <v>284</v>
      </c>
      <c r="AU547" s="205" t="s">
        <v>85</v>
      </c>
      <c r="AY547" s="18" t="s">
        <v>282</v>
      </c>
      <c r="BE547" s="206">
        <f>IF(N547="základní",J547,0)</f>
        <v>0</v>
      </c>
      <c r="BF547" s="206">
        <f>IF(N547="snížená",J547,0)</f>
        <v>0</v>
      </c>
      <c r="BG547" s="206">
        <f>IF(N547="zákl. přenesená",J547,0)</f>
        <v>0</v>
      </c>
      <c r="BH547" s="206">
        <f>IF(N547="sníž. přenesená",J547,0)</f>
        <v>0</v>
      </c>
      <c r="BI547" s="206">
        <f>IF(N547="nulová",J547,0)</f>
        <v>0</v>
      </c>
      <c r="BJ547" s="18" t="s">
        <v>83</v>
      </c>
      <c r="BK547" s="206">
        <f>ROUND(I547*H547,2)</f>
        <v>0</v>
      </c>
      <c r="BL547" s="18" t="s">
        <v>199</v>
      </c>
      <c r="BM547" s="205" t="s">
        <v>8152</v>
      </c>
    </row>
    <row r="548" spans="1:65" s="16" customFormat="1" ht="11.25">
      <c r="B548" s="241"/>
      <c r="C548" s="242"/>
      <c r="D548" s="209" t="s">
        <v>290</v>
      </c>
      <c r="E548" s="243" t="s">
        <v>1</v>
      </c>
      <c r="F548" s="244" t="s">
        <v>8153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290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282</v>
      </c>
    </row>
    <row r="549" spans="1:65" s="16" customFormat="1" ht="11.25">
      <c r="B549" s="241"/>
      <c r="C549" s="242"/>
      <c r="D549" s="209" t="s">
        <v>290</v>
      </c>
      <c r="E549" s="243" t="s">
        <v>1</v>
      </c>
      <c r="F549" s="244" t="s">
        <v>8154</v>
      </c>
      <c r="G549" s="242"/>
      <c r="H549" s="243" t="s">
        <v>1</v>
      </c>
      <c r="I549" s="245"/>
      <c r="J549" s="242"/>
      <c r="K549" s="242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290</v>
      </c>
      <c r="AU549" s="250" t="s">
        <v>85</v>
      </c>
      <c r="AV549" s="16" t="s">
        <v>83</v>
      </c>
      <c r="AW549" s="16" t="s">
        <v>32</v>
      </c>
      <c r="AX549" s="16" t="s">
        <v>76</v>
      </c>
      <c r="AY549" s="250" t="s">
        <v>282</v>
      </c>
    </row>
    <row r="550" spans="1:65" s="13" customFormat="1" ht="11.25">
      <c r="B550" s="207"/>
      <c r="C550" s="208"/>
      <c r="D550" s="209" t="s">
        <v>290</v>
      </c>
      <c r="E550" s="210" t="s">
        <v>1</v>
      </c>
      <c r="F550" s="211" t="s">
        <v>8155</v>
      </c>
      <c r="G550" s="208"/>
      <c r="H550" s="212">
        <v>246.80699999999999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290</v>
      </c>
      <c r="AU550" s="218" t="s">
        <v>85</v>
      </c>
      <c r="AV550" s="13" t="s">
        <v>85</v>
      </c>
      <c r="AW550" s="13" t="s">
        <v>32</v>
      </c>
      <c r="AX550" s="13" t="s">
        <v>76</v>
      </c>
      <c r="AY550" s="218" t="s">
        <v>282</v>
      </c>
    </row>
    <row r="551" spans="1:65" s="16" customFormat="1" ht="11.25">
      <c r="B551" s="241"/>
      <c r="C551" s="242"/>
      <c r="D551" s="209" t="s">
        <v>290</v>
      </c>
      <c r="E551" s="243" t="s">
        <v>1</v>
      </c>
      <c r="F551" s="244" t="s">
        <v>8156</v>
      </c>
      <c r="G551" s="242"/>
      <c r="H551" s="243" t="s">
        <v>1</v>
      </c>
      <c r="I551" s="245"/>
      <c r="J551" s="242"/>
      <c r="K551" s="242"/>
      <c r="L551" s="246"/>
      <c r="M551" s="247"/>
      <c r="N551" s="248"/>
      <c r="O551" s="248"/>
      <c r="P551" s="248"/>
      <c r="Q551" s="248"/>
      <c r="R551" s="248"/>
      <c r="S551" s="248"/>
      <c r="T551" s="249"/>
      <c r="AT551" s="250" t="s">
        <v>290</v>
      </c>
      <c r="AU551" s="250" t="s">
        <v>85</v>
      </c>
      <c r="AV551" s="16" t="s">
        <v>83</v>
      </c>
      <c r="AW551" s="16" t="s">
        <v>32</v>
      </c>
      <c r="AX551" s="16" t="s">
        <v>76</v>
      </c>
      <c r="AY551" s="250" t="s">
        <v>282</v>
      </c>
    </row>
    <row r="552" spans="1:65" s="13" customFormat="1" ht="11.25">
      <c r="B552" s="207"/>
      <c r="C552" s="208"/>
      <c r="D552" s="209" t="s">
        <v>290</v>
      </c>
      <c r="E552" s="210" t="s">
        <v>1</v>
      </c>
      <c r="F552" s="211" t="s">
        <v>8157</v>
      </c>
      <c r="G552" s="208"/>
      <c r="H552" s="212">
        <v>139.43199999999999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290</v>
      </c>
      <c r="AU552" s="218" t="s">
        <v>85</v>
      </c>
      <c r="AV552" s="13" t="s">
        <v>85</v>
      </c>
      <c r="AW552" s="13" t="s">
        <v>32</v>
      </c>
      <c r="AX552" s="13" t="s">
        <v>76</v>
      </c>
      <c r="AY552" s="218" t="s">
        <v>282</v>
      </c>
    </row>
    <row r="553" spans="1:65" s="16" customFormat="1" ht="11.25">
      <c r="B553" s="241"/>
      <c r="C553" s="242"/>
      <c r="D553" s="209" t="s">
        <v>290</v>
      </c>
      <c r="E553" s="243" t="s">
        <v>1</v>
      </c>
      <c r="F553" s="244" t="s">
        <v>8158</v>
      </c>
      <c r="G553" s="242"/>
      <c r="H553" s="243" t="s">
        <v>1</v>
      </c>
      <c r="I553" s="245"/>
      <c r="J553" s="242"/>
      <c r="K553" s="242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290</v>
      </c>
      <c r="AU553" s="250" t="s">
        <v>85</v>
      </c>
      <c r="AV553" s="16" t="s">
        <v>83</v>
      </c>
      <c r="AW553" s="16" t="s">
        <v>32</v>
      </c>
      <c r="AX553" s="16" t="s">
        <v>76</v>
      </c>
      <c r="AY553" s="250" t="s">
        <v>282</v>
      </c>
    </row>
    <row r="554" spans="1:65" s="13" customFormat="1" ht="11.25">
      <c r="B554" s="207"/>
      <c r="C554" s="208"/>
      <c r="D554" s="209" t="s">
        <v>290</v>
      </c>
      <c r="E554" s="210" t="s">
        <v>1</v>
      </c>
      <c r="F554" s="211" t="s">
        <v>8159</v>
      </c>
      <c r="G554" s="208"/>
      <c r="H554" s="212">
        <v>110.584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290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282</v>
      </c>
    </row>
    <row r="555" spans="1:65" s="12" customFormat="1" ht="22.9" customHeight="1">
      <c r="B555" s="177"/>
      <c r="C555" s="178"/>
      <c r="D555" s="179" t="s">
        <v>75</v>
      </c>
      <c r="E555" s="191" t="s">
        <v>1621</v>
      </c>
      <c r="F555" s="191" t="s">
        <v>1622</v>
      </c>
      <c r="G555" s="178"/>
      <c r="H555" s="178"/>
      <c r="I555" s="181"/>
      <c r="J555" s="192">
        <f>BK555</f>
        <v>0</v>
      </c>
      <c r="K555" s="178"/>
      <c r="L555" s="183"/>
      <c r="M555" s="184"/>
      <c r="N555" s="185"/>
      <c r="O555" s="185"/>
      <c r="P555" s="186">
        <f>SUM(P556:P592)</f>
        <v>0</v>
      </c>
      <c r="Q555" s="185"/>
      <c r="R555" s="186">
        <f>SUM(R556:R592)</f>
        <v>0</v>
      </c>
      <c r="S555" s="185"/>
      <c r="T555" s="187">
        <f>SUM(T556:T592)</f>
        <v>1.88409921</v>
      </c>
      <c r="AR555" s="188" t="s">
        <v>85</v>
      </c>
      <c r="AT555" s="189" t="s">
        <v>75</v>
      </c>
      <c r="AU555" s="189" t="s">
        <v>83</v>
      </c>
      <c r="AY555" s="188" t="s">
        <v>282</v>
      </c>
      <c r="BK555" s="190">
        <f>SUM(BK556:BK592)</f>
        <v>0</v>
      </c>
    </row>
    <row r="556" spans="1:65" s="2" customFormat="1" ht="24.2" customHeight="1">
      <c r="A556" s="35"/>
      <c r="B556" s="36"/>
      <c r="C556" s="193" t="s">
        <v>609</v>
      </c>
      <c r="D556" s="193" t="s">
        <v>284</v>
      </c>
      <c r="E556" s="194" t="s">
        <v>8160</v>
      </c>
      <c r="F556" s="195" t="s">
        <v>8161</v>
      </c>
      <c r="G556" s="196" t="s">
        <v>287</v>
      </c>
      <c r="H556" s="197">
        <v>525.94000000000005</v>
      </c>
      <c r="I556" s="198"/>
      <c r="J556" s="199">
        <f>ROUND(I556*H556,2)</f>
        <v>0</v>
      </c>
      <c r="K556" s="200"/>
      <c r="L556" s="40"/>
      <c r="M556" s="201" t="s">
        <v>1</v>
      </c>
      <c r="N556" s="202" t="s">
        <v>41</v>
      </c>
      <c r="O556" s="72"/>
      <c r="P556" s="203">
        <f>O556*H556</f>
        <v>0</v>
      </c>
      <c r="Q556" s="203">
        <v>0</v>
      </c>
      <c r="R556" s="203">
        <f>Q556*H556</f>
        <v>0</v>
      </c>
      <c r="S556" s="203">
        <v>1.75E-3</v>
      </c>
      <c r="T556" s="204">
        <f>S556*H556</f>
        <v>0.92039500000000007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5" t="s">
        <v>199</v>
      </c>
      <c r="AT556" s="205" t="s">
        <v>284</v>
      </c>
      <c r="AU556" s="205" t="s">
        <v>85</v>
      </c>
      <c r="AY556" s="18" t="s">
        <v>282</v>
      </c>
      <c r="BE556" s="206">
        <f>IF(N556="základní",J556,0)</f>
        <v>0</v>
      </c>
      <c r="BF556" s="206">
        <f>IF(N556="snížená",J556,0)</f>
        <v>0</v>
      </c>
      <c r="BG556" s="206">
        <f>IF(N556="zákl. přenesená",J556,0)</f>
        <v>0</v>
      </c>
      <c r="BH556" s="206">
        <f>IF(N556="sníž. přenesená",J556,0)</f>
        <v>0</v>
      </c>
      <c r="BI556" s="206">
        <f>IF(N556="nulová",J556,0)</f>
        <v>0</v>
      </c>
      <c r="BJ556" s="18" t="s">
        <v>83</v>
      </c>
      <c r="BK556" s="206">
        <f>ROUND(I556*H556,2)</f>
        <v>0</v>
      </c>
      <c r="BL556" s="18" t="s">
        <v>199</v>
      </c>
      <c r="BM556" s="205" t="s">
        <v>8162</v>
      </c>
    </row>
    <row r="557" spans="1:65" s="16" customFormat="1" ht="11.25">
      <c r="B557" s="241"/>
      <c r="C557" s="242"/>
      <c r="D557" s="209" t="s">
        <v>290</v>
      </c>
      <c r="E557" s="243" t="s">
        <v>1</v>
      </c>
      <c r="F557" s="244" t="s">
        <v>8163</v>
      </c>
      <c r="G557" s="242"/>
      <c r="H557" s="243" t="s">
        <v>1</v>
      </c>
      <c r="I557" s="245"/>
      <c r="J557" s="242"/>
      <c r="K557" s="242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290</v>
      </c>
      <c r="AU557" s="250" t="s">
        <v>85</v>
      </c>
      <c r="AV557" s="16" t="s">
        <v>83</v>
      </c>
      <c r="AW557" s="16" t="s">
        <v>32</v>
      </c>
      <c r="AX557" s="16" t="s">
        <v>76</v>
      </c>
      <c r="AY557" s="250" t="s">
        <v>282</v>
      </c>
    </row>
    <row r="558" spans="1:65" s="13" customFormat="1" ht="11.25">
      <c r="B558" s="207"/>
      <c r="C558" s="208"/>
      <c r="D558" s="209" t="s">
        <v>290</v>
      </c>
      <c r="E558" s="210" t="s">
        <v>1</v>
      </c>
      <c r="F558" s="211" t="s">
        <v>7762</v>
      </c>
      <c r="G558" s="208"/>
      <c r="H558" s="212">
        <v>525.94000000000005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290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282</v>
      </c>
    </row>
    <row r="559" spans="1:65" s="2" customFormat="1" ht="24.2" customHeight="1">
      <c r="A559" s="35"/>
      <c r="B559" s="36"/>
      <c r="C559" s="193" t="s">
        <v>613</v>
      </c>
      <c r="D559" s="193" t="s">
        <v>284</v>
      </c>
      <c r="E559" s="194" t="s">
        <v>8164</v>
      </c>
      <c r="F559" s="195" t="s">
        <v>8165</v>
      </c>
      <c r="G559" s="196" t="s">
        <v>287</v>
      </c>
      <c r="H559" s="197">
        <v>575.21299999999997</v>
      </c>
      <c r="I559" s="198"/>
      <c r="J559" s="199">
        <f>ROUND(I559*H559,2)</f>
        <v>0</v>
      </c>
      <c r="K559" s="200"/>
      <c r="L559" s="40"/>
      <c r="M559" s="201" t="s">
        <v>1</v>
      </c>
      <c r="N559" s="202" t="s">
        <v>41</v>
      </c>
      <c r="O559" s="72"/>
      <c r="P559" s="203">
        <f>O559*H559</f>
        <v>0</v>
      </c>
      <c r="Q559" s="203">
        <v>0</v>
      </c>
      <c r="R559" s="203">
        <f>Q559*H559</f>
        <v>0</v>
      </c>
      <c r="S559" s="203">
        <v>4.2000000000000002E-4</v>
      </c>
      <c r="T559" s="204">
        <f>S559*H559</f>
        <v>0.24158946000000001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5" t="s">
        <v>199</v>
      </c>
      <c r="AT559" s="205" t="s">
        <v>284</v>
      </c>
      <c r="AU559" s="205" t="s">
        <v>85</v>
      </c>
      <c r="AY559" s="18" t="s">
        <v>282</v>
      </c>
      <c r="BE559" s="206">
        <f>IF(N559="základní",J559,0)</f>
        <v>0</v>
      </c>
      <c r="BF559" s="206">
        <f>IF(N559="snížená",J559,0)</f>
        <v>0</v>
      </c>
      <c r="BG559" s="206">
        <f>IF(N559="zákl. přenesená",J559,0)</f>
        <v>0</v>
      </c>
      <c r="BH559" s="206">
        <f>IF(N559="sníž. přenesená",J559,0)</f>
        <v>0</v>
      </c>
      <c r="BI559" s="206">
        <f>IF(N559="nulová",J559,0)</f>
        <v>0</v>
      </c>
      <c r="BJ559" s="18" t="s">
        <v>83</v>
      </c>
      <c r="BK559" s="206">
        <f>ROUND(I559*H559,2)</f>
        <v>0</v>
      </c>
      <c r="BL559" s="18" t="s">
        <v>199</v>
      </c>
      <c r="BM559" s="205" t="s">
        <v>8166</v>
      </c>
    </row>
    <row r="560" spans="1:65" s="16" customFormat="1" ht="11.25">
      <c r="B560" s="241"/>
      <c r="C560" s="242"/>
      <c r="D560" s="209" t="s">
        <v>290</v>
      </c>
      <c r="E560" s="243" t="s">
        <v>1</v>
      </c>
      <c r="F560" s="244" t="s">
        <v>8167</v>
      </c>
      <c r="G560" s="242"/>
      <c r="H560" s="243" t="s">
        <v>1</v>
      </c>
      <c r="I560" s="245"/>
      <c r="J560" s="242"/>
      <c r="K560" s="242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290</v>
      </c>
      <c r="AU560" s="250" t="s">
        <v>85</v>
      </c>
      <c r="AV560" s="16" t="s">
        <v>83</v>
      </c>
      <c r="AW560" s="16" t="s">
        <v>32</v>
      </c>
      <c r="AX560" s="16" t="s">
        <v>76</v>
      </c>
      <c r="AY560" s="250" t="s">
        <v>282</v>
      </c>
    </row>
    <row r="561" spans="1:65" s="13" customFormat="1" ht="11.25">
      <c r="B561" s="207"/>
      <c r="C561" s="208"/>
      <c r="D561" s="209" t="s">
        <v>290</v>
      </c>
      <c r="E561" s="210" t="s">
        <v>1</v>
      </c>
      <c r="F561" s="211" t="s">
        <v>8168</v>
      </c>
      <c r="G561" s="208"/>
      <c r="H561" s="212">
        <v>132.6</v>
      </c>
      <c r="I561" s="213"/>
      <c r="J561" s="208"/>
      <c r="K561" s="208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290</v>
      </c>
      <c r="AU561" s="218" t="s">
        <v>85</v>
      </c>
      <c r="AV561" s="13" t="s">
        <v>85</v>
      </c>
      <c r="AW561" s="13" t="s">
        <v>32</v>
      </c>
      <c r="AX561" s="13" t="s">
        <v>76</v>
      </c>
      <c r="AY561" s="218" t="s">
        <v>282</v>
      </c>
    </row>
    <row r="562" spans="1:65" s="16" customFormat="1" ht="11.25">
      <c r="B562" s="241"/>
      <c r="C562" s="242"/>
      <c r="D562" s="209" t="s">
        <v>290</v>
      </c>
      <c r="E562" s="243" t="s">
        <v>1</v>
      </c>
      <c r="F562" s="244" t="s">
        <v>8148</v>
      </c>
      <c r="G562" s="242"/>
      <c r="H562" s="243" t="s">
        <v>1</v>
      </c>
      <c r="I562" s="245"/>
      <c r="J562" s="242"/>
      <c r="K562" s="242"/>
      <c r="L562" s="246"/>
      <c r="M562" s="247"/>
      <c r="N562" s="248"/>
      <c r="O562" s="248"/>
      <c r="P562" s="248"/>
      <c r="Q562" s="248"/>
      <c r="R562" s="248"/>
      <c r="S562" s="248"/>
      <c r="T562" s="249"/>
      <c r="AT562" s="250" t="s">
        <v>290</v>
      </c>
      <c r="AU562" s="250" t="s">
        <v>85</v>
      </c>
      <c r="AV562" s="16" t="s">
        <v>83</v>
      </c>
      <c r="AW562" s="16" t="s">
        <v>32</v>
      </c>
      <c r="AX562" s="16" t="s">
        <v>76</v>
      </c>
      <c r="AY562" s="250" t="s">
        <v>282</v>
      </c>
    </row>
    <row r="563" spans="1:65" s="13" customFormat="1" ht="11.25">
      <c r="B563" s="207"/>
      <c r="C563" s="208"/>
      <c r="D563" s="209" t="s">
        <v>290</v>
      </c>
      <c r="E563" s="210" t="s">
        <v>1</v>
      </c>
      <c r="F563" s="211" t="s">
        <v>8169</v>
      </c>
      <c r="G563" s="208"/>
      <c r="H563" s="212">
        <v>442.613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290</v>
      </c>
      <c r="AU563" s="218" t="s">
        <v>85</v>
      </c>
      <c r="AV563" s="13" t="s">
        <v>85</v>
      </c>
      <c r="AW563" s="13" t="s">
        <v>32</v>
      </c>
      <c r="AX563" s="13" t="s">
        <v>76</v>
      </c>
      <c r="AY563" s="218" t="s">
        <v>282</v>
      </c>
    </row>
    <row r="564" spans="1:65" s="2" customFormat="1" ht="24.2" customHeight="1">
      <c r="A564" s="35"/>
      <c r="B564" s="36"/>
      <c r="C564" s="193" t="s">
        <v>617</v>
      </c>
      <c r="D564" s="193" t="s">
        <v>284</v>
      </c>
      <c r="E564" s="194" t="s">
        <v>8170</v>
      </c>
      <c r="F564" s="195" t="s">
        <v>8171</v>
      </c>
      <c r="G564" s="196" t="s">
        <v>287</v>
      </c>
      <c r="H564" s="197">
        <v>412.637</v>
      </c>
      <c r="I564" s="198"/>
      <c r="J564" s="199">
        <f>ROUND(I564*H564,2)</f>
        <v>0</v>
      </c>
      <c r="K564" s="200"/>
      <c r="L564" s="40"/>
      <c r="M564" s="201" t="s">
        <v>1</v>
      </c>
      <c r="N564" s="202" t="s">
        <v>41</v>
      </c>
      <c r="O564" s="72"/>
      <c r="P564" s="203">
        <f>O564*H564</f>
        <v>0</v>
      </c>
      <c r="Q564" s="203">
        <v>0</v>
      </c>
      <c r="R564" s="203">
        <f>Q564*H564</f>
        <v>0</v>
      </c>
      <c r="S564" s="203">
        <v>1.75E-3</v>
      </c>
      <c r="T564" s="204">
        <f>S564*H564</f>
        <v>0.72211475000000003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5" t="s">
        <v>199</v>
      </c>
      <c r="AT564" s="205" t="s">
        <v>284</v>
      </c>
      <c r="AU564" s="205" t="s">
        <v>85</v>
      </c>
      <c r="AY564" s="18" t="s">
        <v>282</v>
      </c>
      <c r="BE564" s="206">
        <f>IF(N564="základní",J564,0)</f>
        <v>0</v>
      </c>
      <c r="BF564" s="206">
        <f>IF(N564="snížená",J564,0)</f>
        <v>0</v>
      </c>
      <c r="BG564" s="206">
        <f>IF(N564="zákl. přenesená",J564,0)</f>
        <v>0</v>
      </c>
      <c r="BH564" s="206">
        <f>IF(N564="sníž. přenesená",J564,0)</f>
        <v>0</v>
      </c>
      <c r="BI564" s="206">
        <f>IF(N564="nulová",J564,0)</f>
        <v>0</v>
      </c>
      <c r="BJ564" s="18" t="s">
        <v>83</v>
      </c>
      <c r="BK564" s="206">
        <f>ROUND(I564*H564,2)</f>
        <v>0</v>
      </c>
      <c r="BL564" s="18" t="s">
        <v>199</v>
      </c>
      <c r="BM564" s="205" t="s">
        <v>8172</v>
      </c>
    </row>
    <row r="565" spans="1:65" s="16" customFormat="1" ht="11.25">
      <c r="B565" s="241"/>
      <c r="C565" s="242"/>
      <c r="D565" s="209" t="s">
        <v>290</v>
      </c>
      <c r="E565" s="243" t="s">
        <v>1</v>
      </c>
      <c r="F565" s="244" t="s">
        <v>8173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290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282</v>
      </c>
    </row>
    <row r="566" spans="1:65" s="16" customFormat="1" ht="11.25">
      <c r="B566" s="241"/>
      <c r="C566" s="242"/>
      <c r="D566" s="209" t="s">
        <v>290</v>
      </c>
      <c r="E566" s="243" t="s">
        <v>1</v>
      </c>
      <c r="F566" s="244" t="s">
        <v>8174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290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282</v>
      </c>
    </row>
    <row r="567" spans="1:65" s="13" customFormat="1" ht="11.25">
      <c r="B567" s="207"/>
      <c r="C567" s="208"/>
      <c r="D567" s="209" t="s">
        <v>290</v>
      </c>
      <c r="E567" s="210" t="s">
        <v>1</v>
      </c>
      <c r="F567" s="211" t="s">
        <v>8175</v>
      </c>
      <c r="G567" s="208"/>
      <c r="H567" s="212">
        <v>20.274999999999999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290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282</v>
      </c>
    </row>
    <row r="568" spans="1:65" s="16" customFormat="1" ht="11.25">
      <c r="B568" s="241"/>
      <c r="C568" s="242"/>
      <c r="D568" s="209" t="s">
        <v>290</v>
      </c>
      <c r="E568" s="243" t="s">
        <v>1</v>
      </c>
      <c r="F568" s="244" t="s">
        <v>8176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290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282</v>
      </c>
    </row>
    <row r="569" spans="1:65" s="13" customFormat="1" ht="11.25">
      <c r="B569" s="207"/>
      <c r="C569" s="208"/>
      <c r="D569" s="209" t="s">
        <v>290</v>
      </c>
      <c r="E569" s="210" t="s">
        <v>1</v>
      </c>
      <c r="F569" s="211" t="s">
        <v>8177</v>
      </c>
      <c r="G569" s="208"/>
      <c r="H569" s="212">
        <v>25.753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290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282</v>
      </c>
    </row>
    <row r="570" spans="1:65" s="16" customFormat="1" ht="11.25">
      <c r="B570" s="241"/>
      <c r="C570" s="242"/>
      <c r="D570" s="209" t="s">
        <v>290</v>
      </c>
      <c r="E570" s="243" t="s">
        <v>1</v>
      </c>
      <c r="F570" s="244" t="s">
        <v>8178</v>
      </c>
      <c r="G570" s="242"/>
      <c r="H570" s="243" t="s">
        <v>1</v>
      </c>
      <c r="I570" s="245"/>
      <c r="J570" s="242"/>
      <c r="K570" s="242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290</v>
      </c>
      <c r="AU570" s="250" t="s">
        <v>85</v>
      </c>
      <c r="AV570" s="16" t="s">
        <v>83</v>
      </c>
      <c r="AW570" s="16" t="s">
        <v>32</v>
      </c>
      <c r="AX570" s="16" t="s">
        <v>76</v>
      </c>
      <c r="AY570" s="250" t="s">
        <v>282</v>
      </c>
    </row>
    <row r="571" spans="1:65" s="13" customFormat="1" ht="11.25">
      <c r="B571" s="207"/>
      <c r="C571" s="208"/>
      <c r="D571" s="209" t="s">
        <v>290</v>
      </c>
      <c r="E571" s="210" t="s">
        <v>1</v>
      </c>
      <c r="F571" s="211" t="s">
        <v>8179</v>
      </c>
      <c r="G571" s="208"/>
      <c r="H571" s="212">
        <v>80.010999999999996</v>
      </c>
      <c r="I571" s="213"/>
      <c r="J571" s="208"/>
      <c r="K571" s="208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290</v>
      </c>
      <c r="AU571" s="218" t="s">
        <v>85</v>
      </c>
      <c r="AV571" s="13" t="s">
        <v>85</v>
      </c>
      <c r="AW571" s="13" t="s">
        <v>32</v>
      </c>
      <c r="AX571" s="13" t="s">
        <v>76</v>
      </c>
      <c r="AY571" s="218" t="s">
        <v>282</v>
      </c>
    </row>
    <row r="572" spans="1:65" s="16" customFormat="1" ht="11.25">
      <c r="B572" s="241"/>
      <c r="C572" s="242"/>
      <c r="D572" s="209" t="s">
        <v>290</v>
      </c>
      <c r="E572" s="243" t="s">
        <v>1</v>
      </c>
      <c r="F572" s="244" t="s">
        <v>7858</v>
      </c>
      <c r="G572" s="242"/>
      <c r="H572" s="243" t="s">
        <v>1</v>
      </c>
      <c r="I572" s="245"/>
      <c r="J572" s="242"/>
      <c r="K572" s="242"/>
      <c r="L572" s="246"/>
      <c r="M572" s="247"/>
      <c r="N572" s="248"/>
      <c r="O572" s="248"/>
      <c r="P572" s="248"/>
      <c r="Q572" s="248"/>
      <c r="R572" s="248"/>
      <c r="S572" s="248"/>
      <c r="T572" s="249"/>
      <c r="AT572" s="250" t="s">
        <v>290</v>
      </c>
      <c r="AU572" s="250" t="s">
        <v>85</v>
      </c>
      <c r="AV572" s="16" t="s">
        <v>83</v>
      </c>
      <c r="AW572" s="16" t="s">
        <v>32</v>
      </c>
      <c r="AX572" s="16" t="s">
        <v>76</v>
      </c>
      <c r="AY572" s="250" t="s">
        <v>282</v>
      </c>
    </row>
    <row r="573" spans="1:65" s="13" customFormat="1" ht="22.5">
      <c r="B573" s="207"/>
      <c r="C573" s="208"/>
      <c r="D573" s="209" t="s">
        <v>290</v>
      </c>
      <c r="E573" s="210" t="s">
        <v>1</v>
      </c>
      <c r="F573" s="211" t="s">
        <v>8180</v>
      </c>
      <c r="G573" s="208"/>
      <c r="H573" s="212">
        <v>-24.972000000000001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290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282</v>
      </c>
    </row>
    <row r="574" spans="1:65" s="16" customFormat="1" ht="11.25">
      <c r="B574" s="241"/>
      <c r="C574" s="242"/>
      <c r="D574" s="209" t="s">
        <v>290</v>
      </c>
      <c r="E574" s="243" t="s">
        <v>1</v>
      </c>
      <c r="F574" s="244" t="s">
        <v>8181</v>
      </c>
      <c r="G574" s="242"/>
      <c r="H574" s="243" t="s">
        <v>1</v>
      </c>
      <c r="I574" s="245"/>
      <c r="J574" s="242"/>
      <c r="K574" s="242"/>
      <c r="L574" s="246"/>
      <c r="M574" s="247"/>
      <c r="N574" s="248"/>
      <c r="O574" s="248"/>
      <c r="P574" s="248"/>
      <c r="Q574" s="248"/>
      <c r="R574" s="248"/>
      <c r="S574" s="248"/>
      <c r="T574" s="249"/>
      <c r="AT574" s="250" t="s">
        <v>290</v>
      </c>
      <c r="AU574" s="250" t="s">
        <v>85</v>
      </c>
      <c r="AV574" s="16" t="s">
        <v>83</v>
      </c>
      <c r="AW574" s="16" t="s">
        <v>32</v>
      </c>
      <c r="AX574" s="16" t="s">
        <v>76</v>
      </c>
      <c r="AY574" s="250" t="s">
        <v>282</v>
      </c>
    </row>
    <row r="575" spans="1:65" s="13" customFormat="1" ht="11.25">
      <c r="B575" s="207"/>
      <c r="C575" s="208"/>
      <c r="D575" s="209" t="s">
        <v>290</v>
      </c>
      <c r="E575" s="210" t="s">
        <v>1</v>
      </c>
      <c r="F575" s="211" t="s">
        <v>8182</v>
      </c>
      <c r="G575" s="208"/>
      <c r="H575" s="212">
        <v>19.792000000000002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290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282</v>
      </c>
    </row>
    <row r="576" spans="1:65" s="16" customFormat="1" ht="11.25">
      <c r="B576" s="241"/>
      <c r="C576" s="242"/>
      <c r="D576" s="209" t="s">
        <v>290</v>
      </c>
      <c r="E576" s="243" t="s">
        <v>1</v>
      </c>
      <c r="F576" s="244" t="s">
        <v>8183</v>
      </c>
      <c r="G576" s="242"/>
      <c r="H576" s="243" t="s">
        <v>1</v>
      </c>
      <c r="I576" s="245"/>
      <c r="J576" s="242"/>
      <c r="K576" s="242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290</v>
      </c>
      <c r="AU576" s="250" t="s">
        <v>85</v>
      </c>
      <c r="AV576" s="16" t="s">
        <v>83</v>
      </c>
      <c r="AW576" s="16" t="s">
        <v>32</v>
      </c>
      <c r="AX576" s="16" t="s">
        <v>76</v>
      </c>
      <c r="AY576" s="250" t="s">
        <v>282</v>
      </c>
    </row>
    <row r="577" spans="2:51" s="13" customFormat="1" ht="11.25">
      <c r="B577" s="207"/>
      <c r="C577" s="208"/>
      <c r="D577" s="209" t="s">
        <v>290</v>
      </c>
      <c r="E577" s="210" t="s">
        <v>1</v>
      </c>
      <c r="F577" s="211" t="s">
        <v>8184</v>
      </c>
      <c r="G577" s="208"/>
      <c r="H577" s="212">
        <v>23.71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290</v>
      </c>
      <c r="AU577" s="218" t="s">
        <v>85</v>
      </c>
      <c r="AV577" s="13" t="s">
        <v>85</v>
      </c>
      <c r="AW577" s="13" t="s">
        <v>32</v>
      </c>
      <c r="AX577" s="13" t="s">
        <v>76</v>
      </c>
      <c r="AY577" s="218" t="s">
        <v>282</v>
      </c>
    </row>
    <row r="578" spans="2:51" s="16" customFormat="1" ht="11.25">
      <c r="B578" s="241"/>
      <c r="C578" s="242"/>
      <c r="D578" s="209" t="s">
        <v>290</v>
      </c>
      <c r="E578" s="243" t="s">
        <v>1</v>
      </c>
      <c r="F578" s="244" t="s">
        <v>8185</v>
      </c>
      <c r="G578" s="242"/>
      <c r="H578" s="243" t="s">
        <v>1</v>
      </c>
      <c r="I578" s="245"/>
      <c r="J578" s="242"/>
      <c r="K578" s="242"/>
      <c r="L578" s="246"/>
      <c r="M578" s="247"/>
      <c r="N578" s="248"/>
      <c r="O578" s="248"/>
      <c r="P578" s="248"/>
      <c r="Q578" s="248"/>
      <c r="R578" s="248"/>
      <c r="S578" s="248"/>
      <c r="T578" s="249"/>
      <c r="AT578" s="250" t="s">
        <v>290</v>
      </c>
      <c r="AU578" s="250" t="s">
        <v>85</v>
      </c>
      <c r="AV578" s="16" t="s">
        <v>83</v>
      </c>
      <c r="AW578" s="16" t="s">
        <v>32</v>
      </c>
      <c r="AX578" s="16" t="s">
        <v>76</v>
      </c>
      <c r="AY578" s="250" t="s">
        <v>282</v>
      </c>
    </row>
    <row r="579" spans="2:51" s="13" customFormat="1" ht="11.25">
      <c r="B579" s="207"/>
      <c r="C579" s="208"/>
      <c r="D579" s="209" t="s">
        <v>290</v>
      </c>
      <c r="E579" s="210" t="s">
        <v>1</v>
      </c>
      <c r="F579" s="211" t="s">
        <v>8186</v>
      </c>
      <c r="G579" s="208"/>
      <c r="H579" s="212">
        <v>99.878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290</v>
      </c>
      <c r="AU579" s="218" t="s">
        <v>85</v>
      </c>
      <c r="AV579" s="13" t="s">
        <v>85</v>
      </c>
      <c r="AW579" s="13" t="s">
        <v>32</v>
      </c>
      <c r="AX579" s="13" t="s">
        <v>76</v>
      </c>
      <c r="AY579" s="218" t="s">
        <v>282</v>
      </c>
    </row>
    <row r="580" spans="2:51" s="16" customFormat="1" ht="11.25">
      <c r="B580" s="241"/>
      <c r="C580" s="242"/>
      <c r="D580" s="209" t="s">
        <v>290</v>
      </c>
      <c r="E580" s="243" t="s">
        <v>1</v>
      </c>
      <c r="F580" s="244" t="s">
        <v>7858</v>
      </c>
      <c r="G580" s="242"/>
      <c r="H580" s="243" t="s">
        <v>1</v>
      </c>
      <c r="I580" s="245"/>
      <c r="J580" s="242"/>
      <c r="K580" s="242"/>
      <c r="L580" s="246"/>
      <c r="M580" s="247"/>
      <c r="N580" s="248"/>
      <c r="O580" s="248"/>
      <c r="P580" s="248"/>
      <c r="Q580" s="248"/>
      <c r="R580" s="248"/>
      <c r="S580" s="248"/>
      <c r="T580" s="249"/>
      <c r="AT580" s="250" t="s">
        <v>290</v>
      </c>
      <c r="AU580" s="250" t="s">
        <v>85</v>
      </c>
      <c r="AV580" s="16" t="s">
        <v>83</v>
      </c>
      <c r="AW580" s="16" t="s">
        <v>32</v>
      </c>
      <c r="AX580" s="16" t="s">
        <v>76</v>
      </c>
      <c r="AY580" s="250" t="s">
        <v>282</v>
      </c>
    </row>
    <row r="581" spans="2:51" s="13" customFormat="1" ht="11.25">
      <c r="B581" s="207"/>
      <c r="C581" s="208"/>
      <c r="D581" s="209" t="s">
        <v>290</v>
      </c>
      <c r="E581" s="210" t="s">
        <v>1</v>
      </c>
      <c r="F581" s="211" t="s">
        <v>8187</v>
      </c>
      <c r="G581" s="208"/>
      <c r="H581" s="212">
        <v>-63.039000000000001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290</v>
      </c>
      <c r="AU581" s="218" t="s">
        <v>85</v>
      </c>
      <c r="AV581" s="13" t="s">
        <v>85</v>
      </c>
      <c r="AW581" s="13" t="s">
        <v>32</v>
      </c>
      <c r="AX581" s="13" t="s">
        <v>76</v>
      </c>
      <c r="AY581" s="218" t="s">
        <v>282</v>
      </c>
    </row>
    <row r="582" spans="2:51" s="16" customFormat="1" ht="11.25">
      <c r="B582" s="241"/>
      <c r="C582" s="242"/>
      <c r="D582" s="209" t="s">
        <v>290</v>
      </c>
      <c r="E582" s="243" t="s">
        <v>1</v>
      </c>
      <c r="F582" s="244" t="s">
        <v>8188</v>
      </c>
      <c r="G582" s="242"/>
      <c r="H582" s="243" t="s">
        <v>1</v>
      </c>
      <c r="I582" s="245"/>
      <c r="J582" s="242"/>
      <c r="K582" s="242"/>
      <c r="L582" s="246"/>
      <c r="M582" s="247"/>
      <c r="N582" s="248"/>
      <c r="O582" s="248"/>
      <c r="P582" s="248"/>
      <c r="Q582" s="248"/>
      <c r="R582" s="248"/>
      <c r="S582" s="248"/>
      <c r="T582" s="249"/>
      <c r="AT582" s="250" t="s">
        <v>290</v>
      </c>
      <c r="AU582" s="250" t="s">
        <v>85</v>
      </c>
      <c r="AV582" s="16" t="s">
        <v>83</v>
      </c>
      <c r="AW582" s="16" t="s">
        <v>32</v>
      </c>
      <c r="AX582" s="16" t="s">
        <v>76</v>
      </c>
      <c r="AY582" s="250" t="s">
        <v>282</v>
      </c>
    </row>
    <row r="583" spans="2:51" s="13" customFormat="1" ht="11.25">
      <c r="B583" s="207"/>
      <c r="C583" s="208"/>
      <c r="D583" s="209" t="s">
        <v>290</v>
      </c>
      <c r="E583" s="210" t="s">
        <v>1</v>
      </c>
      <c r="F583" s="211" t="s">
        <v>8189</v>
      </c>
      <c r="G583" s="208"/>
      <c r="H583" s="212">
        <v>22.02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290</v>
      </c>
      <c r="AU583" s="218" t="s">
        <v>85</v>
      </c>
      <c r="AV583" s="13" t="s">
        <v>85</v>
      </c>
      <c r="AW583" s="13" t="s">
        <v>32</v>
      </c>
      <c r="AX583" s="13" t="s">
        <v>76</v>
      </c>
      <c r="AY583" s="218" t="s">
        <v>282</v>
      </c>
    </row>
    <row r="584" spans="2:51" s="16" customFormat="1" ht="11.25">
      <c r="B584" s="241"/>
      <c r="C584" s="242"/>
      <c r="D584" s="209" t="s">
        <v>290</v>
      </c>
      <c r="E584" s="243" t="s">
        <v>1</v>
      </c>
      <c r="F584" s="244" t="s">
        <v>8190</v>
      </c>
      <c r="G584" s="242"/>
      <c r="H584" s="243" t="s">
        <v>1</v>
      </c>
      <c r="I584" s="245"/>
      <c r="J584" s="242"/>
      <c r="K584" s="242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290</v>
      </c>
      <c r="AU584" s="250" t="s">
        <v>85</v>
      </c>
      <c r="AV584" s="16" t="s">
        <v>83</v>
      </c>
      <c r="AW584" s="16" t="s">
        <v>32</v>
      </c>
      <c r="AX584" s="16" t="s">
        <v>76</v>
      </c>
      <c r="AY584" s="250" t="s">
        <v>282</v>
      </c>
    </row>
    <row r="585" spans="2:51" s="13" customFormat="1" ht="11.25">
      <c r="B585" s="207"/>
      <c r="C585" s="208"/>
      <c r="D585" s="209" t="s">
        <v>290</v>
      </c>
      <c r="E585" s="210" t="s">
        <v>1</v>
      </c>
      <c r="F585" s="211" t="s">
        <v>8191</v>
      </c>
      <c r="G585" s="208"/>
      <c r="H585" s="212">
        <v>40.052999999999997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290</v>
      </c>
      <c r="AU585" s="218" t="s">
        <v>85</v>
      </c>
      <c r="AV585" s="13" t="s">
        <v>85</v>
      </c>
      <c r="AW585" s="13" t="s">
        <v>32</v>
      </c>
      <c r="AX585" s="13" t="s">
        <v>76</v>
      </c>
      <c r="AY585" s="218" t="s">
        <v>282</v>
      </c>
    </row>
    <row r="586" spans="2:51" s="16" customFormat="1" ht="11.25">
      <c r="B586" s="241"/>
      <c r="C586" s="242"/>
      <c r="D586" s="209" t="s">
        <v>290</v>
      </c>
      <c r="E586" s="243" t="s">
        <v>1</v>
      </c>
      <c r="F586" s="244" t="s">
        <v>8192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290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282</v>
      </c>
    </row>
    <row r="587" spans="2:51" s="16" customFormat="1" ht="11.25">
      <c r="B587" s="241"/>
      <c r="C587" s="242"/>
      <c r="D587" s="209" t="s">
        <v>290</v>
      </c>
      <c r="E587" s="243" t="s">
        <v>1</v>
      </c>
      <c r="F587" s="244" t="s">
        <v>8193</v>
      </c>
      <c r="G587" s="242"/>
      <c r="H587" s="243" t="s">
        <v>1</v>
      </c>
      <c r="I587" s="245"/>
      <c r="J587" s="242"/>
      <c r="K587" s="242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290</v>
      </c>
      <c r="AU587" s="250" t="s">
        <v>85</v>
      </c>
      <c r="AV587" s="16" t="s">
        <v>83</v>
      </c>
      <c r="AW587" s="16" t="s">
        <v>32</v>
      </c>
      <c r="AX587" s="16" t="s">
        <v>76</v>
      </c>
      <c r="AY587" s="250" t="s">
        <v>282</v>
      </c>
    </row>
    <row r="588" spans="2:51" s="13" customFormat="1" ht="11.25">
      <c r="B588" s="207"/>
      <c r="C588" s="208"/>
      <c r="D588" s="209" t="s">
        <v>290</v>
      </c>
      <c r="E588" s="210" t="s">
        <v>1</v>
      </c>
      <c r="F588" s="211" t="s">
        <v>8194</v>
      </c>
      <c r="G588" s="208"/>
      <c r="H588" s="212">
        <v>38.648000000000003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290</v>
      </c>
      <c r="AU588" s="218" t="s">
        <v>85</v>
      </c>
      <c r="AV588" s="13" t="s">
        <v>85</v>
      </c>
      <c r="AW588" s="13" t="s">
        <v>32</v>
      </c>
      <c r="AX588" s="13" t="s">
        <v>76</v>
      </c>
      <c r="AY588" s="218" t="s">
        <v>282</v>
      </c>
    </row>
    <row r="589" spans="2:51" s="16" customFormat="1" ht="11.25">
      <c r="B589" s="241"/>
      <c r="C589" s="242"/>
      <c r="D589" s="209" t="s">
        <v>290</v>
      </c>
      <c r="E589" s="243" t="s">
        <v>1</v>
      </c>
      <c r="F589" s="244" t="s">
        <v>8195</v>
      </c>
      <c r="G589" s="242"/>
      <c r="H589" s="243" t="s">
        <v>1</v>
      </c>
      <c r="I589" s="245"/>
      <c r="J589" s="242"/>
      <c r="K589" s="242"/>
      <c r="L589" s="246"/>
      <c r="M589" s="247"/>
      <c r="N589" s="248"/>
      <c r="O589" s="248"/>
      <c r="P589" s="248"/>
      <c r="Q589" s="248"/>
      <c r="R589" s="248"/>
      <c r="S589" s="248"/>
      <c r="T589" s="249"/>
      <c r="AT589" s="250" t="s">
        <v>290</v>
      </c>
      <c r="AU589" s="250" t="s">
        <v>85</v>
      </c>
      <c r="AV589" s="16" t="s">
        <v>83</v>
      </c>
      <c r="AW589" s="16" t="s">
        <v>32</v>
      </c>
      <c r="AX589" s="16" t="s">
        <v>76</v>
      </c>
      <c r="AY589" s="250" t="s">
        <v>282</v>
      </c>
    </row>
    <row r="590" spans="2:51" s="13" customFormat="1" ht="11.25">
      <c r="B590" s="207"/>
      <c r="C590" s="208"/>
      <c r="D590" s="209" t="s">
        <v>290</v>
      </c>
      <c r="E590" s="210" t="s">
        <v>1</v>
      </c>
      <c r="F590" s="211" t="s">
        <v>8196</v>
      </c>
      <c r="G590" s="208"/>
      <c r="H590" s="212">
        <v>104.633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290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282</v>
      </c>
    </row>
    <row r="591" spans="2:51" s="16" customFormat="1" ht="11.25">
      <c r="B591" s="241"/>
      <c r="C591" s="242"/>
      <c r="D591" s="209" t="s">
        <v>290</v>
      </c>
      <c r="E591" s="243" t="s">
        <v>1</v>
      </c>
      <c r="F591" s="244" t="s">
        <v>8197</v>
      </c>
      <c r="G591" s="242"/>
      <c r="H591" s="243" t="s">
        <v>1</v>
      </c>
      <c r="I591" s="245"/>
      <c r="J591" s="242"/>
      <c r="K591" s="242"/>
      <c r="L591" s="246"/>
      <c r="M591" s="247"/>
      <c r="N591" s="248"/>
      <c r="O591" s="248"/>
      <c r="P591" s="248"/>
      <c r="Q591" s="248"/>
      <c r="R591" s="248"/>
      <c r="S591" s="248"/>
      <c r="T591" s="249"/>
      <c r="AT591" s="250" t="s">
        <v>290</v>
      </c>
      <c r="AU591" s="250" t="s">
        <v>85</v>
      </c>
      <c r="AV591" s="16" t="s">
        <v>83</v>
      </c>
      <c r="AW591" s="16" t="s">
        <v>32</v>
      </c>
      <c r="AX591" s="16" t="s">
        <v>76</v>
      </c>
      <c r="AY591" s="250" t="s">
        <v>282</v>
      </c>
    </row>
    <row r="592" spans="2:51" s="13" customFormat="1" ht="11.25">
      <c r="B592" s="207"/>
      <c r="C592" s="208"/>
      <c r="D592" s="209" t="s">
        <v>290</v>
      </c>
      <c r="E592" s="210" t="s">
        <v>1</v>
      </c>
      <c r="F592" s="211" t="s">
        <v>8198</v>
      </c>
      <c r="G592" s="208"/>
      <c r="H592" s="212">
        <v>25.875</v>
      </c>
      <c r="I592" s="213"/>
      <c r="J592" s="208"/>
      <c r="K592" s="208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290</v>
      </c>
      <c r="AU592" s="218" t="s">
        <v>85</v>
      </c>
      <c r="AV592" s="13" t="s">
        <v>85</v>
      </c>
      <c r="AW592" s="13" t="s">
        <v>32</v>
      </c>
      <c r="AX592" s="13" t="s">
        <v>76</v>
      </c>
      <c r="AY592" s="218" t="s">
        <v>282</v>
      </c>
    </row>
    <row r="593" spans="1:65" s="12" customFormat="1" ht="22.9" customHeight="1">
      <c r="B593" s="177"/>
      <c r="C593" s="178"/>
      <c r="D593" s="179" t="s">
        <v>75</v>
      </c>
      <c r="E593" s="191" t="s">
        <v>1791</v>
      </c>
      <c r="F593" s="191" t="s">
        <v>1792</v>
      </c>
      <c r="G593" s="178"/>
      <c r="H593" s="178"/>
      <c r="I593" s="181"/>
      <c r="J593" s="192">
        <f>BK593</f>
        <v>0</v>
      </c>
      <c r="K593" s="178"/>
      <c r="L593" s="183"/>
      <c r="M593" s="184"/>
      <c r="N593" s="185"/>
      <c r="O593" s="185"/>
      <c r="P593" s="186">
        <f>P594</f>
        <v>0</v>
      </c>
      <c r="Q593" s="185"/>
      <c r="R593" s="186">
        <f>R594</f>
        <v>0</v>
      </c>
      <c r="S593" s="185"/>
      <c r="T593" s="187">
        <f>T594</f>
        <v>0.3</v>
      </c>
      <c r="AR593" s="188" t="s">
        <v>85</v>
      </c>
      <c r="AT593" s="189" t="s">
        <v>75</v>
      </c>
      <c r="AU593" s="189" t="s">
        <v>83</v>
      </c>
      <c r="AY593" s="188" t="s">
        <v>282</v>
      </c>
      <c r="BK593" s="190">
        <f>BK594</f>
        <v>0</v>
      </c>
    </row>
    <row r="594" spans="1:65" s="2" customFormat="1" ht="16.5" customHeight="1">
      <c r="A594" s="35"/>
      <c r="B594" s="36"/>
      <c r="C594" s="193" t="s">
        <v>621</v>
      </c>
      <c r="D594" s="193" t="s">
        <v>284</v>
      </c>
      <c r="E594" s="194" t="s">
        <v>8199</v>
      </c>
      <c r="F594" s="195" t="s">
        <v>8200</v>
      </c>
      <c r="G594" s="196" t="s">
        <v>3535</v>
      </c>
      <c r="H594" s="197">
        <v>1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0.3</v>
      </c>
      <c r="T594" s="204">
        <f>S594*H594</f>
        <v>0.3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284</v>
      </c>
      <c r="AU594" s="205" t="s">
        <v>85</v>
      </c>
      <c r="AY594" s="18" t="s">
        <v>282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8201</v>
      </c>
    </row>
    <row r="595" spans="1:65" s="12" customFormat="1" ht="22.9" customHeight="1">
      <c r="B595" s="177"/>
      <c r="C595" s="178"/>
      <c r="D595" s="179" t="s">
        <v>75</v>
      </c>
      <c r="E595" s="191" t="s">
        <v>8202</v>
      </c>
      <c r="F595" s="191" t="s">
        <v>8203</v>
      </c>
      <c r="G595" s="178"/>
      <c r="H595" s="178"/>
      <c r="I595" s="181"/>
      <c r="J595" s="192">
        <f>BK595</f>
        <v>0</v>
      </c>
      <c r="K595" s="178"/>
      <c r="L595" s="183"/>
      <c r="M595" s="184"/>
      <c r="N595" s="185"/>
      <c r="O595" s="185"/>
      <c r="P595" s="186">
        <f>P596</f>
        <v>0</v>
      </c>
      <c r="Q595" s="185"/>
      <c r="R595" s="186">
        <f>R596</f>
        <v>0</v>
      </c>
      <c r="S595" s="185"/>
      <c r="T595" s="187">
        <f>T596</f>
        <v>0.65</v>
      </c>
      <c r="AR595" s="188" t="s">
        <v>85</v>
      </c>
      <c r="AT595" s="189" t="s">
        <v>75</v>
      </c>
      <c r="AU595" s="189" t="s">
        <v>83</v>
      </c>
      <c r="AY595" s="188" t="s">
        <v>282</v>
      </c>
      <c r="BK595" s="190">
        <f>BK596</f>
        <v>0</v>
      </c>
    </row>
    <row r="596" spans="1:65" s="2" customFormat="1" ht="16.5" customHeight="1">
      <c r="A596" s="35"/>
      <c r="B596" s="36"/>
      <c r="C596" s="193" t="s">
        <v>625</v>
      </c>
      <c r="D596" s="193" t="s">
        <v>284</v>
      </c>
      <c r="E596" s="194" t="s">
        <v>8204</v>
      </c>
      <c r="F596" s="195" t="s">
        <v>8205</v>
      </c>
      <c r="G596" s="196" t="s">
        <v>3535</v>
      </c>
      <c r="H596" s="197">
        <v>1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0.65</v>
      </c>
      <c r="T596" s="204">
        <f>S596*H596</f>
        <v>0.65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284</v>
      </c>
      <c r="AU596" s="205" t="s">
        <v>85</v>
      </c>
      <c r="AY596" s="18" t="s">
        <v>282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8206</v>
      </c>
    </row>
    <row r="597" spans="1:65" s="12" customFormat="1" ht="22.9" customHeight="1">
      <c r="B597" s="177"/>
      <c r="C597" s="178"/>
      <c r="D597" s="179" t="s">
        <v>75</v>
      </c>
      <c r="E597" s="191" t="s">
        <v>8207</v>
      </c>
      <c r="F597" s="191" t="s">
        <v>8208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P598</f>
        <v>0</v>
      </c>
      <c r="Q597" s="185"/>
      <c r="R597" s="186">
        <f>R598</f>
        <v>0</v>
      </c>
      <c r="S597" s="185"/>
      <c r="T597" s="187">
        <f>T598</f>
        <v>0.13</v>
      </c>
      <c r="AR597" s="188" t="s">
        <v>85</v>
      </c>
      <c r="AT597" s="189" t="s">
        <v>75</v>
      </c>
      <c r="AU597" s="189" t="s">
        <v>83</v>
      </c>
      <c r="AY597" s="188" t="s">
        <v>282</v>
      </c>
      <c r="BK597" s="190">
        <f>BK598</f>
        <v>0</v>
      </c>
    </row>
    <row r="598" spans="1:65" s="2" customFormat="1" ht="16.5" customHeight="1">
      <c r="A598" s="35"/>
      <c r="B598" s="36"/>
      <c r="C598" s="193" t="s">
        <v>629</v>
      </c>
      <c r="D598" s="193" t="s">
        <v>284</v>
      </c>
      <c r="E598" s="194" t="s">
        <v>8209</v>
      </c>
      <c r="F598" s="195" t="s">
        <v>8210</v>
      </c>
      <c r="G598" s="196" t="s">
        <v>3535</v>
      </c>
      <c r="H598" s="197">
        <v>1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0.13</v>
      </c>
      <c r="T598" s="204">
        <f>S598*H598</f>
        <v>0.13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284</v>
      </c>
      <c r="AU598" s="205" t="s">
        <v>85</v>
      </c>
      <c r="AY598" s="18" t="s">
        <v>282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8211</v>
      </c>
    </row>
    <row r="599" spans="1:65" s="12" customFormat="1" ht="22.9" customHeight="1">
      <c r="B599" s="177"/>
      <c r="C599" s="178"/>
      <c r="D599" s="179" t="s">
        <v>75</v>
      </c>
      <c r="E599" s="191" t="s">
        <v>1801</v>
      </c>
      <c r="F599" s="191" t="s">
        <v>1802</v>
      </c>
      <c r="G599" s="178"/>
      <c r="H599" s="178"/>
      <c r="I599" s="181"/>
      <c r="J599" s="192">
        <f>BK599</f>
        <v>0</v>
      </c>
      <c r="K599" s="178"/>
      <c r="L599" s="183"/>
      <c r="M599" s="184"/>
      <c r="N599" s="185"/>
      <c r="O599" s="185"/>
      <c r="P599" s="186">
        <f>P600</f>
        <v>0</v>
      </c>
      <c r="Q599" s="185"/>
      <c r="R599" s="186">
        <f>R600</f>
        <v>0</v>
      </c>
      <c r="S599" s="185"/>
      <c r="T599" s="187">
        <f>T600</f>
        <v>0.75</v>
      </c>
      <c r="AR599" s="188" t="s">
        <v>85</v>
      </c>
      <c r="AT599" s="189" t="s">
        <v>75</v>
      </c>
      <c r="AU599" s="189" t="s">
        <v>83</v>
      </c>
      <c r="AY599" s="188" t="s">
        <v>282</v>
      </c>
      <c r="BK599" s="190">
        <f>BK600</f>
        <v>0</v>
      </c>
    </row>
    <row r="600" spans="1:65" s="2" customFormat="1" ht="16.5" customHeight="1">
      <c r="A600" s="35"/>
      <c r="B600" s="36"/>
      <c r="C600" s="193" t="s">
        <v>633</v>
      </c>
      <c r="D600" s="193" t="s">
        <v>284</v>
      </c>
      <c r="E600" s="194" t="s">
        <v>8212</v>
      </c>
      <c r="F600" s="195" t="s">
        <v>8213</v>
      </c>
      <c r="G600" s="196" t="s">
        <v>3535</v>
      </c>
      <c r="H600" s="197">
        <v>1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0.75</v>
      </c>
      <c r="T600" s="204">
        <f>S600*H600</f>
        <v>0.75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284</v>
      </c>
      <c r="AU600" s="205" t="s">
        <v>85</v>
      </c>
      <c r="AY600" s="18" t="s">
        <v>282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8214</v>
      </c>
    </row>
    <row r="601" spans="1:65" s="12" customFormat="1" ht="22.9" customHeight="1">
      <c r="B601" s="177"/>
      <c r="C601" s="178"/>
      <c r="D601" s="179" t="s">
        <v>75</v>
      </c>
      <c r="E601" s="191" t="s">
        <v>8215</v>
      </c>
      <c r="F601" s="191" t="s">
        <v>8216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P602</f>
        <v>0</v>
      </c>
      <c r="Q601" s="185"/>
      <c r="R601" s="186">
        <f>R602</f>
        <v>0</v>
      </c>
      <c r="S601" s="185"/>
      <c r="T601" s="187">
        <f>T602</f>
        <v>3.5</v>
      </c>
      <c r="AR601" s="188" t="s">
        <v>85</v>
      </c>
      <c r="AT601" s="189" t="s">
        <v>75</v>
      </c>
      <c r="AU601" s="189" t="s">
        <v>83</v>
      </c>
      <c r="AY601" s="188" t="s">
        <v>282</v>
      </c>
      <c r="BK601" s="190">
        <f>BK602</f>
        <v>0</v>
      </c>
    </row>
    <row r="602" spans="1:65" s="2" customFormat="1" ht="16.5" customHeight="1">
      <c r="A602" s="35"/>
      <c r="B602" s="36"/>
      <c r="C602" s="193" t="s">
        <v>637</v>
      </c>
      <c r="D602" s="193" t="s">
        <v>284</v>
      </c>
      <c r="E602" s="194" t="s">
        <v>8217</v>
      </c>
      <c r="F602" s="195" t="s">
        <v>8218</v>
      </c>
      <c r="G602" s="196" t="s">
        <v>3535</v>
      </c>
      <c r="H602" s="197">
        <v>1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3.5</v>
      </c>
      <c r="T602" s="204">
        <f>S602*H602</f>
        <v>3.5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284</v>
      </c>
      <c r="AU602" s="205" t="s">
        <v>85</v>
      </c>
      <c r="AY602" s="18" t="s">
        <v>282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8219</v>
      </c>
    </row>
    <row r="603" spans="1:65" s="12" customFormat="1" ht="22.9" customHeight="1">
      <c r="B603" s="177"/>
      <c r="C603" s="178"/>
      <c r="D603" s="179" t="s">
        <v>75</v>
      </c>
      <c r="E603" s="191" t="s">
        <v>8220</v>
      </c>
      <c r="F603" s="191" t="s">
        <v>8221</v>
      </c>
      <c r="G603" s="178"/>
      <c r="H603" s="178"/>
      <c r="I603" s="181"/>
      <c r="J603" s="192">
        <f>BK603</f>
        <v>0</v>
      </c>
      <c r="K603" s="178"/>
      <c r="L603" s="183"/>
      <c r="M603" s="184"/>
      <c r="N603" s="185"/>
      <c r="O603" s="185"/>
      <c r="P603" s="186">
        <f>P604</f>
        <v>0</v>
      </c>
      <c r="Q603" s="185"/>
      <c r="R603" s="186">
        <f>R604</f>
        <v>0</v>
      </c>
      <c r="S603" s="185"/>
      <c r="T603" s="187">
        <f>T604</f>
        <v>0.76</v>
      </c>
      <c r="AR603" s="188" t="s">
        <v>85</v>
      </c>
      <c r="AT603" s="189" t="s">
        <v>75</v>
      </c>
      <c r="AU603" s="189" t="s">
        <v>83</v>
      </c>
      <c r="AY603" s="188" t="s">
        <v>282</v>
      </c>
      <c r="BK603" s="190">
        <f>BK604</f>
        <v>0</v>
      </c>
    </row>
    <row r="604" spans="1:65" s="2" customFormat="1" ht="16.5" customHeight="1">
      <c r="A604" s="35"/>
      <c r="B604" s="36"/>
      <c r="C604" s="193" t="s">
        <v>641</v>
      </c>
      <c r="D604" s="193" t="s">
        <v>284</v>
      </c>
      <c r="E604" s="194" t="s">
        <v>8222</v>
      </c>
      <c r="F604" s="195" t="s">
        <v>8223</v>
      </c>
      <c r="G604" s="196" t="s">
        <v>3535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0.76</v>
      </c>
      <c r="T604" s="204">
        <f>S604*H604</f>
        <v>0.76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284</v>
      </c>
      <c r="AU604" s="205" t="s">
        <v>85</v>
      </c>
      <c r="AY604" s="18" t="s">
        <v>282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8224</v>
      </c>
    </row>
    <row r="605" spans="1:65" s="12" customFormat="1" ht="22.9" customHeight="1">
      <c r="B605" s="177"/>
      <c r="C605" s="178"/>
      <c r="D605" s="179" t="s">
        <v>75</v>
      </c>
      <c r="E605" s="191" t="s">
        <v>8225</v>
      </c>
      <c r="F605" s="191" t="s">
        <v>8226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P606</f>
        <v>0</v>
      </c>
      <c r="Q605" s="185"/>
      <c r="R605" s="186">
        <f>R606</f>
        <v>0</v>
      </c>
      <c r="S605" s="185"/>
      <c r="T605" s="187">
        <f>T606</f>
        <v>0.67500000000000004</v>
      </c>
      <c r="AR605" s="188" t="s">
        <v>85</v>
      </c>
      <c r="AT605" s="189" t="s">
        <v>75</v>
      </c>
      <c r="AU605" s="189" t="s">
        <v>83</v>
      </c>
      <c r="AY605" s="188" t="s">
        <v>282</v>
      </c>
      <c r="BK605" s="190">
        <f>BK606</f>
        <v>0</v>
      </c>
    </row>
    <row r="606" spans="1:65" s="2" customFormat="1" ht="16.5" customHeight="1">
      <c r="A606" s="35"/>
      <c r="B606" s="36"/>
      <c r="C606" s="193" t="s">
        <v>645</v>
      </c>
      <c r="D606" s="193" t="s">
        <v>284</v>
      </c>
      <c r="E606" s="194" t="s">
        <v>8227</v>
      </c>
      <c r="F606" s="195" t="s">
        <v>8228</v>
      </c>
      <c r="G606" s="196" t="s">
        <v>3535</v>
      </c>
      <c r="H606" s="197">
        <v>1</v>
      </c>
      <c r="I606" s="198"/>
      <c r="J606" s="199">
        <f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>O606*H606</f>
        <v>0</v>
      </c>
      <c r="Q606" s="203">
        <v>0</v>
      </c>
      <c r="R606" s="203">
        <f>Q606*H606</f>
        <v>0</v>
      </c>
      <c r="S606" s="203">
        <v>0.67500000000000004</v>
      </c>
      <c r="T606" s="204">
        <f>S606*H606</f>
        <v>0.67500000000000004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284</v>
      </c>
      <c r="AU606" s="205" t="s">
        <v>85</v>
      </c>
      <c r="AY606" s="18" t="s">
        <v>282</v>
      </c>
      <c r="BE606" s="206">
        <f>IF(N606="základní",J606,0)</f>
        <v>0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8" t="s">
        <v>83</v>
      </c>
      <c r="BK606" s="206">
        <f>ROUND(I606*H606,2)</f>
        <v>0</v>
      </c>
      <c r="BL606" s="18" t="s">
        <v>199</v>
      </c>
      <c r="BM606" s="205" t="s">
        <v>8229</v>
      </c>
    </row>
    <row r="607" spans="1:65" s="12" customFormat="1" ht="22.9" customHeight="1">
      <c r="B607" s="177"/>
      <c r="C607" s="178"/>
      <c r="D607" s="179" t="s">
        <v>75</v>
      </c>
      <c r="E607" s="191" t="s">
        <v>4663</v>
      </c>
      <c r="F607" s="191" t="s">
        <v>4664</v>
      </c>
      <c r="G607" s="178"/>
      <c r="H607" s="178"/>
      <c r="I607" s="181"/>
      <c r="J607" s="192">
        <f>BK607</f>
        <v>0</v>
      </c>
      <c r="K607" s="178"/>
      <c r="L607" s="183"/>
      <c r="M607" s="184"/>
      <c r="N607" s="185"/>
      <c r="O607" s="185"/>
      <c r="P607" s="186">
        <f>SUM(P608:P610)</f>
        <v>0</v>
      </c>
      <c r="Q607" s="185"/>
      <c r="R607" s="186">
        <f>SUM(R608:R610)</f>
        <v>0</v>
      </c>
      <c r="S607" s="185"/>
      <c r="T607" s="187">
        <f>SUM(T608:T610)</f>
        <v>0.32</v>
      </c>
      <c r="AR607" s="188" t="s">
        <v>85</v>
      </c>
      <c r="AT607" s="189" t="s">
        <v>75</v>
      </c>
      <c r="AU607" s="189" t="s">
        <v>83</v>
      </c>
      <c r="AY607" s="188" t="s">
        <v>282</v>
      </c>
      <c r="BK607" s="190">
        <f>SUM(BK608:BK610)</f>
        <v>0</v>
      </c>
    </row>
    <row r="608" spans="1:65" s="2" customFormat="1" ht="24.2" customHeight="1">
      <c r="A608" s="35"/>
      <c r="B608" s="36"/>
      <c r="C608" s="193" t="s">
        <v>649</v>
      </c>
      <c r="D608" s="193" t="s">
        <v>284</v>
      </c>
      <c r="E608" s="194" t="s">
        <v>8230</v>
      </c>
      <c r="F608" s="195" t="s">
        <v>8231</v>
      </c>
      <c r="G608" s="196" t="s">
        <v>3535</v>
      </c>
      <c r="H608" s="197">
        <v>1</v>
      </c>
      <c r="I608" s="198"/>
      <c r="J608" s="199">
        <f>ROUND(I608*H608,2)</f>
        <v>0</v>
      </c>
      <c r="K608" s="200"/>
      <c r="L608" s="40"/>
      <c r="M608" s="201" t="s">
        <v>1</v>
      </c>
      <c r="N608" s="202" t="s">
        <v>41</v>
      </c>
      <c r="O608" s="72"/>
      <c r="P608" s="203">
        <f>O608*H608</f>
        <v>0</v>
      </c>
      <c r="Q608" s="203">
        <v>0</v>
      </c>
      <c r="R608" s="203">
        <f>Q608*H608</f>
        <v>0</v>
      </c>
      <c r="S608" s="203">
        <v>0.1</v>
      </c>
      <c r="T608" s="204">
        <f>S608*H608</f>
        <v>0.1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284</v>
      </c>
      <c r="AU608" s="205" t="s">
        <v>85</v>
      </c>
      <c r="AY608" s="18" t="s">
        <v>282</v>
      </c>
      <c r="BE608" s="206">
        <f>IF(N608="základní",J608,0)</f>
        <v>0</v>
      </c>
      <c r="BF608" s="206">
        <f>IF(N608="snížená",J608,0)</f>
        <v>0</v>
      </c>
      <c r="BG608" s="206">
        <f>IF(N608="zákl. přenesená",J608,0)</f>
        <v>0</v>
      </c>
      <c r="BH608" s="206">
        <f>IF(N608="sníž. přenesená",J608,0)</f>
        <v>0</v>
      </c>
      <c r="BI608" s="206">
        <f>IF(N608="nulová",J608,0)</f>
        <v>0</v>
      </c>
      <c r="BJ608" s="18" t="s">
        <v>83</v>
      </c>
      <c r="BK608" s="206">
        <f>ROUND(I608*H608,2)</f>
        <v>0</v>
      </c>
      <c r="BL608" s="18" t="s">
        <v>199</v>
      </c>
      <c r="BM608" s="205" t="s">
        <v>8232</v>
      </c>
    </row>
    <row r="609" spans="1:65" s="2" customFormat="1" ht="16.5" customHeight="1">
      <c r="A609" s="35"/>
      <c r="B609" s="36"/>
      <c r="C609" s="193" t="s">
        <v>653</v>
      </c>
      <c r="D609" s="193" t="s">
        <v>284</v>
      </c>
      <c r="E609" s="194" t="s">
        <v>8233</v>
      </c>
      <c r="F609" s="195" t="s">
        <v>8234</v>
      </c>
      <c r="G609" s="196" t="s">
        <v>3535</v>
      </c>
      <c r="H609" s="197">
        <v>1</v>
      </c>
      <c r="I609" s="198"/>
      <c r="J609" s="199">
        <f>ROUND(I609*H609,2)</f>
        <v>0</v>
      </c>
      <c r="K609" s="200"/>
      <c r="L609" s="40"/>
      <c r="M609" s="201" t="s">
        <v>1</v>
      </c>
      <c r="N609" s="202" t="s">
        <v>41</v>
      </c>
      <c r="O609" s="72"/>
      <c r="P609" s="203">
        <f>O609*H609</f>
        <v>0</v>
      </c>
      <c r="Q609" s="203">
        <v>0</v>
      </c>
      <c r="R609" s="203">
        <f>Q609*H609</f>
        <v>0</v>
      </c>
      <c r="S609" s="203">
        <v>0.12</v>
      </c>
      <c r="T609" s="204">
        <f>S609*H609</f>
        <v>0.12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284</v>
      </c>
      <c r="AU609" s="205" t="s">
        <v>85</v>
      </c>
      <c r="AY609" s="18" t="s">
        <v>282</v>
      </c>
      <c r="BE609" s="206">
        <f>IF(N609="základní",J609,0)</f>
        <v>0</v>
      </c>
      <c r="BF609" s="206">
        <f>IF(N609="snížená",J609,0)</f>
        <v>0</v>
      </c>
      <c r="BG609" s="206">
        <f>IF(N609="zákl. přenesená",J609,0)</f>
        <v>0</v>
      </c>
      <c r="BH609" s="206">
        <f>IF(N609="sníž. přenesená",J609,0)</f>
        <v>0</v>
      </c>
      <c r="BI609" s="206">
        <f>IF(N609="nulová",J609,0)</f>
        <v>0</v>
      </c>
      <c r="BJ609" s="18" t="s">
        <v>83</v>
      </c>
      <c r="BK609" s="206">
        <f>ROUND(I609*H609,2)</f>
        <v>0</v>
      </c>
      <c r="BL609" s="18" t="s">
        <v>199</v>
      </c>
      <c r="BM609" s="205" t="s">
        <v>8235</v>
      </c>
    </row>
    <row r="610" spans="1:65" s="2" customFormat="1" ht="21.75" customHeight="1">
      <c r="A610" s="35"/>
      <c r="B610" s="36"/>
      <c r="C610" s="193" t="s">
        <v>659</v>
      </c>
      <c r="D610" s="193" t="s">
        <v>284</v>
      </c>
      <c r="E610" s="194" t="s">
        <v>8236</v>
      </c>
      <c r="F610" s="195" t="s">
        <v>8237</v>
      </c>
      <c r="G610" s="196" t="s">
        <v>3535</v>
      </c>
      <c r="H610" s="197">
        <v>1</v>
      </c>
      <c r="I610" s="198"/>
      <c r="J610" s="199">
        <f>ROUND(I610*H610,2)</f>
        <v>0</v>
      </c>
      <c r="K610" s="200"/>
      <c r="L610" s="40"/>
      <c r="M610" s="201" t="s">
        <v>1</v>
      </c>
      <c r="N610" s="202" t="s">
        <v>41</v>
      </c>
      <c r="O610" s="72"/>
      <c r="P610" s="203">
        <f>O610*H610</f>
        <v>0</v>
      </c>
      <c r="Q610" s="203">
        <v>0</v>
      </c>
      <c r="R610" s="203">
        <f>Q610*H610</f>
        <v>0</v>
      </c>
      <c r="S610" s="203">
        <v>0.1</v>
      </c>
      <c r="T610" s="204">
        <f>S610*H610</f>
        <v>0.1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284</v>
      </c>
      <c r="AU610" s="205" t="s">
        <v>85</v>
      </c>
      <c r="AY610" s="18" t="s">
        <v>282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18" t="s">
        <v>83</v>
      </c>
      <c r="BK610" s="206">
        <f>ROUND(I610*H610,2)</f>
        <v>0</v>
      </c>
      <c r="BL610" s="18" t="s">
        <v>199</v>
      </c>
      <c r="BM610" s="205" t="s">
        <v>8238</v>
      </c>
    </row>
    <row r="611" spans="1:65" s="12" customFormat="1" ht="22.9" customHeight="1">
      <c r="B611" s="177"/>
      <c r="C611" s="178"/>
      <c r="D611" s="179" t="s">
        <v>75</v>
      </c>
      <c r="E611" s="191" t="s">
        <v>8239</v>
      </c>
      <c r="F611" s="191" t="s">
        <v>8240</v>
      </c>
      <c r="G611" s="178"/>
      <c r="H611" s="178"/>
      <c r="I611" s="181"/>
      <c r="J611" s="192">
        <f>BK611</f>
        <v>0</v>
      </c>
      <c r="K611" s="178"/>
      <c r="L611" s="183"/>
      <c r="M611" s="184"/>
      <c r="N611" s="185"/>
      <c r="O611" s="185"/>
      <c r="P611" s="186">
        <f>P612</f>
        <v>0</v>
      </c>
      <c r="Q611" s="185"/>
      <c r="R611" s="186">
        <f>R612</f>
        <v>0</v>
      </c>
      <c r="S611" s="185"/>
      <c r="T611" s="187">
        <f>T612</f>
        <v>0.15</v>
      </c>
      <c r="AR611" s="188" t="s">
        <v>85</v>
      </c>
      <c r="AT611" s="189" t="s">
        <v>75</v>
      </c>
      <c r="AU611" s="189" t="s">
        <v>83</v>
      </c>
      <c r="AY611" s="188" t="s">
        <v>282</v>
      </c>
      <c r="BK611" s="190">
        <f>BK612</f>
        <v>0</v>
      </c>
    </row>
    <row r="612" spans="1:65" s="2" customFormat="1" ht="21.75" customHeight="1">
      <c r="A612" s="35"/>
      <c r="B612" s="36"/>
      <c r="C612" s="193" t="s">
        <v>664</v>
      </c>
      <c r="D612" s="193" t="s">
        <v>284</v>
      </c>
      <c r="E612" s="194" t="s">
        <v>8241</v>
      </c>
      <c r="F612" s="195" t="s">
        <v>8242</v>
      </c>
      <c r="G612" s="196" t="s">
        <v>583</v>
      </c>
      <c r="H612" s="197">
        <v>1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0.15</v>
      </c>
      <c r="T612" s="204">
        <f>S612*H612</f>
        <v>0.15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199</v>
      </c>
      <c r="AT612" s="205" t="s">
        <v>284</v>
      </c>
      <c r="AU612" s="205" t="s">
        <v>85</v>
      </c>
      <c r="AY612" s="18" t="s">
        <v>282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199</v>
      </c>
      <c r="BM612" s="205" t="s">
        <v>8243</v>
      </c>
    </row>
    <row r="613" spans="1:65" s="12" customFormat="1" ht="22.9" customHeight="1">
      <c r="B613" s="177"/>
      <c r="C613" s="178"/>
      <c r="D613" s="179" t="s">
        <v>75</v>
      </c>
      <c r="E613" s="191" t="s">
        <v>8244</v>
      </c>
      <c r="F613" s="191" t="s">
        <v>3770</v>
      </c>
      <c r="G613" s="178"/>
      <c r="H613" s="178"/>
      <c r="I613" s="181"/>
      <c r="J613" s="192">
        <f>BK613</f>
        <v>0</v>
      </c>
      <c r="K613" s="178"/>
      <c r="L613" s="183"/>
      <c r="M613" s="184"/>
      <c r="N613" s="185"/>
      <c r="O613" s="185"/>
      <c r="P613" s="186">
        <f>P614</f>
        <v>0</v>
      </c>
      <c r="Q613" s="185"/>
      <c r="R613" s="186">
        <f>R614</f>
        <v>0</v>
      </c>
      <c r="S613" s="185"/>
      <c r="T613" s="187">
        <f>T614</f>
        <v>0.25</v>
      </c>
      <c r="AR613" s="188" t="s">
        <v>85</v>
      </c>
      <c r="AT613" s="189" t="s">
        <v>75</v>
      </c>
      <c r="AU613" s="189" t="s">
        <v>83</v>
      </c>
      <c r="AY613" s="188" t="s">
        <v>282</v>
      </c>
      <c r="BK613" s="190">
        <f>BK614</f>
        <v>0</v>
      </c>
    </row>
    <row r="614" spans="1:65" s="2" customFormat="1" ht="16.5" customHeight="1">
      <c r="A614" s="35"/>
      <c r="B614" s="36"/>
      <c r="C614" s="193" t="s">
        <v>669</v>
      </c>
      <c r="D614" s="193" t="s">
        <v>284</v>
      </c>
      <c r="E614" s="194" t="s">
        <v>8245</v>
      </c>
      <c r="F614" s="195" t="s">
        <v>8246</v>
      </c>
      <c r="G614" s="196" t="s">
        <v>3535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0.25</v>
      </c>
      <c r="T614" s="204">
        <f>S614*H614</f>
        <v>0.25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284</v>
      </c>
      <c r="AU614" s="205" t="s">
        <v>85</v>
      </c>
      <c r="AY614" s="18" t="s">
        <v>282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8247</v>
      </c>
    </row>
    <row r="615" spans="1:65" s="12" customFormat="1" ht="22.9" customHeight="1">
      <c r="B615" s="177"/>
      <c r="C615" s="178"/>
      <c r="D615" s="179" t="s">
        <v>75</v>
      </c>
      <c r="E615" s="191" t="s">
        <v>1819</v>
      </c>
      <c r="F615" s="191" t="s">
        <v>1820</v>
      </c>
      <c r="G615" s="178"/>
      <c r="H615" s="178"/>
      <c r="I615" s="181"/>
      <c r="J615" s="192">
        <f>BK615</f>
        <v>0</v>
      </c>
      <c r="K615" s="178"/>
      <c r="L615" s="183"/>
      <c r="M615" s="184"/>
      <c r="N615" s="185"/>
      <c r="O615" s="185"/>
      <c r="P615" s="186">
        <f>SUM(P616:P658)</f>
        <v>0</v>
      </c>
      <c r="Q615" s="185"/>
      <c r="R615" s="186">
        <f>SUM(R616:R658)</f>
        <v>0</v>
      </c>
      <c r="S615" s="185"/>
      <c r="T615" s="187">
        <f>SUM(T616:T658)</f>
        <v>36.886008939999996</v>
      </c>
      <c r="AR615" s="188" t="s">
        <v>85</v>
      </c>
      <c r="AT615" s="189" t="s">
        <v>75</v>
      </c>
      <c r="AU615" s="189" t="s">
        <v>83</v>
      </c>
      <c r="AY615" s="188" t="s">
        <v>282</v>
      </c>
      <c r="BK615" s="190">
        <f>SUM(BK616:BK658)</f>
        <v>0</v>
      </c>
    </row>
    <row r="616" spans="1:65" s="2" customFormat="1" ht="16.5" customHeight="1">
      <c r="A616" s="35"/>
      <c r="B616" s="36"/>
      <c r="C616" s="193" t="s">
        <v>673</v>
      </c>
      <c r="D616" s="193" t="s">
        <v>284</v>
      </c>
      <c r="E616" s="194" t="s">
        <v>8248</v>
      </c>
      <c r="F616" s="195" t="s">
        <v>8249</v>
      </c>
      <c r="G616" s="196" t="s">
        <v>287</v>
      </c>
      <c r="H616" s="197">
        <v>499.99900000000002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2.1999999999999999E-2</v>
      </c>
      <c r="T616" s="204">
        <f>S616*H616</f>
        <v>10.999978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284</v>
      </c>
      <c r="AU616" s="205" t="s">
        <v>85</v>
      </c>
      <c r="AY616" s="18" t="s">
        <v>282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8250</v>
      </c>
    </row>
    <row r="617" spans="1:65" s="16" customFormat="1" ht="11.25">
      <c r="B617" s="241"/>
      <c r="C617" s="242"/>
      <c r="D617" s="209" t="s">
        <v>290</v>
      </c>
      <c r="E617" s="243" t="s">
        <v>1</v>
      </c>
      <c r="F617" s="244" t="s">
        <v>8251</v>
      </c>
      <c r="G617" s="242"/>
      <c r="H617" s="243" t="s">
        <v>1</v>
      </c>
      <c r="I617" s="245"/>
      <c r="J617" s="242"/>
      <c r="K617" s="242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290</v>
      </c>
      <c r="AU617" s="250" t="s">
        <v>85</v>
      </c>
      <c r="AV617" s="16" t="s">
        <v>83</v>
      </c>
      <c r="AW617" s="16" t="s">
        <v>32</v>
      </c>
      <c r="AX617" s="16" t="s">
        <v>76</v>
      </c>
      <c r="AY617" s="250" t="s">
        <v>282</v>
      </c>
    </row>
    <row r="618" spans="1:65" s="16" customFormat="1" ht="11.25">
      <c r="B618" s="241"/>
      <c r="C618" s="242"/>
      <c r="D618" s="209" t="s">
        <v>290</v>
      </c>
      <c r="E618" s="243" t="s">
        <v>1</v>
      </c>
      <c r="F618" s="244" t="s">
        <v>8252</v>
      </c>
      <c r="G618" s="242"/>
      <c r="H618" s="243" t="s">
        <v>1</v>
      </c>
      <c r="I618" s="245"/>
      <c r="J618" s="242"/>
      <c r="K618" s="242"/>
      <c r="L618" s="246"/>
      <c r="M618" s="247"/>
      <c r="N618" s="248"/>
      <c r="O618" s="248"/>
      <c r="P618" s="248"/>
      <c r="Q618" s="248"/>
      <c r="R618" s="248"/>
      <c r="S618" s="248"/>
      <c r="T618" s="249"/>
      <c r="AT618" s="250" t="s">
        <v>290</v>
      </c>
      <c r="AU618" s="250" t="s">
        <v>85</v>
      </c>
      <c r="AV618" s="16" t="s">
        <v>83</v>
      </c>
      <c r="AW618" s="16" t="s">
        <v>32</v>
      </c>
      <c r="AX618" s="16" t="s">
        <v>76</v>
      </c>
      <c r="AY618" s="250" t="s">
        <v>282</v>
      </c>
    </row>
    <row r="619" spans="1:65" s="13" customFormat="1" ht="11.25">
      <c r="B619" s="207"/>
      <c r="C619" s="208"/>
      <c r="D619" s="209" t="s">
        <v>290</v>
      </c>
      <c r="E619" s="210" t="s">
        <v>1</v>
      </c>
      <c r="F619" s="211" t="s">
        <v>8253</v>
      </c>
      <c r="G619" s="208"/>
      <c r="H619" s="212">
        <v>243.48099999999999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290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282</v>
      </c>
    </row>
    <row r="620" spans="1:65" s="16" customFormat="1" ht="11.25">
      <c r="B620" s="241"/>
      <c r="C620" s="242"/>
      <c r="D620" s="209" t="s">
        <v>290</v>
      </c>
      <c r="E620" s="243" t="s">
        <v>1</v>
      </c>
      <c r="F620" s="244" t="s">
        <v>8254</v>
      </c>
      <c r="G620" s="242"/>
      <c r="H620" s="243" t="s">
        <v>1</v>
      </c>
      <c r="I620" s="245"/>
      <c r="J620" s="242"/>
      <c r="K620" s="242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290</v>
      </c>
      <c r="AU620" s="250" t="s">
        <v>85</v>
      </c>
      <c r="AV620" s="16" t="s">
        <v>83</v>
      </c>
      <c r="AW620" s="16" t="s">
        <v>32</v>
      </c>
      <c r="AX620" s="16" t="s">
        <v>76</v>
      </c>
      <c r="AY620" s="250" t="s">
        <v>282</v>
      </c>
    </row>
    <row r="621" spans="1:65" s="13" customFormat="1" ht="11.25">
      <c r="B621" s="207"/>
      <c r="C621" s="208"/>
      <c r="D621" s="209" t="s">
        <v>290</v>
      </c>
      <c r="E621" s="210" t="s">
        <v>1</v>
      </c>
      <c r="F621" s="211" t="s">
        <v>8255</v>
      </c>
      <c r="G621" s="208"/>
      <c r="H621" s="212">
        <v>10.39</v>
      </c>
      <c r="I621" s="213"/>
      <c r="J621" s="208"/>
      <c r="K621" s="208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290</v>
      </c>
      <c r="AU621" s="218" t="s">
        <v>85</v>
      </c>
      <c r="AV621" s="13" t="s">
        <v>85</v>
      </c>
      <c r="AW621" s="13" t="s">
        <v>32</v>
      </c>
      <c r="AX621" s="13" t="s">
        <v>76</v>
      </c>
      <c r="AY621" s="218" t="s">
        <v>282</v>
      </c>
    </row>
    <row r="622" spans="1:65" s="16" customFormat="1" ht="11.25">
      <c r="B622" s="241"/>
      <c r="C622" s="242"/>
      <c r="D622" s="209" t="s">
        <v>290</v>
      </c>
      <c r="E622" s="243" t="s">
        <v>1</v>
      </c>
      <c r="F622" s="244" t="s">
        <v>8256</v>
      </c>
      <c r="G622" s="242"/>
      <c r="H622" s="243" t="s">
        <v>1</v>
      </c>
      <c r="I622" s="245"/>
      <c r="J622" s="242"/>
      <c r="K622" s="242"/>
      <c r="L622" s="246"/>
      <c r="M622" s="247"/>
      <c r="N622" s="248"/>
      <c r="O622" s="248"/>
      <c r="P622" s="248"/>
      <c r="Q622" s="248"/>
      <c r="R622" s="248"/>
      <c r="S622" s="248"/>
      <c r="T622" s="249"/>
      <c r="AT622" s="250" t="s">
        <v>290</v>
      </c>
      <c r="AU622" s="250" t="s">
        <v>85</v>
      </c>
      <c r="AV622" s="16" t="s">
        <v>83</v>
      </c>
      <c r="AW622" s="16" t="s">
        <v>32</v>
      </c>
      <c r="AX622" s="16" t="s">
        <v>76</v>
      </c>
      <c r="AY622" s="250" t="s">
        <v>282</v>
      </c>
    </row>
    <row r="623" spans="1:65" s="13" customFormat="1" ht="11.25">
      <c r="B623" s="207"/>
      <c r="C623" s="208"/>
      <c r="D623" s="209" t="s">
        <v>290</v>
      </c>
      <c r="E623" s="210" t="s">
        <v>1</v>
      </c>
      <c r="F623" s="211" t="s">
        <v>8257</v>
      </c>
      <c r="G623" s="208"/>
      <c r="H623" s="212">
        <v>25.571999999999999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290</v>
      </c>
      <c r="AU623" s="218" t="s">
        <v>85</v>
      </c>
      <c r="AV623" s="13" t="s">
        <v>85</v>
      </c>
      <c r="AW623" s="13" t="s">
        <v>32</v>
      </c>
      <c r="AX623" s="13" t="s">
        <v>76</v>
      </c>
      <c r="AY623" s="218" t="s">
        <v>282</v>
      </c>
    </row>
    <row r="624" spans="1:65" s="16" customFormat="1" ht="11.25">
      <c r="B624" s="241"/>
      <c r="C624" s="242"/>
      <c r="D624" s="209" t="s">
        <v>290</v>
      </c>
      <c r="E624" s="243" t="s">
        <v>1</v>
      </c>
      <c r="F624" s="244" t="s">
        <v>8258</v>
      </c>
      <c r="G624" s="242"/>
      <c r="H624" s="243" t="s">
        <v>1</v>
      </c>
      <c r="I624" s="245"/>
      <c r="J624" s="242"/>
      <c r="K624" s="242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290</v>
      </c>
      <c r="AU624" s="250" t="s">
        <v>85</v>
      </c>
      <c r="AV624" s="16" t="s">
        <v>83</v>
      </c>
      <c r="AW624" s="16" t="s">
        <v>32</v>
      </c>
      <c r="AX624" s="16" t="s">
        <v>76</v>
      </c>
      <c r="AY624" s="250" t="s">
        <v>282</v>
      </c>
    </row>
    <row r="625" spans="1:65" s="13" customFormat="1" ht="11.25">
      <c r="B625" s="207"/>
      <c r="C625" s="208"/>
      <c r="D625" s="209" t="s">
        <v>290</v>
      </c>
      <c r="E625" s="210" t="s">
        <v>1</v>
      </c>
      <c r="F625" s="211" t="s">
        <v>8259</v>
      </c>
      <c r="G625" s="208"/>
      <c r="H625" s="212">
        <v>51.4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290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282</v>
      </c>
    </row>
    <row r="626" spans="1:65" s="16" customFormat="1" ht="11.25">
      <c r="B626" s="241"/>
      <c r="C626" s="242"/>
      <c r="D626" s="209" t="s">
        <v>290</v>
      </c>
      <c r="E626" s="243" t="s">
        <v>1</v>
      </c>
      <c r="F626" s="244" t="s">
        <v>8260</v>
      </c>
      <c r="G626" s="242"/>
      <c r="H626" s="243" t="s">
        <v>1</v>
      </c>
      <c r="I626" s="245"/>
      <c r="J626" s="242"/>
      <c r="K626" s="242"/>
      <c r="L626" s="246"/>
      <c r="M626" s="247"/>
      <c r="N626" s="248"/>
      <c r="O626" s="248"/>
      <c r="P626" s="248"/>
      <c r="Q626" s="248"/>
      <c r="R626" s="248"/>
      <c r="S626" s="248"/>
      <c r="T626" s="249"/>
      <c r="AT626" s="250" t="s">
        <v>290</v>
      </c>
      <c r="AU626" s="250" t="s">
        <v>85</v>
      </c>
      <c r="AV626" s="16" t="s">
        <v>83</v>
      </c>
      <c r="AW626" s="16" t="s">
        <v>32</v>
      </c>
      <c r="AX626" s="16" t="s">
        <v>76</v>
      </c>
      <c r="AY626" s="250" t="s">
        <v>282</v>
      </c>
    </row>
    <row r="627" spans="1:65" s="13" customFormat="1" ht="11.25">
      <c r="B627" s="207"/>
      <c r="C627" s="208"/>
      <c r="D627" s="209" t="s">
        <v>290</v>
      </c>
      <c r="E627" s="210" t="s">
        <v>1</v>
      </c>
      <c r="F627" s="211" t="s">
        <v>8261</v>
      </c>
      <c r="G627" s="208"/>
      <c r="H627" s="212">
        <v>169.15600000000001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290</v>
      </c>
      <c r="AU627" s="218" t="s">
        <v>85</v>
      </c>
      <c r="AV627" s="13" t="s">
        <v>85</v>
      </c>
      <c r="AW627" s="13" t="s">
        <v>32</v>
      </c>
      <c r="AX627" s="13" t="s">
        <v>76</v>
      </c>
      <c r="AY627" s="218" t="s">
        <v>282</v>
      </c>
    </row>
    <row r="628" spans="1:65" s="2" customFormat="1" ht="33" customHeight="1">
      <c r="A628" s="35"/>
      <c r="B628" s="36"/>
      <c r="C628" s="193" t="s">
        <v>679</v>
      </c>
      <c r="D628" s="193" t="s">
        <v>284</v>
      </c>
      <c r="E628" s="194" t="s">
        <v>8262</v>
      </c>
      <c r="F628" s="195" t="s">
        <v>8263</v>
      </c>
      <c r="G628" s="196" t="s">
        <v>441</v>
      </c>
      <c r="H628" s="197">
        <v>612.61</v>
      </c>
      <c r="I628" s="198"/>
      <c r="J628" s="199">
        <f>ROUND(I628*H628,2)</f>
        <v>0</v>
      </c>
      <c r="K628" s="200"/>
      <c r="L628" s="40"/>
      <c r="M628" s="201" t="s">
        <v>1</v>
      </c>
      <c r="N628" s="202" t="s">
        <v>41</v>
      </c>
      <c r="O628" s="72"/>
      <c r="P628" s="203">
        <f>O628*H628</f>
        <v>0</v>
      </c>
      <c r="Q628" s="203">
        <v>0</v>
      </c>
      <c r="R628" s="203">
        <f>Q628*H628</f>
        <v>0</v>
      </c>
      <c r="S628" s="203">
        <v>1.2E-2</v>
      </c>
      <c r="T628" s="204">
        <f>S628*H628</f>
        <v>7.3513200000000003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284</v>
      </c>
      <c r="AU628" s="205" t="s">
        <v>85</v>
      </c>
      <c r="AY628" s="18" t="s">
        <v>282</v>
      </c>
      <c r="BE628" s="206">
        <f>IF(N628="základní",J628,0)</f>
        <v>0</v>
      </c>
      <c r="BF628" s="206">
        <f>IF(N628="snížená",J628,0)</f>
        <v>0</v>
      </c>
      <c r="BG628" s="206">
        <f>IF(N628="zákl. přenesená",J628,0)</f>
        <v>0</v>
      </c>
      <c r="BH628" s="206">
        <f>IF(N628="sníž. přenesená",J628,0)</f>
        <v>0</v>
      </c>
      <c r="BI628" s="206">
        <f>IF(N628="nulová",J628,0)</f>
        <v>0</v>
      </c>
      <c r="BJ628" s="18" t="s">
        <v>83</v>
      </c>
      <c r="BK628" s="206">
        <f>ROUND(I628*H628,2)</f>
        <v>0</v>
      </c>
      <c r="BL628" s="18" t="s">
        <v>199</v>
      </c>
      <c r="BM628" s="205" t="s">
        <v>8264</v>
      </c>
    </row>
    <row r="629" spans="1:65" s="16" customFormat="1" ht="11.25">
      <c r="B629" s="241"/>
      <c r="C629" s="242"/>
      <c r="D629" s="209" t="s">
        <v>290</v>
      </c>
      <c r="E629" s="243" t="s">
        <v>1</v>
      </c>
      <c r="F629" s="244" t="s">
        <v>7776</v>
      </c>
      <c r="G629" s="242"/>
      <c r="H629" s="243" t="s">
        <v>1</v>
      </c>
      <c r="I629" s="245"/>
      <c r="J629" s="242"/>
      <c r="K629" s="242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290</v>
      </c>
      <c r="AU629" s="250" t="s">
        <v>85</v>
      </c>
      <c r="AV629" s="16" t="s">
        <v>83</v>
      </c>
      <c r="AW629" s="16" t="s">
        <v>32</v>
      </c>
      <c r="AX629" s="16" t="s">
        <v>76</v>
      </c>
      <c r="AY629" s="250" t="s">
        <v>282</v>
      </c>
    </row>
    <row r="630" spans="1:65" s="13" customFormat="1" ht="11.25">
      <c r="B630" s="207"/>
      <c r="C630" s="208"/>
      <c r="D630" s="209" t="s">
        <v>290</v>
      </c>
      <c r="E630" s="210" t="s">
        <v>1</v>
      </c>
      <c r="F630" s="211" t="s">
        <v>8265</v>
      </c>
      <c r="G630" s="208"/>
      <c r="H630" s="212">
        <v>239.15</v>
      </c>
      <c r="I630" s="213"/>
      <c r="J630" s="208"/>
      <c r="K630" s="208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290</v>
      </c>
      <c r="AU630" s="218" t="s">
        <v>85</v>
      </c>
      <c r="AV630" s="13" t="s">
        <v>85</v>
      </c>
      <c r="AW630" s="13" t="s">
        <v>32</v>
      </c>
      <c r="AX630" s="13" t="s">
        <v>76</v>
      </c>
      <c r="AY630" s="218" t="s">
        <v>282</v>
      </c>
    </row>
    <row r="631" spans="1:65" s="16" customFormat="1" ht="11.25">
      <c r="B631" s="241"/>
      <c r="C631" s="242"/>
      <c r="D631" s="209" t="s">
        <v>290</v>
      </c>
      <c r="E631" s="243" t="s">
        <v>1</v>
      </c>
      <c r="F631" s="244" t="s">
        <v>8266</v>
      </c>
      <c r="G631" s="242"/>
      <c r="H631" s="243" t="s">
        <v>1</v>
      </c>
      <c r="I631" s="245"/>
      <c r="J631" s="242"/>
      <c r="K631" s="242"/>
      <c r="L631" s="246"/>
      <c r="M631" s="247"/>
      <c r="N631" s="248"/>
      <c r="O631" s="248"/>
      <c r="P631" s="248"/>
      <c r="Q631" s="248"/>
      <c r="R631" s="248"/>
      <c r="S631" s="248"/>
      <c r="T631" s="249"/>
      <c r="AT631" s="250" t="s">
        <v>290</v>
      </c>
      <c r="AU631" s="250" t="s">
        <v>85</v>
      </c>
      <c r="AV631" s="16" t="s">
        <v>83</v>
      </c>
      <c r="AW631" s="16" t="s">
        <v>32</v>
      </c>
      <c r="AX631" s="16" t="s">
        <v>76</v>
      </c>
      <c r="AY631" s="250" t="s">
        <v>282</v>
      </c>
    </row>
    <row r="632" spans="1:65" s="13" customFormat="1" ht="11.25">
      <c r="B632" s="207"/>
      <c r="C632" s="208"/>
      <c r="D632" s="209" t="s">
        <v>290</v>
      </c>
      <c r="E632" s="210" t="s">
        <v>1</v>
      </c>
      <c r="F632" s="211" t="s">
        <v>8267</v>
      </c>
      <c r="G632" s="208"/>
      <c r="H632" s="212">
        <v>261.89999999999998</v>
      </c>
      <c r="I632" s="213"/>
      <c r="J632" s="208"/>
      <c r="K632" s="208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290</v>
      </c>
      <c r="AU632" s="218" t="s">
        <v>85</v>
      </c>
      <c r="AV632" s="13" t="s">
        <v>85</v>
      </c>
      <c r="AW632" s="13" t="s">
        <v>32</v>
      </c>
      <c r="AX632" s="13" t="s">
        <v>76</v>
      </c>
      <c r="AY632" s="218" t="s">
        <v>282</v>
      </c>
    </row>
    <row r="633" spans="1:65" s="16" customFormat="1" ht="11.25">
      <c r="B633" s="241"/>
      <c r="C633" s="242"/>
      <c r="D633" s="209" t="s">
        <v>290</v>
      </c>
      <c r="E633" s="243" t="s">
        <v>1</v>
      </c>
      <c r="F633" s="244" t="s">
        <v>7774</v>
      </c>
      <c r="G633" s="242"/>
      <c r="H633" s="243" t="s">
        <v>1</v>
      </c>
      <c r="I633" s="245"/>
      <c r="J633" s="242"/>
      <c r="K633" s="242"/>
      <c r="L633" s="246"/>
      <c r="M633" s="247"/>
      <c r="N633" s="248"/>
      <c r="O633" s="248"/>
      <c r="P633" s="248"/>
      <c r="Q633" s="248"/>
      <c r="R633" s="248"/>
      <c r="S633" s="248"/>
      <c r="T633" s="249"/>
      <c r="AT633" s="250" t="s">
        <v>290</v>
      </c>
      <c r="AU633" s="250" t="s">
        <v>85</v>
      </c>
      <c r="AV633" s="16" t="s">
        <v>83</v>
      </c>
      <c r="AW633" s="16" t="s">
        <v>32</v>
      </c>
      <c r="AX633" s="16" t="s">
        <v>76</v>
      </c>
      <c r="AY633" s="250" t="s">
        <v>282</v>
      </c>
    </row>
    <row r="634" spans="1:65" s="13" customFormat="1" ht="11.25">
      <c r="B634" s="207"/>
      <c r="C634" s="208"/>
      <c r="D634" s="209" t="s">
        <v>290</v>
      </c>
      <c r="E634" s="210" t="s">
        <v>1</v>
      </c>
      <c r="F634" s="211" t="s">
        <v>8268</v>
      </c>
      <c r="G634" s="208"/>
      <c r="H634" s="212">
        <v>111.56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290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282</v>
      </c>
    </row>
    <row r="635" spans="1:65" s="2" customFormat="1" ht="16.5" customHeight="1">
      <c r="A635" s="35"/>
      <c r="B635" s="36"/>
      <c r="C635" s="193" t="s">
        <v>697</v>
      </c>
      <c r="D635" s="193" t="s">
        <v>284</v>
      </c>
      <c r="E635" s="194" t="s">
        <v>8269</v>
      </c>
      <c r="F635" s="195" t="s">
        <v>8270</v>
      </c>
      <c r="G635" s="196" t="s">
        <v>287</v>
      </c>
      <c r="H635" s="197">
        <v>586.41300000000001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1.4999999999999999E-2</v>
      </c>
      <c r="T635" s="204">
        <f>S635*H635</f>
        <v>8.7961949999999991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284</v>
      </c>
      <c r="AU635" s="205" t="s">
        <v>85</v>
      </c>
      <c r="AY635" s="18" t="s">
        <v>282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8271</v>
      </c>
    </row>
    <row r="636" spans="1:65" s="16" customFormat="1" ht="11.25">
      <c r="B636" s="241"/>
      <c r="C636" s="242"/>
      <c r="D636" s="209" t="s">
        <v>290</v>
      </c>
      <c r="E636" s="243" t="s">
        <v>1</v>
      </c>
      <c r="F636" s="244" t="s">
        <v>7776</v>
      </c>
      <c r="G636" s="242"/>
      <c r="H636" s="243" t="s">
        <v>1</v>
      </c>
      <c r="I636" s="245"/>
      <c r="J636" s="242"/>
      <c r="K636" s="242"/>
      <c r="L636" s="246"/>
      <c r="M636" s="247"/>
      <c r="N636" s="248"/>
      <c r="O636" s="248"/>
      <c r="P636" s="248"/>
      <c r="Q636" s="248"/>
      <c r="R636" s="248"/>
      <c r="S636" s="248"/>
      <c r="T636" s="249"/>
      <c r="AT636" s="250" t="s">
        <v>290</v>
      </c>
      <c r="AU636" s="250" t="s">
        <v>85</v>
      </c>
      <c r="AV636" s="16" t="s">
        <v>83</v>
      </c>
      <c r="AW636" s="16" t="s">
        <v>32</v>
      </c>
      <c r="AX636" s="16" t="s">
        <v>76</v>
      </c>
      <c r="AY636" s="250" t="s">
        <v>282</v>
      </c>
    </row>
    <row r="637" spans="1:65" s="13" customFormat="1" ht="11.25">
      <c r="B637" s="207"/>
      <c r="C637" s="208"/>
      <c r="D637" s="209" t="s">
        <v>290</v>
      </c>
      <c r="E637" s="210" t="s">
        <v>1</v>
      </c>
      <c r="F637" s="211" t="s">
        <v>8155</v>
      </c>
      <c r="G637" s="208"/>
      <c r="H637" s="212">
        <v>246.80699999999999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290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282</v>
      </c>
    </row>
    <row r="638" spans="1:65" s="16" customFormat="1" ht="11.25">
      <c r="B638" s="241"/>
      <c r="C638" s="242"/>
      <c r="D638" s="209" t="s">
        <v>290</v>
      </c>
      <c r="E638" s="243" t="s">
        <v>1</v>
      </c>
      <c r="F638" s="244" t="s">
        <v>8272</v>
      </c>
      <c r="G638" s="242"/>
      <c r="H638" s="243" t="s">
        <v>1</v>
      </c>
      <c r="I638" s="245"/>
      <c r="J638" s="242"/>
      <c r="K638" s="242"/>
      <c r="L638" s="246"/>
      <c r="M638" s="247"/>
      <c r="N638" s="248"/>
      <c r="O638" s="248"/>
      <c r="P638" s="248"/>
      <c r="Q638" s="248"/>
      <c r="R638" s="248"/>
      <c r="S638" s="248"/>
      <c r="T638" s="249"/>
      <c r="AT638" s="250" t="s">
        <v>290</v>
      </c>
      <c r="AU638" s="250" t="s">
        <v>85</v>
      </c>
      <c r="AV638" s="16" t="s">
        <v>83</v>
      </c>
      <c r="AW638" s="16" t="s">
        <v>32</v>
      </c>
      <c r="AX638" s="16" t="s">
        <v>76</v>
      </c>
      <c r="AY638" s="250" t="s">
        <v>282</v>
      </c>
    </row>
    <row r="639" spans="1:65" s="13" customFormat="1" ht="11.25">
      <c r="B639" s="207"/>
      <c r="C639" s="208"/>
      <c r="D639" s="209" t="s">
        <v>290</v>
      </c>
      <c r="E639" s="210" t="s">
        <v>1</v>
      </c>
      <c r="F639" s="211" t="s">
        <v>8273</v>
      </c>
      <c r="G639" s="208"/>
      <c r="H639" s="212">
        <v>16.62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290</v>
      </c>
      <c r="AU639" s="218" t="s">
        <v>85</v>
      </c>
      <c r="AV639" s="13" t="s">
        <v>85</v>
      </c>
      <c r="AW639" s="13" t="s">
        <v>32</v>
      </c>
      <c r="AX639" s="13" t="s">
        <v>76</v>
      </c>
      <c r="AY639" s="218" t="s">
        <v>282</v>
      </c>
    </row>
    <row r="640" spans="1:65" s="16" customFormat="1" ht="11.25">
      <c r="B640" s="241"/>
      <c r="C640" s="242"/>
      <c r="D640" s="209" t="s">
        <v>290</v>
      </c>
      <c r="E640" s="243" t="s">
        <v>1</v>
      </c>
      <c r="F640" s="244" t="s">
        <v>8274</v>
      </c>
      <c r="G640" s="242"/>
      <c r="H640" s="243" t="s">
        <v>1</v>
      </c>
      <c r="I640" s="245"/>
      <c r="J640" s="242"/>
      <c r="K640" s="242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290</v>
      </c>
      <c r="AU640" s="250" t="s">
        <v>85</v>
      </c>
      <c r="AV640" s="16" t="s">
        <v>83</v>
      </c>
      <c r="AW640" s="16" t="s">
        <v>32</v>
      </c>
      <c r="AX640" s="16" t="s">
        <v>76</v>
      </c>
      <c r="AY640" s="250" t="s">
        <v>282</v>
      </c>
    </row>
    <row r="641" spans="1:65" s="13" customFormat="1" ht="11.25">
      <c r="B641" s="207"/>
      <c r="C641" s="208"/>
      <c r="D641" s="209" t="s">
        <v>290</v>
      </c>
      <c r="E641" s="210" t="s">
        <v>1</v>
      </c>
      <c r="F641" s="211" t="s">
        <v>8275</v>
      </c>
      <c r="G641" s="208"/>
      <c r="H641" s="212">
        <v>212.40199999999999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290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282</v>
      </c>
    </row>
    <row r="642" spans="1:65" s="16" customFormat="1" ht="11.25">
      <c r="B642" s="241"/>
      <c r="C642" s="242"/>
      <c r="D642" s="209" t="s">
        <v>290</v>
      </c>
      <c r="E642" s="243" t="s">
        <v>1</v>
      </c>
      <c r="F642" s="244" t="s">
        <v>7774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290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282</v>
      </c>
    </row>
    <row r="643" spans="1:65" s="13" customFormat="1" ht="11.25">
      <c r="B643" s="207"/>
      <c r="C643" s="208"/>
      <c r="D643" s="209" t="s">
        <v>290</v>
      </c>
      <c r="E643" s="210" t="s">
        <v>1</v>
      </c>
      <c r="F643" s="211" t="s">
        <v>8159</v>
      </c>
      <c r="G643" s="208"/>
      <c r="H643" s="212">
        <v>110.584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290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282</v>
      </c>
    </row>
    <row r="644" spans="1:65" s="2" customFormat="1" ht="24.2" customHeight="1">
      <c r="A644" s="35"/>
      <c r="B644" s="36"/>
      <c r="C644" s="193" t="s">
        <v>706</v>
      </c>
      <c r="D644" s="193" t="s">
        <v>284</v>
      </c>
      <c r="E644" s="194" t="s">
        <v>8276</v>
      </c>
      <c r="F644" s="195" t="s">
        <v>8277</v>
      </c>
      <c r="G644" s="196" t="s">
        <v>287</v>
      </c>
      <c r="H644" s="197">
        <v>581.79300000000001</v>
      </c>
      <c r="I644" s="198"/>
      <c r="J644" s="199">
        <f>ROUND(I644*H644,2)</f>
        <v>0</v>
      </c>
      <c r="K644" s="200"/>
      <c r="L644" s="40"/>
      <c r="M644" s="201" t="s">
        <v>1</v>
      </c>
      <c r="N644" s="202" t="s">
        <v>41</v>
      </c>
      <c r="O644" s="72"/>
      <c r="P644" s="203">
        <f>O644*H644</f>
        <v>0</v>
      </c>
      <c r="Q644" s="203">
        <v>0</v>
      </c>
      <c r="R644" s="203">
        <f>Q644*H644</f>
        <v>0</v>
      </c>
      <c r="S644" s="203">
        <v>9.4800000000000006E-3</v>
      </c>
      <c r="T644" s="204">
        <f>S644*H644</f>
        <v>5.5153976400000007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5" t="s">
        <v>199</v>
      </c>
      <c r="AT644" s="205" t="s">
        <v>284</v>
      </c>
      <c r="AU644" s="205" t="s">
        <v>85</v>
      </c>
      <c r="AY644" s="18" t="s">
        <v>282</v>
      </c>
      <c r="BE644" s="206">
        <f>IF(N644="základní",J644,0)</f>
        <v>0</v>
      </c>
      <c r="BF644" s="206">
        <f>IF(N644="snížená",J644,0)</f>
        <v>0</v>
      </c>
      <c r="BG644" s="206">
        <f>IF(N644="zákl. přenesená",J644,0)</f>
        <v>0</v>
      </c>
      <c r="BH644" s="206">
        <f>IF(N644="sníž. přenesená",J644,0)</f>
        <v>0</v>
      </c>
      <c r="BI644" s="206">
        <f>IF(N644="nulová",J644,0)</f>
        <v>0</v>
      </c>
      <c r="BJ644" s="18" t="s">
        <v>83</v>
      </c>
      <c r="BK644" s="206">
        <f>ROUND(I644*H644,2)</f>
        <v>0</v>
      </c>
      <c r="BL644" s="18" t="s">
        <v>199</v>
      </c>
      <c r="BM644" s="205" t="s">
        <v>8278</v>
      </c>
    </row>
    <row r="645" spans="1:65" s="16" customFormat="1" ht="11.25">
      <c r="B645" s="241"/>
      <c r="C645" s="242"/>
      <c r="D645" s="209" t="s">
        <v>290</v>
      </c>
      <c r="E645" s="243" t="s">
        <v>1</v>
      </c>
      <c r="F645" s="244" t="s">
        <v>8279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290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282</v>
      </c>
    </row>
    <row r="646" spans="1:65" s="13" customFormat="1" ht="11.25">
      <c r="B646" s="207"/>
      <c r="C646" s="208"/>
      <c r="D646" s="209" t="s">
        <v>290</v>
      </c>
      <c r="E646" s="210" t="s">
        <v>1</v>
      </c>
      <c r="F646" s="211" t="s">
        <v>8253</v>
      </c>
      <c r="G646" s="208"/>
      <c r="H646" s="212">
        <v>243.48099999999999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290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282</v>
      </c>
    </row>
    <row r="647" spans="1:65" s="16" customFormat="1" ht="11.25">
      <c r="B647" s="241"/>
      <c r="C647" s="242"/>
      <c r="D647" s="209" t="s">
        <v>290</v>
      </c>
      <c r="E647" s="243" t="s">
        <v>1</v>
      </c>
      <c r="F647" s="244" t="s">
        <v>8280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290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282</v>
      </c>
    </row>
    <row r="648" spans="1:65" s="13" customFormat="1" ht="11.25">
      <c r="B648" s="207"/>
      <c r="C648" s="208"/>
      <c r="D648" s="209" t="s">
        <v>290</v>
      </c>
      <c r="E648" s="210" t="s">
        <v>1</v>
      </c>
      <c r="F648" s="211" t="s">
        <v>8281</v>
      </c>
      <c r="G648" s="208"/>
      <c r="H648" s="212">
        <v>338.31200000000001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290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282</v>
      </c>
    </row>
    <row r="649" spans="1:65" s="2" customFormat="1" ht="24.2" customHeight="1">
      <c r="A649" s="35"/>
      <c r="B649" s="36"/>
      <c r="C649" s="193" t="s">
        <v>712</v>
      </c>
      <c r="D649" s="193" t="s">
        <v>284</v>
      </c>
      <c r="E649" s="194" t="s">
        <v>8282</v>
      </c>
      <c r="F649" s="195" t="s">
        <v>8283</v>
      </c>
      <c r="G649" s="196" t="s">
        <v>287</v>
      </c>
      <c r="H649" s="197">
        <v>174.81</v>
      </c>
      <c r="I649" s="198"/>
      <c r="J649" s="199">
        <f>ROUND(I649*H649,2)</f>
        <v>0</v>
      </c>
      <c r="K649" s="200"/>
      <c r="L649" s="40"/>
      <c r="M649" s="201" t="s">
        <v>1</v>
      </c>
      <c r="N649" s="202" t="s">
        <v>41</v>
      </c>
      <c r="O649" s="72"/>
      <c r="P649" s="203">
        <f>O649*H649</f>
        <v>0</v>
      </c>
      <c r="Q649" s="203">
        <v>0</v>
      </c>
      <c r="R649" s="203">
        <f>Q649*H649</f>
        <v>0</v>
      </c>
      <c r="S649" s="203">
        <v>1.3429999999999999E-2</v>
      </c>
      <c r="T649" s="204">
        <f>S649*H649</f>
        <v>2.3476982999999998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5" t="s">
        <v>199</v>
      </c>
      <c r="AT649" s="205" t="s">
        <v>284</v>
      </c>
      <c r="AU649" s="205" t="s">
        <v>85</v>
      </c>
      <c r="AY649" s="18" t="s">
        <v>282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18" t="s">
        <v>83</v>
      </c>
      <c r="BK649" s="206">
        <f>ROUND(I649*H649,2)</f>
        <v>0</v>
      </c>
      <c r="BL649" s="18" t="s">
        <v>199</v>
      </c>
      <c r="BM649" s="205" t="s">
        <v>8284</v>
      </c>
    </row>
    <row r="650" spans="1:65" s="16" customFormat="1" ht="11.25">
      <c r="B650" s="241"/>
      <c r="C650" s="242"/>
      <c r="D650" s="209" t="s">
        <v>290</v>
      </c>
      <c r="E650" s="243" t="s">
        <v>1</v>
      </c>
      <c r="F650" s="244" t="s">
        <v>8285</v>
      </c>
      <c r="G650" s="242"/>
      <c r="H650" s="243" t="s">
        <v>1</v>
      </c>
      <c r="I650" s="245"/>
      <c r="J650" s="242"/>
      <c r="K650" s="242"/>
      <c r="L650" s="246"/>
      <c r="M650" s="247"/>
      <c r="N650" s="248"/>
      <c r="O650" s="248"/>
      <c r="P650" s="248"/>
      <c r="Q650" s="248"/>
      <c r="R650" s="248"/>
      <c r="S650" s="248"/>
      <c r="T650" s="249"/>
      <c r="AT650" s="250" t="s">
        <v>290</v>
      </c>
      <c r="AU650" s="250" t="s">
        <v>85</v>
      </c>
      <c r="AV650" s="16" t="s">
        <v>83</v>
      </c>
      <c r="AW650" s="16" t="s">
        <v>32</v>
      </c>
      <c r="AX650" s="16" t="s">
        <v>76</v>
      </c>
      <c r="AY650" s="250" t="s">
        <v>282</v>
      </c>
    </row>
    <row r="651" spans="1:65" s="13" customFormat="1" ht="11.25">
      <c r="B651" s="207"/>
      <c r="C651" s="208"/>
      <c r="D651" s="209" t="s">
        <v>290</v>
      </c>
      <c r="E651" s="210" t="s">
        <v>1</v>
      </c>
      <c r="F651" s="211" t="s">
        <v>8286</v>
      </c>
      <c r="G651" s="208"/>
      <c r="H651" s="212">
        <v>174.81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290</v>
      </c>
      <c r="AU651" s="218" t="s">
        <v>85</v>
      </c>
      <c r="AV651" s="13" t="s">
        <v>85</v>
      </c>
      <c r="AW651" s="13" t="s">
        <v>32</v>
      </c>
      <c r="AX651" s="13" t="s">
        <v>76</v>
      </c>
      <c r="AY651" s="218" t="s">
        <v>282</v>
      </c>
    </row>
    <row r="652" spans="1:65" s="2" customFormat="1" ht="24.2" customHeight="1">
      <c r="A652" s="35"/>
      <c r="B652" s="36"/>
      <c r="C652" s="193" t="s">
        <v>719</v>
      </c>
      <c r="D652" s="193" t="s">
        <v>284</v>
      </c>
      <c r="E652" s="194" t="s">
        <v>8287</v>
      </c>
      <c r="F652" s="195" t="s">
        <v>8288</v>
      </c>
      <c r="G652" s="196" t="s">
        <v>441</v>
      </c>
      <c r="H652" s="197">
        <v>312.57</v>
      </c>
      <c r="I652" s="198"/>
      <c r="J652" s="199">
        <f>ROUND(I652*H652,2)</f>
        <v>0</v>
      </c>
      <c r="K652" s="200"/>
      <c r="L652" s="40"/>
      <c r="M652" s="201" t="s">
        <v>1</v>
      </c>
      <c r="N652" s="202" t="s">
        <v>41</v>
      </c>
      <c r="O652" s="72"/>
      <c r="P652" s="203">
        <f>O652*H652</f>
        <v>0</v>
      </c>
      <c r="Q652" s="203">
        <v>0</v>
      </c>
      <c r="R652" s="203">
        <f>Q652*H652</f>
        <v>0</v>
      </c>
      <c r="S652" s="203">
        <v>6.0000000000000001E-3</v>
      </c>
      <c r="T652" s="204">
        <f>S652*H652</f>
        <v>1.8754200000000001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5" t="s">
        <v>199</v>
      </c>
      <c r="AT652" s="205" t="s">
        <v>284</v>
      </c>
      <c r="AU652" s="205" t="s">
        <v>85</v>
      </c>
      <c r="AY652" s="18" t="s">
        <v>282</v>
      </c>
      <c r="BE652" s="206">
        <f>IF(N652="základní",J652,0)</f>
        <v>0</v>
      </c>
      <c r="BF652" s="206">
        <f>IF(N652="snížená",J652,0)</f>
        <v>0</v>
      </c>
      <c r="BG652" s="206">
        <f>IF(N652="zákl. přenesená",J652,0)</f>
        <v>0</v>
      </c>
      <c r="BH652" s="206">
        <f>IF(N652="sníž. přenesená",J652,0)</f>
        <v>0</v>
      </c>
      <c r="BI652" s="206">
        <f>IF(N652="nulová",J652,0)</f>
        <v>0</v>
      </c>
      <c r="BJ652" s="18" t="s">
        <v>83</v>
      </c>
      <c r="BK652" s="206">
        <f>ROUND(I652*H652,2)</f>
        <v>0</v>
      </c>
      <c r="BL652" s="18" t="s">
        <v>199</v>
      </c>
      <c r="BM652" s="205" t="s">
        <v>8289</v>
      </c>
    </row>
    <row r="653" spans="1:65" s="16" customFormat="1" ht="11.25">
      <c r="B653" s="241"/>
      <c r="C653" s="242"/>
      <c r="D653" s="209" t="s">
        <v>290</v>
      </c>
      <c r="E653" s="243" t="s">
        <v>1</v>
      </c>
      <c r="F653" s="244" t="s">
        <v>8290</v>
      </c>
      <c r="G653" s="242"/>
      <c r="H653" s="243" t="s">
        <v>1</v>
      </c>
      <c r="I653" s="245"/>
      <c r="J653" s="242"/>
      <c r="K653" s="242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290</v>
      </c>
      <c r="AU653" s="250" t="s">
        <v>85</v>
      </c>
      <c r="AV653" s="16" t="s">
        <v>83</v>
      </c>
      <c r="AW653" s="16" t="s">
        <v>32</v>
      </c>
      <c r="AX653" s="16" t="s">
        <v>76</v>
      </c>
      <c r="AY653" s="250" t="s">
        <v>282</v>
      </c>
    </row>
    <row r="654" spans="1:65" s="13" customFormat="1" ht="11.25">
      <c r="B654" s="207"/>
      <c r="C654" s="208"/>
      <c r="D654" s="209" t="s">
        <v>290</v>
      </c>
      <c r="E654" s="210" t="s">
        <v>1</v>
      </c>
      <c r="F654" s="211" t="s">
        <v>8291</v>
      </c>
      <c r="G654" s="208"/>
      <c r="H654" s="212">
        <v>130.5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290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282</v>
      </c>
    </row>
    <row r="655" spans="1:65" s="16" customFormat="1" ht="11.25">
      <c r="B655" s="241"/>
      <c r="C655" s="242"/>
      <c r="D655" s="209" t="s">
        <v>290</v>
      </c>
      <c r="E655" s="243" t="s">
        <v>1</v>
      </c>
      <c r="F655" s="244" t="s">
        <v>8292</v>
      </c>
      <c r="G655" s="242"/>
      <c r="H655" s="243" t="s">
        <v>1</v>
      </c>
      <c r="I655" s="245"/>
      <c r="J655" s="242"/>
      <c r="K655" s="242"/>
      <c r="L655" s="246"/>
      <c r="M655" s="247"/>
      <c r="N655" s="248"/>
      <c r="O655" s="248"/>
      <c r="P655" s="248"/>
      <c r="Q655" s="248"/>
      <c r="R655" s="248"/>
      <c r="S655" s="248"/>
      <c r="T655" s="249"/>
      <c r="AT655" s="250" t="s">
        <v>290</v>
      </c>
      <c r="AU655" s="250" t="s">
        <v>85</v>
      </c>
      <c r="AV655" s="16" t="s">
        <v>83</v>
      </c>
      <c r="AW655" s="16" t="s">
        <v>32</v>
      </c>
      <c r="AX655" s="16" t="s">
        <v>76</v>
      </c>
      <c r="AY655" s="250" t="s">
        <v>282</v>
      </c>
    </row>
    <row r="656" spans="1:65" s="13" customFormat="1" ht="11.25">
      <c r="B656" s="207"/>
      <c r="C656" s="208"/>
      <c r="D656" s="209" t="s">
        <v>290</v>
      </c>
      <c r="E656" s="210" t="s">
        <v>1</v>
      </c>
      <c r="F656" s="211" t="s">
        <v>8293</v>
      </c>
      <c r="G656" s="208"/>
      <c r="H656" s="212">
        <v>112.32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290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282</v>
      </c>
    </row>
    <row r="657" spans="1:65" s="16" customFormat="1" ht="11.25">
      <c r="B657" s="241"/>
      <c r="C657" s="242"/>
      <c r="D657" s="209" t="s">
        <v>290</v>
      </c>
      <c r="E657" s="243" t="s">
        <v>1</v>
      </c>
      <c r="F657" s="244" t="s">
        <v>8294</v>
      </c>
      <c r="G657" s="242"/>
      <c r="H657" s="243" t="s">
        <v>1</v>
      </c>
      <c r="I657" s="245"/>
      <c r="J657" s="242"/>
      <c r="K657" s="242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290</v>
      </c>
      <c r="AU657" s="250" t="s">
        <v>85</v>
      </c>
      <c r="AV657" s="16" t="s">
        <v>83</v>
      </c>
      <c r="AW657" s="16" t="s">
        <v>32</v>
      </c>
      <c r="AX657" s="16" t="s">
        <v>76</v>
      </c>
      <c r="AY657" s="250" t="s">
        <v>282</v>
      </c>
    </row>
    <row r="658" spans="1:65" s="13" customFormat="1" ht="11.25">
      <c r="B658" s="207"/>
      <c r="C658" s="208"/>
      <c r="D658" s="209" t="s">
        <v>290</v>
      </c>
      <c r="E658" s="210" t="s">
        <v>1</v>
      </c>
      <c r="F658" s="211" t="s">
        <v>8295</v>
      </c>
      <c r="G658" s="208"/>
      <c r="H658" s="212">
        <v>69.75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290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282</v>
      </c>
    </row>
    <row r="659" spans="1:65" s="12" customFormat="1" ht="22.9" customHeight="1">
      <c r="B659" s="177"/>
      <c r="C659" s="178"/>
      <c r="D659" s="179" t="s">
        <v>75</v>
      </c>
      <c r="E659" s="191" t="s">
        <v>1971</v>
      </c>
      <c r="F659" s="191" t="s">
        <v>1972</v>
      </c>
      <c r="G659" s="178"/>
      <c r="H659" s="178"/>
      <c r="I659" s="181"/>
      <c r="J659" s="192">
        <f>BK659</f>
        <v>0</v>
      </c>
      <c r="K659" s="178"/>
      <c r="L659" s="183"/>
      <c r="M659" s="184"/>
      <c r="N659" s="185"/>
      <c r="O659" s="185"/>
      <c r="P659" s="186">
        <f>SUM(P660:P662)</f>
        <v>0</v>
      </c>
      <c r="Q659" s="185"/>
      <c r="R659" s="186">
        <f>SUM(R660:R662)</f>
        <v>0</v>
      </c>
      <c r="S659" s="185"/>
      <c r="T659" s="187">
        <f>SUM(T660:T662)</f>
        <v>7.6350225000000007</v>
      </c>
      <c r="AR659" s="188" t="s">
        <v>85</v>
      </c>
      <c r="AT659" s="189" t="s">
        <v>75</v>
      </c>
      <c r="AU659" s="189" t="s">
        <v>83</v>
      </c>
      <c r="AY659" s="188" t="s">
        <v>282</v>
      </c>
      <c r="BK659" s="190">
        <f>SUM(BK660:BK662)</f>
        <v>0</v>
      </c>
    </row>
    <row r="660" spans="1:65" s="2" customFormat="1" ht="24.2" customHeight="1">
      <c r="A660" s="35"/>
      <c r="B660" s="36"/>
      <c r="C660" s="193" t="s">
        <v>728</v>
      </c>
      <c r="D660" s="193" t="s">
        <v>284</v>
      </c>
      <c r="E660" s="194" t="s">
        <v>8296</v>
      </c>
      <c r="F660" s="195" t="s">
        <v>8297</v>
      </c>
      <c r="G660" s="196" t="s">
        <v>287</v>
      </c>
      <c r="H660" s="197">
        <v>442.61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1.7250000000000001E-2</v>
      </c>
      <c r="T660" s="204">
        <f>S660*H660</f>
        <v>7.6350225000000007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284</v>
      </c>
      <c r="AU660" s="205" t="s">
        <v>85</v>
      </c>
      <c r="AY660" s="18" t="s">
        <v>282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8298</v>
      </c>
    </row>
    <row r="661" spans="1:65" s="16" customFormat="1" ht="11.25">
      <c r="B661" s="241"/>
      <c r="C661" s="242"/>
      <c r="D661" s="209" t="s">
        <v>290</v>
      </c>
      <c r="E661" s="243" t="s">
        <v>1</v>
      </c>
      <c r="F661" s="244" t="s">
        <v>8299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290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282</v>
      </c>
    </row>
    <row r="662" spans="1:65" s="13" customFormat="1" ht="11.25">
      <c r="B662" s="207"/>
      <c r="C662" s="208"/>
      <c r="D662" s="209" t="s">
        <v>290</v>
      </c>
      <c r="E662" s="210" t="s">
        <v>1</v>
      </c>
      <c r="F662" s="211" t="s">
        <v>7767</v>
      </c>
      <c r="G662" s="208"/>
      <c r="H662" s="212">
        <v>442.61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290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282</v>
      </c>
    </row>
    <row r="663" spans="1:65" s="12" customFormat="1" ht="22.9" customHeight="1">
      <c r="B663" s="177"/>
      <c r="C663" s="178"/>
      <c r="D663" s="179" t="s">
        <v>75</v>
      </c>
      <c r="E663" s="191" t="s">
        <v>2045</v>
      </c>
      <c r="F663" s="191" t="s">
        <v>2046</v>
      </c>
      <c r="G663" s="178"/>
      <c r="H663" s="178"/>
      <c r="I663" s="181"/>
      <c r="J663" s="192">
        <f>BK663</f>
        <v>0</v>
      </c>
      <c r="K663" s="178"/>
      <c r="L663" s="183"/>
      <c r="M663" s="184"/>
      <c r="N663" s="185"/>
      <c r="O663" s="185"/>
      <c r="P663" s="186">
        <f>SUM(P664:P720)</f>
        <v>0</v>
      </c>
      <c r="Q663" s="185"/>
      <c r="R663" s="186">
        <f>SUM(R664:R720)</f>
        <v>0</v>
      </c>
      <c r="S663" s="185"/>
      <c r="T663" s="187">
        <f>SUM(T664:T720)</f>
        <v>4.1871254200000001</v>
      </c>
      <c r="AR663" s="188" t="s">
        <v>85</v>
      </c>
      <c r="AT663" s="189" t="s">
        <v>75</v>
      </c>
      <c r="AU663" s="189" t="s">
        <v>83</v>
      </c>
      <c r="AY663" s="188" t="s">
        <v>282</v>
      </c>
      <c r="BK663" s="190">
        <f>SUM(BK664:BK720)</f>
        <v>0</v>
      </c>
    </row>
    <row r="664" spans="1:65" s="2" customFormat="1" ht="16.5" customHeight="1">
      <c r="A664" s="35"/>
      <c r="B664" s="36"/>
      <c r="C664" s="193" t="s">
        <v>735</v>
      </c>
      <c r="D664" s="193" t="s">
        <v>284</v>
      </c>
      <c r="E664" s="194" t="s">
        <v>8300</v>
      </c>
      <c r="F664" s="195" t="s">
        <v>8301</v>
      </c>
      <c r="G664" s="196" t="s">
        <v>287</v>
      </c>
      <c r="H664" s="197">
        <v>586.41300000000001</v>
      </c>
      <c r="I664" s="198"/>
      <c r="J664" s="199">
        <f>ROUND(I664*H664,2)</f>
        <v>0</v>
      </c>
      <c r="K664" s="200"/>
      <c r="L664" s="40"/>
      <c r="M664" s="201" t="s">
        <v>1</v>
      </c>
      <c r="N664" s="202" t="s">
        <v>41</v>
      </c>
      <c r="O664" s="72"/>
      <c r="P664" s="203">
        <f>O664*H664</f>
        <v>0</v>
      </c>
      <c r="Q664" s="203">
        <v>0</v>
      </c>
      <c r="R664" s="203">
        <f>Q664*H664</f>
        <v>0</v>
      </c>
      <c r="S664" s="203">
        <v>5.94E-3</v>
      </c>
      <c r="T664" s="204">
        <f>S664*H664</f>
        <v>3.4832932200000002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5" t="s">
        <v>199</v>
      </c>
      <c r="AT664" s="205" t="s">
        <v>284</v>
      </c>
      <c r="AU664" s="205" t="s">
        <v>85</v>
      </c>
      <c r="AY664" s="18" t="s">
        <v>282</v>
      </c>
      <c r="BE664" s="206">
        <f>IF(N664="základní",J664,0)</f>
        <v>0</v>
      </c>
      <c r="BF664" s="206">
        <f>IF(N664="snížená",J664,0)</f>
        <v>0</v>
      </c>
      <c r="BG664" s="206">
        <f>IF(N664="zákl. přenesená",J664,0)</f>
        <v>0</v>
      </c>
      <c r="BH664" s="206">
        <f>IF(N664="sníž. přenesená",J664,0)</f>
        <v>0</v>
      </c>
      <c r="BI664" s="206">
        <f>IF(N664="nulová",J664,0)</f>
        <v>0</v>
      </c>
      <c r="BJ664" s="18" t="s">
        <v>83</v>
      </c>
      <c r="BK664" s="206">
        <f>ROUND(I664*H664,2)</f>
        <v>0</v>
      </c>
      <c r="BL664" s="18" t="s">
        <v>199</v>
      </c>
      <c r="BM664" s="205" t="s">
        <v>8302</v>
      </c>
    </row>
    <row r="665" spans="1:65" s="16" customFormat="1" ht="11.25">
      <c r="B665" s="241"/>
      <c r="C665" s="242"/>
      <c r="D665" s="209" t="s">
        <v>290</v>
      </c>
      <c r="E665" s="243" t="s">
        <v>1</v>
      </c>
      <c r="F665" s="244" t="s">
        <v>8303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290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282</v>
      </c>
    </row>
    <row r="666" spans="1:65" s="13" customFormat="1" ht="11.25">
      <c r="B666" s="207"/>
      <c r="C666" s="208"/>
      <c r="D666" s="209" t="s">
        <v>290</v>
      </c>
      <c r="E666" s="210" t="s">
        <v>1</v>
      </c>
      <c r="F666" s="211" t="s">
        <v>8304</v>
      </c>
      <c r="G666" s="208"/>
      <c r="H666" s="212">
        <v>586.41300000000001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290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282</v>
      </c>
    </row>
    <row r="667" spans="1:65" s="2" customFormat="1" ht="16.5" customHeight="1">
      <c r="A667" s="35"/>
      <c r="B667" s="36"/>
      <c r="C667" s="193" t="s">
        <v>741</v>
      </c>
      <c r="D667" s="193" t="s">
        <v>284</v>
      </c>
      <c r="E667" s="194" t="s">
        <v>8305</v>
      </c>
      <c r="F667" s="195" t="s">
        <v>8306</v>
      </c>
      <c r="G667" s="196" t="s">
        <v>441</v>
      </c>
      <c r="H667" s="197">
        <v>11.175000000000001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3.48E-3</v>
      </c>
      <c r="T667" s="204">
        <f>S667*H667</f>
        <v>3.8889E-2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199</v>
      </c>
      <c r="AT667" s="205" t="s">
        <v>284</v>
      </c>
      <c r="AU667" s="205" t="s">
        <v>85</v>
      </c>
      <c r="AY667" s="18" t="s">
        <v>282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199</v>
      </c>
      <c r="BM667" s="205" t="s">
        <v>8307</v>
      </c>
    </row>
    <row r="668" spans="1:65" s="16" customFormat="1" ht="11.25">
      <c r="B668" s="241"/>
      <c r="C668" s="242"/>
      <c r="D668" s="209" t="s">
        <v>290</v>
      </c>
      <c r="E668" s="243" t="s">
        <v>1</v>
      </c>
      <c r="F668" s="244" t="s">
        <v>8308</v>
      </c>
      <c r="G668" s="242"/>
      <c r="H668" s="243" t="s">
        <v>1</v>
      </c>
      <c r="I668" s="245"/>
      <c r="J668" s="242"/>
      <c r="K668" s="242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290</v>
      </c>
      <c r="AU668" s="250" t="s">
        <v>85</v>
      </c>
      <c r="AV668" s="16" t="s">
        <v>83</v>
      </c>
      <c r="AW668" s="16" t="s">
        <v>32</v>
      </c>
      <c r="AX668" s="16" t="s">
        <v>76</v>
      </c>
      <c r="AY668" s="250" t="s">
        <v>282</v>
      </c>
    </row>
    <row r="669" spans="1:65" s="13" customFormat="1" ht="11.25">
      <c r="B669" s="207"/>
      <c r="C669" s="208"/>
      <c r="D669" s="209" t="s">
        <v>290</v>
      </c>
      <c r="E669" s="210" t="s">
        <v>1</v>
      </c>
      <c r="F669" s="211" t="s">
        <v>8309</v>
      </c>
      <c r="G669" s="208"/>
      <c r="H669" s="212">
        <v>11.175000000000001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290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282</v>
      </c>
    </row>
    <row r="670" spans="1:65" s="2" customFormat="1" ht="16.5" customHeight="1">
      <c r="A670" s="35"/>
      <c r="B670" s="36"/>
      <c r="C670" s="193" t="s">
        <v>745</v>
      </c>
      <c r="D670" s="193" t="s">
        <v>284</v>
      </c>
      <c r="E670" s="194" t="s">
        <v>8310</v>
      </c>
      <c r="F670" s="195" t="s">
        <v>8311</v>
      </c>
      <c r="G670" s="196" t="s">
        <v>441</v>
      </c>
      <c r="H670" s="197">
        <v>83.85</v>
      </c>
      <c r="I670" s="198"/>
      <c r="J670" s="199">
        <f>ROUND(I670*H670,2)</f>
        <v>0</v>
      </c>
      <c r="K670" s="200"/>
      <c r="L670" s="40"/>
      <c r="M670" s="201" t="s">
        <v>1</v>
      </c>
      <c r="N670" s="202" t="s">
        <v>41</v>
      </c>
      <c r="O670" s="72"/>
      <c r="P670" s="203">
        <f>O670*H670</f>
        <v>0</v>
      </c>
      <c r="Q670" s="203">
        <v>0</v>
      </c>
      <c r="R670" s="203">
        <f>Q670*H670</f>
        <v>0</v>
      </c>
      <c r="S670" s="203">
        <v>1.6999999999999999E-3</v>
      </c>
      <c r="T670" s="204">
        <f>S670*H670</f>
        <v>0.14254499999999998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05" t="s">
        <v>199</v>
      </c>
      <c r="AT670" s="205" t="s">
        <v>284</v>
      </c>
      <c r="AU670" s="205" t="s">
        <v>85</v>
      </c>
      <c r="AY670" s="18" t="s">
        <v>282</v>
      </c>
      <c r="BE670" s="206">
        <f>IF(N670="základní",J670,0)</f>
        <v>0</v>
      </c>
      <c r="BF670" s="206">
        <f>IF(N670="snížená",J670,0)</f>
        <v>0</v>
      </c>
      <c r="BG670" s="206">
        <f>IF(N670="zákl. přenesená",J670,0)</f>
        <v>0</v>
      </c>
      <c r="BH670" s="206">
        <f>IF(N670="sníž. přenesená",J670,0)</f>
        <v>0</v>
      </c>
      <c r="BI670" s="206">
        <f>IF(N670="nulová",J670,0)</f>
        <v>0</v>
      </c>
      <c r="BJ670" s="18" t="s">
        <v>83</v>
      </c>
      <c r="BK670" s="206">
        <f>ROUND(I670*H670,2)</f>
        <v>0</v>
      </c>
      <c r="BL670" s="18" t="s">
        <v>199</v>
      </c>
      <c r="BM670" s="205" t="s">
        <v>8312</v>
      </c>
    </row>
    <row r="671" spans="1:65" s="16" customFormat="1" ht="11.25">
      <c r="B671" s="241"/>
      <c r="C671" s="242"/>
      <c r="D671" s="209" t="s">
        <v>290</v>
      </c>
      <c r="E671" s="243" t="s">
        <v>1</v>
      </c>
      <c r="F671" s="244" t="s">
        <v>8313</v>
      </c>
      <c r="G671" s="242"/>
      <c r="H671" s="243" t="s">
        <v>1</v>
      </c>
      <c r="I671" s="245"/>
      <c r="J671" s="242"/>
      <c r="K671" s="242"/>
      <c r="L671" s="246"/>
      <c r="M671" s="247"/>
      <c r="N671" s="248"/>
      <c r="O671" s="248"/>
      <c r="P671" s="248"/>
      <c r="Q671" s="248"/>
      <c r="R671" s="248"/>
      <c r="S671" s="248"/>
      <c r="T671" s="249"/>
      <c r="AT671" s="250" t="s">
        <v>290</v>
      </c>
      <c r="AU671" s="250" t="s">
        <v>85</v>
      </c>
      <c r="AV671" s="16" t="s">
        <v>83</v>
      </c>
      <c r="AW671" s="16" t="s">
        <v>32</v>
      </c>
      <c r="AX671" s="16" t="s">
        <v>76</v>
      </c>
      <c r="AY671" s="250" t="s">
        <v>282</v>
      </c>
    </row>
    <row r="672" spans="1:65" s="13" customFormat="1" ht="11.25">
      <c r="B672" s="207"/>
      <c r="C672" s="208"/>
      <c r="D672" s="209" t="s">
        <v>290</v>
      </c>
      <c r="E672" s="210" t="s">
        <v>1</v>
      </c>
      <c r="F672" s="211" t="s">
        <v>8314</v>
      </c>
      <c r="G672" s="208"/>
      <c r="H672" s="212">
        <v>30.03</v>
      </c>
      <c r="I672" s="213"/>
      <c r="J672" s="208"/>
      <c r="K672" s="208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290</v>
      </c>
      <c r="AU672" s="218" t="s">
        <v>85</v>
      </c>
      <c r="AV672" s="13" t="s">
        <v>85</v>
      </c>
      <c r="AW672" s="13" t="s">
        <v>32</v>
      </c>
      <c r="AX672" s="13" t="s">
        <v>76</v>
      </c>
      <c r="AY672" s="218" t="s">
        <v>282</v>
      </c>
    </row>
    <row r="673" spans="1:65" s="16" customFormat="1" ht="11.25">
      <c r="B673" s="241"/>
      <c r="C673" s="242"/>
      <c r="D673" s="209" t="s">
        <v>290</v>
      </c>
      <c r="E673" s="243" t="s">
        <v>1</v>
      </c>
      <c r="F673" s="244" t="s">
        <v>8315</v>
      </c>
      <c r="G673" s="242"/>
      <c r="H673" s="243" t="s">
        <v>1</v>
      </c>
      <c r="I673" s="245"/>
      <c r="J673" s="242"/>
      <c r="K673" s="242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290</v>
      </c>
      <c r="AU673" s="250" t="s">
        <v>85</v>
      </c>
      <c r="AV673" s="16" t="s">
        <v>83</v>
      </c>
      <c r="AW673" s="16" t="s">
        <v>32</v>
      </c>
      <c r="AX673" s="16" t="s">
        <v>76</v>
      </c>
      <c r="AY673" s="250" t="s">
        <v>282</v>
      </c>
    </row>
    <row r="674" spans="1:65" s="13" customFormat="1" ht="11.25">
      <c r="B674" s="207"/>
      <c r="C674" s="208"/>
      <c r="D674" s="209" t="s">
        <v>290</v>
      </c>
      <c r="E674" s="210" t="s">
        <v>1</v>
      </c>
      <c r="F674" s="211" t="s">
        <v>8316</v>
      </c>
      <c r="G674" s="208"/>
      <c r="H674" s="212">
        <v>17.82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290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282</v>
      </c>
    </row>
    <row r="675" spans="1:65" s="16" customFormat="1" ht="11.25">
      <c r="B675" s="241"/>
      <c r="C675" s="242"/>
      <c r="D675" s="209" t="s">
        <v>290</v>
      </c>
      <c r="E675" s="243" t="s">
        <v>1</v>
      </c>
      <c r="F675" s="244" t="s">
        <v>8317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290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282</v>
      </c>
    </row>
    <row r="676" spans="1:65" s="13" customFormat="1" ht="11.25">
      <c r="B676" s="207"/>
      <c r="C676" s="208"/>
      <c r="D676" s="209" t="s">
        <v>290</v>
      </c>
      <c r="E676" s="210" t="s">
        <v>1</v>
      </c>
      <c r="F676" s="211" t="s">
        <v>8318</v>
      </c>
      <c r="G676" s="208"/>
      <c r="H676" s="212">
        <v>16.84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290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282</v>
      </c>
    </row>
    <row r="677" spans="1:65" s="16" customFormat="1" ht="11.25">
      <c r="B677" s="241"/>
      <c r="C677" s="242"/>
      <c r="D677" s="209" t="s">
        <v>290</v>
      </c>
      <c r="E677" s="243" t="s">
        <v>1</v>
      </c>
      <c r="F677" s="244" t="s">
        <v>8319</v>
      </c>
      <c r="G677" s="242"/>
      <c r="H677" s="243" t="s">
        <v>1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290</v>
      </c>
      <c r="AU677" s="250" t="s">
        <v>85</v>
      </c>
      <c r="AV677" s="16" t="s">
        <v>83</v>
      </c>
      <c r="AW677" s="16" t="s">
        <v>32</v>
      </c>
      <c r="AX677" s="16" t="s">
        <v>76</v>
      </c>
      <c r="AY677" s="250" t="s">
        <v>282</v>
      </c>
    </row>
    <row r="678" spans="1:65" s="13" customFormat="1" ht="11.25">
      <c r="B678" s="207"/>
      <c r="C678" s="208"/>
      <c r="D678" s="209" t="s">
        <v>290</v>
      </c>
      <c r="E678" s="210" t="s">
        <v>1</v>
      </c>
      <c r="F678" s="211" t="s">
        <v>8320</v>
      </c>
      <c r="G678" s="208"/>
      <c r="H678" s="212">
        <v>2.3199999999999998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290</v>
      </c>
      <c r="AU678" s="218" t="s">
        <v>85</v>
      </c>
      <c r="AV678" s="13" t="s">
        <v>85</v>
      </c>
      <c r="AW678" s="13" t="s">
        <v>32</v>
      </c>
      <c r="AX678" s="13" t="s">
        <v>76</v>
      </c>
      <c r="AY678" s="218" t="s">
        <v>282</v>
      </c>
    </row>
    <row r="679" spans="1:65" s="16" customFormat="1" ht="11.25">
      <c r="B679" s="241"/>
      <c r="C679" s="242"/>
      <c r="D679" s="209" t="s">
        <v>290</v>
      </c>
      <c r="E679" s="243" t="s">
        <v>1</v>
      </c>
      <c r="F679" s="244" t="s">
        <v>8321</v>
      </c>
      <c r="G679" s="242"/>
      <c r="H679" s="243" t="s">
        <v>1</v>
      </c>
      <c r="I679" s="245"/>
      <c r="J679" s="242"/>
      <c r="K679" s="242"/>
      <c r="L679" s="246"/>
      <c r="M679" s="247"/>
      <c r="N679" s="248"/>
      <c r="O679" s="248"/>
      <c r="P679" s="248"/>
      <c r="Q679" s="248"/>
      <c r="R679" s="248"/>
      <c r="S679" s="248"/>
      <c r="T679" s="249"/>
      <c r="AT679" s="250" t="s">
        <v>290</v>
      </c>
      <c r="AU679" s="250" t="s">
        <v>85</v>
      </c>
      <c r="AV679" s="16" t="s">
        <v>83</v>
      </c>
      <c r="AW679" s="16" t="s">
        <v>32</v>
      </c>
      <c r="AX679" s="16" t="s">
        <v>76</v>
      </c>
      <c r="AY679" s="250" t="s">
        <v>282</v>
      </c>
    </row>
    <row r="680" spans="1:65" s="13" customFormat="1" ht="11.25">
      <c r="B680" s="207"/>
      <c r="C680" s="208"/>
      <c r="D680" s="209" t="s">
        <v>290</v>
      </c>
      <c r="E680" s="210" t="s">
        <v>1</v>
      </c>
      <c r="F680" s="211" t="s">
        <v>8322</v>
      </c>
      <c r="G680" s="208"/>
      <c r="H680" s="212">
        <v>7.93</v>
      </c>
      <c r="I680" s="213"/>
      <c r="J680" s="208"/>
      <c r="K680" s="208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290</v>
      </c>
      <c r="AU680" s="218" t="s">
        <v>85</v>
      </c>
      <c r="AV680" s="13" t="s">
        <v>85</v>
      </c>
      <c r="AW680" s="13" t="s">
        <v>32</v>
      </c>
      <c r="AX680" s="13" t="s">
        <v>76</v>
      </c>
      <c r="AY680" s="218" t="s">
        <v>282</v>
      </c>
    </row>
    <row r="681" spans="1:65" s="16" customFormat="1" ht="11.25">
      <c r="B681" s="241"/>
      <c r="C681" s="242"/>
      <c r="D681" s="209" t="s">
        <v>290</v>
      </c>
      <c r="E681" s="243" t="s">
        <v>1</v>
      </c>
      <c r="F681" s="244" t="s">
        <v>8323</v>
      </c>
      <c r="G681" s="242"/>
      <c r="H681" s="243" t="s">
        <v>1</v>
      </c>
      <c r="I681" s="245"/>
      <c r="J681" s="242"/>
      <c r="K681" s="242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290</v>
      </c>
      <c r="AU681" s="250" t="s">
        <v>85</v>
      </c>
      <c r="AV681" s="16" t="s">
        <v>83</v>
      </c>
      <c r="AW681" s="16" t="s">
        <v>32</v>
      </c>
      <c r="AX681" s="16" t="s">
        <v>76</v>
      </c>
      <c r="AY681" s="250" t="s">
        <v>282</v>
      </c>
    </row>
    <row r="682" spans="1:65" s="13" customFormat="1" ht="11.25">
      <c r="B682" s="207"/>
      <c r="C682" s="208"/>
      <c r="D682" s="209" t="s">
        <v>290</v>
      </c>
      <c r="E682" s="210" t="s">
        <v>1</v>
      </c>
      <c r="F682" s="211" t="s">
        <v>8324</v>
      </c>
      <c r="G682" s="208"/>
      <c r="H682" s="212">
        <v>8.91</v>
      </c>
      <c r="I682" s="213"/>
      <c r="J682" s="208"/>
      <c r="K682" s="208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290</v>
      </c>
      <c r="AU682" s="218" t="s">
        <v>85</v>
      </c>
      <c r="AV682" s="13" t="s">
        <v>85</v>
      </c>
      <c r="AW682" s="13" t="s">
        <v>32</v>
      </c>
      <c r="AX682" s="13" t="s">
        <v>76</v>
      </c>
      <c r="AY682" s="218" t="s">
        <v>282</v>
      </c>
    </row>
    <row r="683" spans="1:65" s="2" customFormat="1" ht="21.75" customHeight="1">
      <c r="A683" s="35"/>
      <c r="B683" s="36"/>
      <c r="C683" s="193" t="s">
        <v>748</v>
      </c>
      <c r="D683" s="193" t="s">
        <v>284</v>
      </c>
      <c r="E683" s="194" t="s">
        <v>8325</v>
      </c>
      <c r="F683" s="195" t="s">
        <v>8326</v>
      </c>
      <c r="G683" s="196" t="s">
        <v>441</v>
      </c>
      <c r="H683" s="197">
        <v>60.04</v>
      </c>
      <c r="I683" s="198"/>
      <c r="J683" s="199">
        <f>ROUND(I683*H683,2)</f>
        <v>0</v>
      </c>
      <c r="K683" s="200"/>
      <c r="L683" s="40"/>
      <c r="M683" s="201" t="s">
        <v>1</v>
      </c>
      <c r="N683" s="202" t="s">
        <v>41</v>
      </c>
      <c r="O683" s="72"/>
      <c r="P683" s="203">
        <f>O683*H683</f>
        <v>0</v>
      </c>
      <c r="Q683" s="203">
        <v>0</v>
      </c>
      <c r="R683" s="203">
        <f>Q683*H683</f>
        <v>0</v>
      </c>
      <c r="S683" s="203">
        <v>1.7700000000000001E-3</v>
      </c>
      <c r="T683" s="204">
        <f>S683*H683</f>
        <v>0.1062708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199</v>
      </c>
      <c r="AT683" s="205" t="s">
        <v>284</v>
      </c>
      <c r="AU683" s="205" t="s">
        <v>85</v>
      </c>
      <c r="AY683" s="18" t="s">
        <v>282</v>
      </c>
      <c r="BE683" s="206">
        <f>IF(N683="základní",J683,0)</f>
        <v>0</v>
      </c>
      <c r="BF683" s="206">
        <f>IF(N683="snížená",J683,0)</f>
        <v>0</v>
      </c>
      <c r="BG683" s="206">
        <f>IF(N683="zákl. přenesená",J683,0)</f>
        <v>0</v>
      </c>
      <c r="BH683" s="206">
        <f>IF(N683="sníž. přenesená",J683,0)</f>
        <v>0</v>
      </c>
      <c r="BI683" s="206">
        <f>IF(N683="nulová",J683,0)</f>
        <v>0</v>
      </c>
      <c r="BJ683" s="18" t="s">
        <v>83</v>
      </c>
      <c r="BK683" s="206">
        <f>ROUND(I683*H683,2)</f>
        <v>0</v>
      </c>
      <c r="BL683" s="18" t="s">
        <v>199</v>
      </c>
      <c r="BM683" s="205" t="s">
        <v>8327</v>
      </c>
    </row>
    <row r="684" spans="1:65" s="16" customFormat="1" ht="11.25">
      <c r="B684" s="241"/>
      <c r="C684" s="242"/>
      <c r="D684" s="209" t="s">
        <v>290</v>
      </c>
      <c r="E684" s="243" t="s">
        <v>1</v>
      </c>
      <c r="F684" s="244" t="s">
        <v>8328</v>
      </c>
      <c r="G684" s="242"/>
      <c r="H684" s="243" t="s">
        <v>1</v>
      </c>
      <c r="I684" s="245"/>
      <c r="J684" s="242"/>
      <c r="K684" s="242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290</v>
      </c>
      <c r="AU684" s="250" t="s">
        <v>85</v>
      </c>
      <c r="AV684" s="16" t="s">
        <v>83</v>
      </c>
      <c r="AW684" s="16" t="s">
        <v>32</v>
      </c>
      <c r="AX684" s="16" t="s">
        <v>76</v>
      </c>
      <c r="AY684" s="250" t="s">
        <v>282</v>
      </c>
    </row>
    <row r="685" spans="1:65" s="13" customFormat="1" ht="11.25">
      <c r="B685" s="207"/>
      <c r="C685" s="208"/>
      <c r="D685" s="209" t="s">
        <v>290</v>
      </c>
      <c r="E685" s="210" t="s">
        <v>1</v>
      </c>
      <c r="F685" s="211" t="s">
        <v>8329</v>
      </c>
      <c r="G685" s="208"/>
      <c r="H685" s="212">
        <v>27.7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290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282</v>
      </c>
    </row>
    <row r="686" spans="1:65" s="16" customFormat="1" ht="11.25">
      <c r="B686" s="241"/>
      <c r="C686" s="242"/>
      <c r="D686" s="209" t="s">
        <v>290</v>
      </c>
      <c r="E686" s="243" t="s">
        <v>1</v>
      </c>
      <c r="F686" s="244" t="s">
        <v>8330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290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282</v>
      </c>
    </row>
    <row r="687" spans="1:65" s="13" customFormat="1" ht="11.25">
      <c r="B687" s="207"/>
      <c r="C687" s="208"/>
      <c r="D687" s="209" t="s">
        <v>290</v>
      </c>
      <c r="E687" s="210" t="s">
        <v>1</v>
      </c>
      <c r="F687" s="211" t="s">
        <v>8331</v>
      </c>
      <c r="G687" s="208"/>
      <c r="H687" s="212">
        <v>22.27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290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282</v>
      </c>
    </row>
    <row r="688" spans="1:65" s="16" customFormat="1" ht="11.25">
      <c r="B688" s="241"/>
      <c r="C688" s="242"/>
      <c r="D688" s="209" t="s">
        <v>290</v>
      </c>
      <c r="E688" s="243" t="s">
        <v>1</v>
      </c>
      <c r="F688" s="244" t="s">
        <v>8315</v>
      </c>
      <c r="G688" s="242"/>
      <c r="H688" s="243" t="s">
        <v>1</v>
      </c>
      <c r="I688" s="245"/>
      <c r="J688" s="242"/>
      <c r="K688" s="242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290</v>
      </c>
      <c r="AU688" s="250" t="s">
        <v>85</v>
      </c>
      <c r="AV688" s="16" t="s">
        <v>83</v>
      </c>
      <c r="AW688" s="16" t="s">
        <v>32</v>
      </c>
      <c r="AX688" s="16" t="s">
        <v>76</v>
      </c>
      <c r="AY688" s="250" t="s">
        <v>282</v>
      </c>
    </row>
    <row r="689" spans="1:65" s="13" customFormat="1" ht="11.25">
      <c r="B689" s="207"/>
      <c r="C689" s="208"/>
      <c r="D689" s="209" t="s">
        <v>290</v>
      </c>
      <c r="E689" s="210" t="s">
        <v>1</v>
      </c>
      <c r="F689" s="211" t="s">
        <v>8332</v>
      </c>
      <c r="G689" s="208"/>
      <c r="H689" s="212">
        <v>10.07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290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282</v>
      </c>
    </row>
    <row r="690" spans="1:65" s="2" customFormat="1" ht="16.5" customHeight="1">
      <c r="A690" s="35"/>
      <c r="B690" s="36"/>
      <c r="C690" s="193" t="s">
        <v>754</v>
      </c>
      <c r="D690" s="193" t="s">
        <v>284</v>
      </c>
      <c r="E690" s="194" t="s">
        <v>8333</v>
      </c>
      <c r="F690" s="195" t="s">
        <v>8334</v>
      </c>
      <c r="G690" s="196" t="s">
        <v>441</v>
      </c>
      <c r="H690" s="197">
        <v>54.72</v>
      </c>
      <c r="I690" s="198"/>
      <c r="J690" s="199">
        <f>ROUND(I690*H690,2)</f>
        <v>0</v>
      </c>
      <c r="K690" s="200"/>
      <c r="L690" s="40"/>
      <c r="M690" s="201" t="s">
        <v>1</v>
      </c>
      <c r="N690" s="202" t="s">
        <v>41</v>
      </c>
      <c r="O690" s="72"/>
      <c r="P690" s="203">
        <f>O690*H690</f>
        <v>0</v>
      </c>
      <c r="Q690" s="203">
        <v>0</v>
      </c>
      <c r="R690" s="203">
        <f>Q690*H690</f>
        <v>0</v>
      </c>
      <c r="S690" s="203">
        <v>1.67E-3</v>
      </c>
      <c r="T690" s="204">
        <f>S690*H690</f>
        <v>9.1382400000000003E-2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05" t="s">
        <v>199</v>
      </c>
      <c r="AT690" s="205" t="s">
        <v>284</v>
      </c>
      <c r="AU690" s="205" t="s">
        <v>85</v>
      </c>
      <c r="AY690" s="18" t="s">
        <v>282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18" t="s">
        <v>83</v>
      </c>
      <c r="BK690" s="206">
        <f>ROUND(I690*H690,2)</f>
        <v>0</v>
      </c>
      <c r="BL690" s="18" t="s">
        <v>199</v>
      </c>
      <c r="BM690" s="205" t="s">
        <v>8335</v>
      </c>
    </row>
    <row r="691" spans="1:65" s="16" customFormat="1" ht="11.25">
      <c r="B691" s="241"/>
      <c r="C691" s="242"/>
      <c r="D691" s="209" t="s">
        <v>290</v>
      </c>
      <c r="E691" s="243" t="s">
        <v>1</v>
      </c>
      <c r="F691" s="244" t="s">
        <v>7776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290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282</v>
      </c>
    </row>
    <row r="692" spans="1:65" s="13" customFormat="1" ht="11.25">
      <c r="B692" s="207"/>
      <c r="C692" s="208"/>
      <c r="D692" s="209" t="s">
        <v>290</v>
      </c>
      <c r="E692" s="210" t="s">
        <v>1</v>
      </c>
      <c r="F692" s="211" t="s">
        <v>8336</v>
      </c>
      <c r="G692" s="208"/>
      <c r="H692" s="212">
        <v>15.89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290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282</v>
      </c>
    </row>
    <row r="693" spans="1:65" s="16" customFormat="1" ht="11.25">
      <c r="B693" s="241"/>
      <c r="C693" s="242"/>
      <c r="D693" s="209" t="s">
        <v>290</v>
      </c>
      <c r="E693" s="243" t="s">
        <v>1</v>
      </c>
      <c r="F693" s="244" t="s">
        <v>8337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290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282</v>
      </c>
    </row>
    <row r="694" spans="1:65" s="13" customFormat="1" ht="11.25">
      <c r="B694" s="207"/>
      <c r="C694" s="208"/>
      <c r="D694" s="209" t="s">
        <v>290</v>
      </c>
      <c r="E694" s="210" t="s">
        <v>1</v>
      </c>
      <c r="F694" s="211" t="s">
        <v>8338</v>
      </c>
      <c r="G694" s="208"/>
      <c r="H694" s="212">
        <v>4.57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290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282</v>
      </c>
    </row>
    <row r="695" spans="1:65" s="16" customFormat="1" ht="11.25">
      <c r="B695" s="241"/>
      <c r="C695" s="242"/>
      <c r="D695" s="209" t="s">
        <v>290</v>
      </c>
      <c r="E695" s="243" t="s">
        <v>1</v>
      </c>
      <c r="F695" s="244" t="s">
        <v>8339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290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282</v>
      </c>
    </row>
    <row r="696" spans="1:65" s="13" customFormat="1" ht="11.25">
      <c r="B696" s="207"/>
      <c r="C696" s="208"/>
      <c r="D696" s="209" t="s">
        <v>290</v>
      </c>
      <c r="E696" s="210" t="s">
        <v>1</v>
      </c>
      <c r="F696" s="211" t="s">
        <v>8340</v>
      </c>
      <c r="G696" s="208"/>
      <c r="H696" s="212">
        <v>12.59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290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282</v>
      </c>
    </row>
    <row r="697" spans="1:65" s="16" customFormat="1" ht="11.25">
      <c r="B697" s="241"/>
      <c r="C697" s="242"/>
      <c r="D697" s="209" t="s">
        <v>290</v>
      </c>
      <c r="E697" s="243" t="s">
        <v>1</v>
      </c>
      <c r="F697" s="244" t="s">
        <v>8315</v>
      </c>
      <c r="G697" s="242"/>
      <c r="H697" s="243" t="s">
        <v>1</v>
      </c>
      <c r="I697" s="245"/>
      <c r="J697" s="242"/>
      <c r="K697" s="242"/>
      <c r="L697" s="246"/>
      <c r="M697" s="247"/>
      <c r="N697" s="248"/>
      <c r="O697" s="248"/>
      <c r="P697" s="248"/>
      <c r="Q697" s="248"/>
      <c r="R697" s="248"/>
      <c r="S697" s="248"/>
      <c r="T697" s="249"/>
      <c r="AT697" s="250" t="s">
        <v>290</v>
      </c>
      <c r="AU697" s="250" t="s">
        <v>85</v>
      </c>
      <c r="AV697" s="16" t="s">
        <v>83</v>
      </c>
      <c r="AW697" s="16" t="s">
        <v>32</v>
      </c>
      <c r="AX697" s="16" t="s">
        <v>76</v>
      </c>
      <c r="AY697" s="250" t="s">
        <v>282</v>
      </c>
    </row>
    <row r="698" spans="1:65" s="13" customFormat="1" ht="11.25">
      <c r="B698" s="207"/>
      <c r="C698" s="208"/>
      <c r="D698" s="209" t="s">
        <v>290</v>
      </c>
      <c r="E698" s="210" t="s">
        <v>1</v>
      </c>
      <c r="F698" s="211" t="s">
        <v>8341</v>
      </c>
      <c r="G698" s="208"/>
      <c r="H698" s="212">
        <v>3.42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290</v>
      </c>
      <c r="AU698" s="218" t="s">
        <v>85</v>
      </c>
      <c r="AV698" s="13" t="s">
        <v>85</v>
      </c>
      <c r="AW698" s="13" t="s">
        <v>32</v>
      </c>
      <c r="AX698" s="13" t="s">
        <v>76</v>
      </c>
      <c r="AY698" s="218" t="s">
        <v>282</v>
      </c>
    </row>
    <row r="699" spans="1:65" s="16" customFormat="1" ht="11.25">
      <c r="B699" s="241"/>
      <c r="C699" s="242"/>
      <c r="D699" s="209" t="s">
        <v>290</v>
      </c>
      <c r="E699" s="243" t="s">
        <v>1</v>
      </c>
      <c r="F699" s="244" t="s">
        <v>8342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290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282</v>
      </c>
    </row>
    <row r="700" spans="1:65" s="13" customFormat="1" ht="11.25">
      <c r="B700" s="207"/>
      <c r="C700" s="208"/>
      <c r="D700" s="209" t="s">
        <v>290</v>
      </c>
      <c r="E700" s="210" t="s">
        <v>1</v>
      </c>
      <c r="F700" s="211" t="s">
        <v>8343</v>
      </c>
      <c r="G700" s="208"/>
      <c r="H700" s="212">
        <v>3.2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290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282</v>
      </c>
    </row>
    <row r="701" spans="1:65" s="16" customFormat="1" ht="11.25">
      <c r="B701" s="241"/>
      <c r="C701" s="242"/>
      <c r="D701" s="209" t="s">
        <v>290</v>
      </c>
      <c r="E701" s="243" t="s">
        <v>1</v>
      </c>
      <c r="F701" s="244" t="s">
        <v>7778</v>
      </c>
      <c r="G701" s="242"/>
      <c r="H701" s="243" t="s">
        <v>1</v>
      </c>
      <c r="I701" s="245"/>
      <c r="J701" s="242"/>
      <c r="K701" s="242"/>
      <c r="L701" s="246"/>
      <c r="M701" s="247"/>
      <c r="N701" s="248"/>
      <c r="O701" s="248"/>
      <c r="P701" s="248"/>
      <c r="Q701" s="248"/>
      <c r="R701" s="248"/>
      <c r="S701" s="248"/>
      <c r="T701" s="249"/>
      <c r="AT701" s="250" t="s">
        <v>290</v>
      </c>
      <c r="AU701" s="250" t="s">
        <v>85</v>
      </c>
      <c r="AV701" s="16" t="s">
        <v>83</v>
      </c>
      <c r="AW701" s="16" t="s">
        <v>32</v>
      </c>
      <c r="AX701" s="16" t="s">
        <v>76</v>
      </c>
      <c r="AY701" s="250" t="s">
        <v>282</v>
      </c>
    </row>
    <row r="702" spans="1:65" s="13" customFormat="1" ht="11.25">
      <c r="B702" s="207"/>
      <c r="C702" s="208"/>
      <c r="D702" s="209" t="s">
        <v>290</v>
      </c>
      <c r="E702" s="210" t="s">
        <v>1</v>
      </c>
      <c r="F702" s="211" t="s">
        <v>8344</v>
      </c>
      <c r="G702" s="208"/>
      <c r="H702" s="212">
        <v>15.05</v>
      </c>
      <c r="I702" s="213"/>
      <c r="J702" s="208"/>
      <c r="K702" s="208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290</v>
      </c>
      <c r="AU702" s="218" t="s">
        <v>85</v>
      </c>
      <c r="AV702" s="13" t="s">
        <v>85</v>
      </c>
      <c r="AW702" s="13" t="s">
        <v>32</v>
      </c>
      <c r="AX702" s="13" t="s">
        <v>76</v>
      </c>
      <c r="AY702" s="218" t="s">
        <v>282</v>
      </c>
    </row>
    <row r="703" spans="1:65" s="2" customFormat="1" ht="16.5" customHeight="1">
      <c r="A703" s="35"/>
      <c r="B703" s="36"/>
      <c r="C703" s="193" t="s">
        <v>759</v>
      </c>
      <c r="D703" s="193" t="s">
        <v>284</v>
      </c>
      <c r="E703" s="194" t="s">
        <v>8345</v>
      </c>
      <c r="F703" s="195" t="s">
        <v>8346</v>
      </c>
      <c r="G703" s="196" t="s">
        <v>441</v>
      </c>
      <c r="H703" s="197">
        <v>27.7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0</v>
      </c>
      <c r="R703" s="203">
        <f>Q703*H703</f>
        <v>0</v>
      </c>
      <c r="S703" s="203">
        <v>1.75E-3</v>
      </c>
      <c r="T703" s="204">
        <f>S703*H703</f>
        <v>4.8474999999999997E-2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199</v>
      </c>
      <c r="AT703" s="205" t="s">
        <v>284</v>
      </c>
      <c r="AU703" s="205" t="s">
        <v>85</v>
      </c>
      <c r="AY703" s="18" t="s">
        <v>282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199</v>
      </c>
      <c r="BM703" s="205" t="s">
        <v>8347</v>
      </c>
    </row>
    <row r="704" spans="1:65" s="16" customFormat="1" ht="11.25">
      <c r="B704" s="241"/>
      <c r="C704" s="242"/>
      <c r="D704" s="209" t="s">
        <v>290</v>
      </c>
      <c r="E704" s="243" t="s">
        <v>1</v>
      </c>
      <c r="F704" s="244" t="s">
        <v>8348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290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282</v>
      </c>
    </row>
    <row r="705" spans="1:65" s="13" customFormat="1" ht="11.25">
      <c r="B705" s="207"/>
      <c r="C705" s="208"/>
      <c r="D705" s="209" t="s">
        <v>290</v>
      </c>
      <c r="E705" s="210" t="s">
        <v>1</v>
      </c>
      <c r="F705" s="211" t="s">
        <v>8329</v>
      </c>
      <c r="G705" s="208"/>
      <c r="H705" s="212">
        <v>27.7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290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282</v>
      </c>
    </row>
    <row r="706" spans="1:65" s="2" customFormat="1" ht="16.5" customHeight="1">
      <c r="A706" s="35"/>
      <c r="B706" s="36"/>
      <c r="C706" s="193" t="s">
        <v>765</v>
      </c>
      <c r="D706" s="193" t="s">
        <v>284</v>
      </c>
      <c r="E706" s="194" t="s">
        <v>8349</v>
      </c>
      <c r="F706" s="195" t="s">
        <v>8350</v>
      </c>
      <c r="G706" s="196" t="s">
        <v>287</v>
      </c>
      <c r="H706" s="197">
        <v>8.5</v>
      </c>
      <c r="I706" s="198"/>
      <c r="J706" s="199">
        <f>ROUND(I706*H706,2)</f>
        <v>0</v>
      </c>
      <c r="K706" s="200"/>
      <c r="L706" s="40"/>
      <c r="M706" s="201" t="s">
        <v>1</v>
      </c>
      <c r="N706" s="202" t="s">
        <v>41</v>
      </c>
      <c r="O706" s="72"/>
      <c r="P706" s="203">
        <f>O706*H706</f>
        <v>0</v>
      </c>
      <c r="Q706" s="203">
        <v>0</v>
      </c>
      <c r="R706" s="203">
        <f>Q706*H706</f>
        <v>0</v>
      </c>
      <c r="S706" s="203">
        <v>5.8399999999999997E-3</v>
      </c>
      <c r="T706" s="204">
        <f>S706*H706</f>
        <v>4.9639999999999997E-2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199</v>
      </c>
      <c r="AT706" s="205" t="s">
        <v>284</v>
      </c>
      <c r="AU706" s="205" t="s">
        <v>85</v>
      </c>
      <c r="AY706" s="18" t="s">
        <v>282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8" t="s">
        <v>83</v>
      </c>
      <c r="BK706" s="206">
        <f>ROUND(I706*H706,2)</f>
        <v>0</v>
      </c>
      <c r="BL706" s="18" t="s">
        <v>199</v>
      </c>
      <c r="BM706" s="205" t="s">
        <v>8351</v>
      </c>
    </row>
    <row r="707" spans="1:65" s="16" customFormat="1" ht="11.25">
      <c r="B707" s="241"/>
      <c r="C707" s="242"/>
      <c r="D707" s="209" t="s">
        <v>290</v>
      </c>
      <c r="E707" s="243" t="s">
        <v>1</v>
      </c>
      <c r="F707" s="244" t="s">
        <v>8352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290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282</v>
      </c>
    </row>
    <row r="708" spans="1:65" s="13" customFormat="1" ht="11.25">
      <c r="B708" s="207"/>
      <c r="C708" s="208"/>
      <c r="D708" s="209" t="s">
        <v>290</v>
      </c>
      <c r="E708" s="210" t="s">
        <v>1</v>
      </c>
      <c r="F708" s="211" t="s">
        <v>8353</v>
      </c>
      <c r="G708" s="208"/>
      <c r="H708" s="212">
        <v>7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290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282</v>
      </c>
    </row>
    <row r="709" spans="1:65" s="16" customFormat="1" ht="11.25">
      <c r="B709" s="241"/>
      <c r="C709" s="242"/>
      <c r="D709" s="209" t="s">
        <v>290</v>
      </c>
      <c r="E709" s="243" t="s">
        <v>1</v>
      </c>
      <c r="F709" s="244" t="s">
        <v>8354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290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282</v>
      </c>
    </row>
    <row r="710" spans="1:65" s="13" customFormat="1" ht="11.25">
      <c r="B710" s="207"/>
      <c r="C710" s="208"/>
      <c r="D710" s="209" t="s">
        <v>290</v>
      </c>
      <c r="E710" s="210" t="s">
        <v>1</v>
      </c>
      <c r="F710" s="211" t="s">
        <v>8355</v>
      </c>
      <c r="G710" s="208"/>
      <c r="H710" s="212">
        <v>1.5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290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282</v>
      </c>
    </row>
    <row r="711" spans="1:65" s="2" customFormat="1" ht="16.5" customHeight="1">
      <c r="A711" s="35"/>
      <c r="B711" s="36"/>
      <c r="C711" s="193" t="s">
        <v>772</v>
      </c>
      <c r="D711" s="193" t="s">
        <v>284</v>
      </c>
      <c r="E711" s="194" t="s">
        <v>8356</v>
      </c>
      <c r="F711" s="195" t="s">
        <v>8357</v>
      </c>
      <c r="G711" s="196" t="s">
        <v>441</v>
      </c>
      <c r="H711" s="197">
        <v>60.04</v>
      </c>
      <c r="I711" s="198"/>
      <c r="J711" s="199">
        <f>ROUND(I711*H711,2)</f>
        <v>0</v>
      </c>
      <c r="K711" s="200"/>
      <c r="L711" s="40"/>
      <c r="M711" s="201" t="s">
        <v>1</v>
      </c>
      <c r="N711" s="202" t="s">
        <v>41</v>
      </c>
      <c r="O711" s="72"/>
      <c r="P711" s="203">
        <f>O711*H711</f>
        <v>0</v>
      </c>
      <c r="Q711" s="203">
        <v>0</v>
      </c>
      <c r="R711" s="203">
        <f>Q711*H711</f>
        <v>0</v>
      </c>
      <c r="S711" s="203">
        <v>2.5999999999999999E-3</v>
      </c>
      <c r="T711" s="204">
        <f>S711*H711</f>
        <v>0.15610399999999999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05" t="s">
        <v>199</v>
      </c>
      <c r="AT711" s="205" t="s">
        <v>284</v>
      </c>
      <c r="AU711" s="205" t="s">
        <v>85</v>
      </c>
      <c r="AY711" s="18" t="s">
        <v>282</v>
      </c>
      <c r="BE711" s="206">
        <f>IF(N711="základní",J711,0)</f>
        <v>0</v>
      </c>
      <c r="BF711" s="206">
        <f>IF(N711="snížená",J711,0)</f>
        <v>0</v>
      </c>
      <c r="BG711" s="206">
        <f>IF(N711="zákl. přenesená",J711,0)</f>
        <v>0</v>
      </c>
      <c r="BH711" s="206">
        <f>IF(N711="sníž. přenesená",J711,0)</f>
        <v>0</v>
      </c>
      <c r="BI711" s="206">
        <f>IF(N711="nulová",J711,0)</f>
        <v>0</v>
      </c>
      <c r="BJ711" s="18" t="s">
        <v>83</v>
      </c>
      <c r="BK711" s="206">
        <f>ROUND(I711*H711,2)</f>
        <v>0</v>
      </c>
      <c r="BL711" s="18" t="s">
        <v>199</v>
      </c>
      <c r="BM711" s="205" t="s">
        <v>8358</v>
      </c>
    </row>
    <row r="712" spans="1:65" s="16" customFormat="1" ht="11.25">
      <c r="B712" s="241"/>
      <c r="C712" s="242"/>
      <c r="D712" s="209" t="s">
        <v>290</v>
      </c>
      <c r="E712" s="243" t="s">
        <v>1</v>
      </c>
      <c r="F712" s="244" t="s">
        <v>8359</v>
      </c>
      <c r="G712" s="242"/>
      <c r="H712" s="243" t="s">
        <v>1</v>
      </c>
      <c r="I712" s="245"/>
      <c r="J712" s="242"/>
      <c r="K712" s="242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290</v>
      </c>
      <c r="AU712" s="250" t="s">
        <v>85</v>
      </c>
      <c r="AV712" s="16" t="s">
        <v>83</v>
      </c>
      <c r="AW712" s="16" t="s">
        <v>32</v>
      </c>
      <c r="AX712" s="16" t="s">
        <v>76</v>
      </c>
      <c r="AY712" s="250" t="s">
        <v>282</v>
      </c>
    </row>
    <row r="713" spans="1:65" s="13" customFormat="1" ht="11.25">
      <c r="B713" s="207"/>
      <c r="C713" s="208"/>
      <c r="D713" s="209" t="s">
        <v>290</v>
      </c>
      <c r="E713" s="210" t="s">
        <v>1</v>
      </c>
      <c r="F713" s="211" t="s">
        <v>8360</v>
      </c>
      <c r="G713" s="208"/>
      <c r="H713" s="212">
        <v>60.04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290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282</v>
      </c>
    </row>
    <row r="714" spans="1:65" s="2" customFormat="1" ht="16.5" customHeight="1">
      <c r="A714" s="35"/>
      <c r="B714" s="36"/>
      <c r="C714" s="193" t="s">
        <v>779</v>
      </c>
      <c r="D714" s="193" t="s">
        <v>284</v>
      </c>
      <c r="E714" s="194" t="s">
        <v>8361</v>
      </c>
      <c r="F714" s="195" t="s">
        <v>8362</v>
      </c>
      <c r="G714" s="196" t="s">
        <v>441</v>
      </c>
      <c r="H714" s="197">
        <v>17.899999999999999</v>
      </c>
      <c r="I714" s="198"/>
      <c r="J714" s="199">
        <f>ROUND(I714*H714,2)</f>
        <v>0</v>
      </c>
      <c r="K714" s="200"/>
      <c r="L714" s="40"/>
      <c r="M714" s="201" t="s">
        <v>1</v>
      </c>
      <c r="N714" s="202" t="s">
        <v>41</v>
      </c>
      <c r="O714" s="72"/>
      <c r="P714" s="203">
        <f>O714*H714</f>
        <v>0</v>
      </c>
      <c r="Q714" s="203">
        <v>0</v>
      </c>
      <c r="R714" s="203">
        <f>Q714*H714</f>
        <v>0</v>
      </c>
      <c r="S714" s="203">
        <v>3.9399999999999999E-3</v>
      </c>
      <c r="T714" s="204">
        <f>S714*H714</f>
        <v>7.0525999999999991E-2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5" t="s">
        <v>199</v>
      </c>
      <c r="AT714" s="205" t="s">
        <v>284</v>
      </c>
      <c r="AU714" s="205" t="s">
        <v>85</v>
      </c>
      <c r="AY714" s="18" t="s">
        <v>282</v>
      </c>
      <c r="BE714" s="206">
        <f>IF(N714="základní",J714,0)</f>
        <v>0</v>
      </c>
      <c r="BF714" s="206">
        <f>IF(N714="snížená",J714,0)</f>
        <v>0</v>
      </c>
      <c r="BG714" s="206">
        <f>IF(N714="zákl. přenesená",J714,0)</f>
        <v>0</v>
      </c>
      <c r="BH714" s="206">
        <f>IF(N714="sníž. přenesená",J714,0)</f>
        <v>0</v>
      </c>
      <c r="BI714" s="206">
        <f>IF(N714="nulová",J714,0)</f>
        <v>0</v>
      </c>
      <c r="BJ714" s="18" t="s">
        <v>83</v>
      </c>
      <c r="BK714" s="206">
        <f>ROUND(I714*H714,2)</f>
        <v>0</v>
      </c>
      <c r="BL714" s="18" t="s">
        <v>199</v>
      </c>
      <c r="BM714" s="205" t="s">
        <v>8363</v>
      </c>
    </row>
    <row r="715" spans="1:65" s="16" customFormat="1" ht="11.25">
      <c r="B715" s="241"/>
      <c r="C715" s="242"/>
      <c r="D715" s="209" t="s">
        <v>290</v>
      </c>
      <c r="E715" s="243" t="s">
        <v>1</v>
      </c>
      <c r="F715" s="244" t="s">
        <v>8364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290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282</v>
      </c>
    </row>
    <row r="716" spans="1:65" s="13" customFormat="1" ht="11.25">
      <c r="B716" s="207"/>
      <c r="C716" s="208"/>
      <c r="D716" s="209" t="s">
        <v>290</v>
      </c>
      <c r="E716" s="210" t="s">
        <v>1</v>
      </c>
      <c r="F716" s="211" t="s">
        <v>8365</v>
      </c>
      <c r="G716" s="208"/>
      <c r="H716" s="212">
        <v>7.6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290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282</v>
      </c>
    </row>
    <row r="717" spans="1:65" s="16" customFormat="1" ht="11.25">
      <c r="B717" s="241"/>
      <c r="C717" s="242"/>
      <c r="D717" s="209" t="s">
        <v>290</v>
      </c>
      <c r="E717" s="243" t="s">
        <v>1</v>
      </c>
      <c r="F717" s="244" t="s">
        <v>8366</v>
      </c>
      <c r="G717" s="242"/>
      <c r="H717" s="243" t="s">
        <v>1</v>
      </c>
      <c r="I717" s="245"/>
      <c r="J717" s="242"/>
      <c r="K717" s="242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290</v>
      </c>
      <c r="AU717" s="250" t="s">
        <v>85</v>
      </c>
      <c r="AV717" s="16" t="s">
        <v>83</v>
      </c>
      <c r="AW717" s="16" t="s">
        <v>32</v>
      </c>
      <c r="AX717" s="16" t="s">
        <v>76</v>
      </c>
      <c r="AY717" s="250" t="s">
        <v>282</v>
      </c>
    </row>
    <row r="718" spans="1:65" s="13" customFormat="1" ht="11.25">
      <c r="B718" s="207"/>
      <c r="C718" s="208"/>
      <c r="D718" s="209" t="s">
        <v>290</v>
      </c>
      <c r="E718" s="210" t="s">
        <v>1</v>
      </c>
      <c r="F718" s="211" t="s">
        <v>8367</v>
      </c>
      <c r="G718" s="208"/>
      <c r="H718" s="212">
        <v>7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290</v>
      </c>
      <c r="AU718" s="218" t="s">
        <v>85</v>
      </c>
      <c r="AV718" s="13" t="s">
        <v>85</v>
      </c>
      <c r="AW718" s="13" t="s">
        <v>32</v>
      </c>
      <c r="AX718" s="13" t="s">
        <v>76</v>
      </c>
      <c r="AY718" s="218" t="s">
        <v>282</v>
      </c>
    </row>
    <row r="719" spans="1:65" s="16" customFormat="1" ht="11.25">
      <c r="B719" s="241"/>
      <c r="C719" s="242"/>
      <c r="D719" s="209" t="s">
        <v>290</v>
      </c>
      <c r="E719" s="243" t="s">
        <v>1</v>
      </c>
      <c r="F719" s="244" t="s">
        <v>8368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290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282</v>
      </c>
    </row>
    <row r="720" spans="1:65" s="13" customFormat="1" ht="11.25">
      <c r="B720" s="207"/>
      <c r="C720" s="208"/>
      <c r="D720" s="209" t="s">
        <v>290</v>
      </c>
      <c r="E720" s="210" t="s">
        <v>1</v>
      </c>
      <c r="F720" s="211" t="s">
        <v>8369</v>
      </c>
      <c r="G720" s="208"/>
      <c r="H720" s="212">
        <v>3.3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290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282</v>
      </c>
    </row>
    <row r="721" spans="1:65" s="12" customFormat="1" ht="22.9" customHeight="1">
      <c r="B721" s="177"/>
      <c r="C721" s="178"/>
      <c r="D721" s="179" t="s">
        <v>75</v>
      </c>
      <c r="E721" s="191" t="s">
        <v>2205</v>
      </c>
      <c r="F721" s="191" t="s">
        <v>2206</v>
      </c>
      <c r="G721" s="178"/>
      <c r="H721" s="178"/>
      <c r="I721" s="181"/>
      <c r="J721" s="192">
        <f>BK721</f>
        <v>0</v>
      </c>
      <c r="K721" s="178"/>
      <c r="L721" s="183"/>
      <c r="M721" s="184"/>
      <c r="N721" s="185"/>
      <c r="O721" s="185"/>
      <c r="P721" s="186">
        <f>SUM(P722:P759)</f>
        <v>0</v>
      </c>
      <c r="Q721" s="185"/>
      <c r="R721" s="186">
        <f>SUM(R722:R759)</f>
        <v>0</v>
      </c>
      <c r="S721" s="185"/>
      <c r="T721" s="187">
        <f>SUM(T722:T759)</f>
        <v>5.4306637999999996</v>
      </c>
      <c r="AR721" s="188" t="s">
        <v>85</v>
      </c>
      <c r="AT721" s="189" t="s">
        <v>75</v>
      </c>
      <c r="AU721" s="189" t="s">
        <v>83</v>
      </c>
      <c r="AY721" s="188" t="s">
        <v>282</v>
      </c>
      <c r="BK721" s="190">
        <f>SUM(BK722:BK759)</f>
        <v>0</v>
      </c>
    </row>
    <row r="722" spans="1:65" s="2" customFormat="1" ht="16.5" customHeight="1">
      <c r="A722" s="35"/>
      <c r="B722" s="36"/>
      <c r="C722" s="193" t="s">
        <v>783</v>
      </c>
      <c r="D722" s="193" t="s">
        <v>284</v>
      </c>
      <c r="E722" s="194" t="s">
        <v>8370</v>
      </c>
      <c r="F722" s="195" t="s">
        <v>8371</v>
      </c>
      <c r="G722" s="196" t="s">
        <v>287</v>
      </c>
      <c r="H722" s="197">
        <v>163.995</v>
      </c>
      <c r="I722" s="198"/>
      <c r="J722" s="199">
        <f>ROUND(I722*H722,2)</f>
        <v>0</v>
      </c>
      <c r="K722" s="200"/>
      <c r="L722" s="40"/>
      <c r="M722" s="201" t="s">
        <v>1</v>
      </c>
      <c r="N722" s="202" t="s">
        <v>41</v>
      </c>
      <c r="O722" s="72"/>
      <c r="P722" s="203">
        <f>O722*H722</f>
        <v>0</v>
      </c>
      <c r="Q722" s="203">
        <v>0</v>
      </c>
      <c r="R722" s="203">
        <f>Q722*H722</f>
        <v>0</v>
      </c>
      <c r="S722" s="203">
        <v>1.098E-2</v>
      </c>
      <c r="T722" s="204">
        <f>S722*H722</f>
        <v>1.8006651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5" t="s">
        <v>199</v>
      </c>
      <c r="AT722" s="205" t="s">
        <v>284</v>
      </c>
      <c r="AU722" s="205" t="s">
        <v>85</v>
      </c>
      <c r="AY722" s="18" t="s">
        <v>282</v>
      </c>
      <c r="BE722" s="206">
        <f>IF(N722="základní",J722,0)</f>
        <v>0</v>
      </c>
      <c r="BF722" s="206">
        <f>IF(N722="snížená",J722,0)</f>
        <v>0</v>
      </c>
      <c r="BG722" s="206">
        <f>IF(N722="zákl. přenesená",J722,0)</f>
        <v>0</v>
      </c>
      <c r="BH722" s="206">
        <f>IF(N722="sníž. přenesená",J722,0)</f>
        <v>0</v>
      </c>
      <c r="BI722" s="206">
        <f>IF(N722="nulová",J722,0)</f>
        <v>0</v>
      </c>
      <c r="BJ722" s="18" t="s">
        <v>83</v>
      </c>
      <c r="BK722" s="206">
        <f>ROUND(I722*H722,2)</f>
        <v>0</v>
      </c>
      <c r="BL722" s="18" t="s">
        <v>199</v>
      </c>
      <c r="BM722" s="205" t="s">
        <v>8372</v>
      </c>
    </row>
    <row r="723" spans="1:65" s="16" customFormat="1" ht="11.25">
      <c r="B723" s="241"/>
      <c r="C723" s="242"/>
      <c r="D723" s="209" t="s">
        <v>290</v>
      </c>
      <c r="E723" s="243" t="s">
        <v>1</v>
      </c>
      <c r="F723" s="244" t="s">
        <v>8373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290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282</v>
      </c>
    </row>
    <row r="724" spans="1:65" s="16" customFormat="1" ht="11.25">
      <c r="B724" s="241"/>
      <c r="C724" s="242"/>
      <c r="D724" s="209" t="s">
        <v>290</v>
      </c>
      <c r="E724" s="243" t="s">
        <v>1</v>
      </c>
      <c r="F724" s="244" t="s">
        <v>7776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290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282</v>
      </c>
    </row>
    <row r="725" spans="1:65" s="13" customFormat="1" ht="11.25">
      <c r="B725" s="207"/>
      <c r="C725" s="208"/>
      <c r="D725" s="209" t="s">
        <v>290</v>
      </c>
      <c r="E725" s="210" t="s">
        <v>1</v>
      </c>
      <c r="F725" s="211" t="s">
        <v>8374</v>
      </c>
      <c r="G725" s="208"/>
      <c r="H725" s="212">
        <v>37.863999999999997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290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282</v>
      </c>
    </row>
    <row r="726" spans="1:65" s="16" customFormat="1" ht="11.25">
      <c r="B726" s="241"/>
      <c r="C726" s="242"/>
      <c r="D726" s="209" t="s">
        <v>290</v>
      </c>
      <c r="E726" s="243" t="s">
        <v>1</v>
      </c>
      <c r="F726" s="244" t="s">
        <v>7858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290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282</v>
      </c>
    </row>
    <row r="727" spans="1:65" s="13" customFormat="1" ht="11.25">
      <c r="B727" s="207"/>
      <c r="C727" s="208"/>
      <c r="D727" s="209" t="s">
        <v>290</v>
      </c>
      <c r="E727" s="210" t="s">
        <v>1</v>
      </c>
      <c r="F727" s="211" t="s">
        <v>8375</v>
      </c>
      <c r="G727" s="208"/>
      <c r="H727" s="212">
        <v>-24.917000000000002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290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282</v>
      </c>
    </row>
    <row r="728" spans="1:65" s="16" customFormat="1" ht="11.25">
      <c r="B728" s="241"/>
      <c r="C728" s="242"/>
      <c r="D728" s="209" t="s">
        <v>290</v>
      </c>
      <c r="E728" s="243" t="s">
        <v>1</v>
      </c>
      <c r="F728" s="244" t="s">
        <v>8376</v>
      </c>
      <c r="G728" s="242"/>
      <c r="H728" s="243" t="s">
        <v>1</v>
      </c>
      <c r="I728" s="245"/>
      <c r="J728" s="242"/>
      <c r="K728" s="242"/>
      <c r="L728" s="246"/>
      <c r="M728" s="247"/>
      <c r="N728" s="248"/>
      <c r="O728" s="248"/>
      <c r="P728" s="248"/>
      <c r="Q728" s="248"/>
      <c r="R728" s="248"/>
      <c r="S728" s="248"/>
      <c r="T728" s="249"/>
      <c r="AT728" s="250" t="s">
        <v>290</v>
      </c>
      <c r="AU728" s="250" t="s">
        <v>85</v>
      </c>
      <c r="AV728" s="16" t="s">
        <v>83</v>
      </c>
      <c r="AW728" s="16" t="s">
        <v>32</v>
      </c>
      <c r="AX728" s="16" t="s">
        <v>76</v>
      </c>
      <c r="AY728" s="250" t="s">
        <v>282</v>
      </c>
    </row>
    <row r="729" spans="1:65" s="13" customFormat="1" ht="11.25">
      <c r="B729" s="207"/>
      <c r="C729" s="208"/>
      <c r="D729" s="209" t="s">
        <v>290</v>
      </c>
      <c r="E729" s="210" t="s">
        <v>1</v>
      </c>
      <c r="F729" s="211" t="s">
        <v>8377</v>
      </c>
      <c r="G729" s="208"/>
      <c r="H729" s="212">
        <v>27.504000000000001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290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282</v>
      </c>
    </row>
    <row r="730" spans="1:65" s="16" customFormat="1" ht="11.25">
      <c r="B730" s="241"/>
      <c r="C730" s="242"/>
      <c r="D730" s="209" t="s">
        <v>290</v>
      </c>
      <c r="E730" s="243" t="s">
        <v>1</v>
      </c>
      <c r="F730" s="244" t="s">
        <v>8378</v>
      </c>
      <c r="G730" s="242"/>
      <c r="H730" s="243" t="s">
        <v>1</v>
      </c>
      <c r="I730" s="245"/>
      <c r="J730" s="242"/>
      <c r="K730" s="242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290</v>
      </c>
      <c r="AU730" s="250" t="s">
        <v>85</v>
      </c>
      <c r="AV730" s="16" t="s">
        <v>83</v>
      </c>
      <c r="AW730" s="16" t="s">
        <v>32</v>
      </c>
      <c r="AX730" s="16" t="s">
        <v>76</v>
      </c>
      <c r="AY730" s="250" t="s">
        <v>282</v>
      </c>
    </row>
    <row r="731" spans="1:65" s="13" customFormat="1" ht="11.25">
      <c r="B731" s="207"/>
      <c r="C731" s="208"/>
      <c r="D731" s="209" t="s">
        <v>290</v>
      </c>
      <c r="E731" s="210" t="s">
        <v>1</v>
      </c>
      <c r="F731" s="211" t="s">
        <v>8379</v>
      </c>
      <c r="G731" s="208"/>
      <c r="H731" s="212">
        <v>50.064999999999998</v>
      </c>
      <c r="I731" s="213"/>
      <c r="J731" s="208"/>
      <c r="K731" s="208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290</v>
      </c>
      <c r="AU731" s="218" t="s">
        <v>85</v>
      </c>
      <c r="AV731" s="13" t="s">
        <v>85</v>
      </c>
      <c r="AW731" s="13" t="s">
        <v>32</v>
      </c>
      <c r="AX731" s="13" t="s">
        <v>76</v>
      </c>
      <c r="AY731" s="218" t="s">
        <v>282</v>
      </c>
    </row>
    <row r="732" spans="1:65" s="16" customFormat="1" ht="11.25">
      <c r="B732" s="241"/>
      <c r="C732" s="242"/>
      <c r="D732" s="209" t="s">
        <v>290</v>
      </c>
      <c r="E732" s="243" t="s">
        <v>1</v>
      </c>
      <c r="F732" s="244" t="s">
        <v>8380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290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282</v>
      </c>
    </row>
    <row r="733" spans="1:65" s="13" customFormat="1" ht="11.25">
      <c r="B733" s="207"/>
      <c r="C733" s="208"/>
      <c r="D733" s="209" t="s">
        <v>290</v>
      </c>
      <c r="E733" s="210" t="s">
        <v>1</v>
      </c>
      <c r="F733" s="211" t="s">
        <v>8381</v>
      </c>
      <c r="G733" s="208"/>
      <c r="H733" s="212">
        <v>-15.38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290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282</v>
      </c>
    </row>
    <row r="734" spans="1:65" s="16" customFormat="1" ht="11.25">
      <c r="B734" s="241"/>
      <c r="C734" s="242"/>
      <c r="D734" s="209" t="s">
        <v>290</v>
      </c>
      <c r="E734" s="243" t="s">
        <v>1</v>
      </c>
      <c r="F734" s="244" t="s">
        <v>8382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290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282</v>
      </c>
    </row>
    <row r="735" spans="1:65" s="13" customFormat="1" ht="11.25">
      <c r="B735" s="207"/>
      <c r="C735" s="208"/>
      <c r="D735" s="209" t="s">
        <v>290</v>
      </c>
      <c r="E735" s="210" t="s">
        <v>1</v>
      </c>
      <c r="F735" s="211" t="s">
        <v>8383</v>
      </c>
      <c r="G735" s="208"/>
      <c r="H735" s="212">
        <v>9.9830000000000005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290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282</v>
      </c>
    </row>
    <row r="736" spans="1:65" s="16" customFormat="1" ht="11.25">
      <c r="B736" s="241"/>
      <c r="C736" s="242"/>
      <c r="D736" s="209" t="s">
        <v>290</v>
      </c>
      <c r="E736" s="243" t="s">
        <v>1</v>
      </c>
      <c r="F736" s="244" t="s">
        <v>7778</v>
      </c>
      <c r="G736" s="242"/>
      <c r="H736" s="243" t="s">
        <v>1</v>
      </c>
      <c r="I736" s="245"/>
      <c r="J736" s="242"/>
      <c r="K736" s="242"/>
      <c r="L736" s="246"/>
      <c r="M736" s="247"/>
      <c r="N736" s="248"/>
      <c r="O736" s="248"/>
      <c r="P736" s="248"/>
      <c r="Q736" s="248"/>
      <c r="R736" s="248"/>
      <c r="S736" s="248"/>
      <c r="T736" s="249"/>
      <c r="AT736" s="250" t="s">
        <v>290</v>
      </c>
      <c r="AU736" s="250" t="s">
        <v>85</v>
      </c>
      <c r="AV736" s="16" t="s">
        <v>83</v>
      </c>
      <c r="AW736" s="16" t="s">
        <v>32</v>
      </c>
      <c r="AX736" s="16" t="s">
        <v>76</v>
      </c>
      <c r="AY736" s="250" t="s">
        <v>282</v>
      </c>
    </row>
    <row r="737" spans="1:65" s="13" customFormat="1" ht="11.25">
      <c r="B737" s="207"/>
      <c r="C737" s="208"/>
      <c r="D737" s="209" t="s">
        <v>290</v>
      </c>
      <c r="E737" s="210" t="s">
        <v>1</v>
      </c>
      <c r="F737" s="211" t="s">
        <v>8384</v>
      </c>
      <c r="G737" s="208"/>
      <c r="H737" s="212">
        <v>93.91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290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282</v>
      </c>
    </row>
    <row r="738" spans="1:65" s="16" customFormat="1" ht="11.25">
      <c r="B738" s="241"/>
      <c r="C738" s="242"/>
      <c r="D738" s="209" t="s">
        <v>290</v>
      </c>
      <c r="E738" s="243" t="s">
        <v>1</v>
      </c>
      <c r="F738" s="244" t="s">
        <v>7858</v>
      </c>
      <c r="G738" s="242"/>
      <c r="H738" s="243" t="s">
        <v>1</v>
      </c>
      <c r="I738" s="245"/>
      <c r="J738" s="242"/>
      <c r="K738" s="242"/>
      <c r="L738" s="246"/>
      <c r="M738" s="247"/>
      <c r="N738" s="248"/>
      <c r="O738" s="248"/>
      <c r="P738" s="248"/>
      <c r="Q738" s="248"/>
      <c r="R738" s="248"/>
      <c r="S738" s="248"/>
      <c r="T738" s="249"/>
      <c r="AT738" s="250" t="s">
        <v>290</v>
      </c>
      <c r="AU738" s="250" t="s">
        <v>85</v>
      </c>
      <c r="AV738" s="16" t="s">
        <v>83</v>
      </c>
      <c r="AW738" s="16" t="s">
        <v>32</v>
      </c>
      <c r="AX738" s="16" t="s">
        <v>76</v>
      </c>
      <c r="AY738" s="250" t="s">
        <v>282</v>
      </c>
    </row>
    <row r="739" spans="1:65" s="13" customFormat="1" ht="11.25">
      <c r="B739" s="207"/>
      <c r="C739" s="208"/>
      <c r="D739" s="209" t="s">
        <v>290</v>
      </c>
      <c r="E739" s="210" t="s">
        <v>1</v>
      </c>
      <c r="F739" s="211" t="s">
        <v>8385</v>
      </c>
      <c r="G739" s="208"/>
      <c r="H739" s="212">
        <v>-15.034000000000001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290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282</v>
      </c>
    </row>
    <row r="740" spans="1:65" s="2" customFormat="1" ht="24.2" customHeight="1">
      <c r="A740" s="35"/>
      <c r="B740" s="36"/>
      <c r="C740" s="193" t="s">
        <v>787</v>
      </c>
      <c r="D740" s="193" t="s">
        <v>284</v>
      </c>
      <c r="E740" s="194" t="s">
        <v>8386</v>
      </c>
      <c r="F740" s="195" t="s">
        <v>8387</v>
      </c>
      <c r="G740" s="196" t="s">
        <v>287</v>
      </c>
      <c r="H740" s="197">
        <v>163.995</v>
      </c>
      <c r="I740" s="198"/>
      <c r="J740" s="199">
        <f>ROUND(I740*H740,2)</f>
        <v>0</v>
      </c>
      <c r="K740" s="200"/>
      <c r="L740" s="40"/>
      <c r="M740" s="201" t="s">
        <v>1</v>
      </c>
      <c r="N740" s="202" t="s">
        <v>41</v>
      </c>
      <c r="O740" s="72"/>
      <c r="P740" s="203">
        <f>O740*H740</f>
        <v>0</v>
      </c>
      <c r="Q740" s="203">
        <v>0</v>
      </c>
      <c r="R740" s="203">
        <f>Q740*H740</f>
        <v>0</v>
      </c>
      <c r="S740" s="203">
        <v>8.0000000000000002E-3</v>
      </c>
      <c r="T740" s="204">
        <f>S740*H740</f>
        <v>1.31196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5" t="s">
        <v>199</v>
      </c>
      <c r="AT740" s="205" t="s">
        <v>284</v>
      </c>
      <c r="AU740" s="205" t="s">
        <v>85</v>
      </c>
      <c r="AY740" s="18" t="s">
        <v>282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18" t="s">
        <v>83</v>
      </c>
      <c r="BK740" s="206">
        <f>ROUND(I740*H740,2)</f>
        <v>0</v>
      </c>
      <c r="BL740" s="18" t="s">
        <v>199</v>
      </c>
      <c r="BM740" s="205" t="s">
        <v>8388</v>
      </c>
    </row>
    <row r="741" spans="1:65" s="16" customFormat="1" ht="11.25">
      <c r="B741" s="241"/>
      <c r="C741" s="242"/>
      <c r="D741" s="209" t="s">
        <v>290</v>
      </c>
      <c r="E741" s="243" t="s">
        <v>1</v>
      </c>
      <c r="F741" s="244" t="s">
        <v>8389</v>
      </c>
      <c r="G741" s="242"/>
      <c r="H741" s="243" t="s">
        <v>1</v>
      </c>
      <c r="I741" s="245"/>
      <c r="J741" s="242"/>
      <c r="K741" s="242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290</v>
      </c>
      <c r="AU741" s="250" t="s">
        <v>85</v>
      </c>
      <c r="AV741" s="16" t="s">
        <v>83</v>
      </c>
      <c r="AW741" s="16" t="s">
        <v>32</v>
      </c>
      <c r="AX741" s="16" t="s">
        <v>76</v>
      </c>
      <c r="AY741" s="250" t="s">
        <v>282</v>
      </c>
    </row>
    <row r="742" spans="1:65" s="13" customFormat="1" ht="11.25">
      <c r="B742" s="207"/>
      <c r="C742" s="208"/>
      <c r="D742" s="209" t="s">
        <v>290</v>
      </c>
      <c r="E742" s="210" t="s">
        <v>1</v>
      </c>
      <c r="F742" s="211" t="s">
        <v>8390</v>
      </c>
      <c r="G742" s="208"/>
      <c r="H742" s="212">
        <v>163.995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290</v>
      </c>
      <c r="AU742" s="218" t="s">
        <v>85</v>
      </c>
      <c r="AV742" s="13" t="s">
        <v>85</v>
      </c>
      <c r="AW742" s="13" t="s">
        <v>32</v>
      </c>
      <c r="AX742" s="13" t="s">
        <v>76</v>
      </c>
      <c r="AY742" s="218" t="s">
        <v>282</v>
      </c>
    </row>
    <row r="743" spans="1:65" s="2" customFormat="1" ht="21.75" customHeight="1">
      <c r="A743" s="35"/>
      <c r="B743" s="36"/>
      <c r="C743" s="193" t="s">
        <v>791</v>
      </c>
      <c r="D743" s="193" t="s">
        <v>284</v>
      </c>
      <c r="E743" s="194" t="s">
        <v>8391</v>
      </c>
      <c r="F743" s="195" t="s">
        <v>8392</v>
      </c>
      <c r="G743" s="196" t="s">
        <v>287</v>
      </c>
      <c r="H743" s="197">
        <v>55.314999999999998</v>
      </c>
      <c r="I743" s="198"/>
      <c r="J743" s="199">
        <f>ROUND(I743*H743,2)</f>
        <v>0</v>
      </c>
      <c r="K743" s="200"/>
      <c r="L743" s="40"/>
      <c r="M743" s="201" t="s">
        <v>1</v>
      </c>
      <c r="N743" s="202" t="s">
        <v>41</v>
      </c>
      <c r="O743" s="72"/>
      <c r="P743" s="203">
        <f>O743*H743</f>
        <v>0</v>
      </c>
      <c r="Q743" s="203">
        <v>0</v>
      </c>
      <c r="R743" s="203">
        <f>Q743*H743</f>
        <v>0</v>
      </c>
      <c r="S743" s="203">
        <v>1.098E-2</v>
      </c>
      <c r="T743" s="204">
        <f>S743*H743</f>
        <v>0.60735870000000003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5" t="s">
        <v>199</v>
      </c>
      <c r="AT743" s="205" t="s">
        <v>284</v>
      </c>
      <c r="AU743" s="205" t="s">
        <v>85</v>
      </c>
      <c r="AY743" s="18" t="s">
        <v>282</v>
      </c>
      <c r="BE743" s="206">
        <f>IF(N743="základní",J743,0)</f>
        <v>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8" t="s">
        <v>83</v>
      </c>
      <c r="BK743" s="206">
        <f>ROUND(I743*H743,2)</f>
        <v>0</v>
      </c>
      <c r="BL743" s="18" t="s">
        <v>199</v>
      </c>
      <c r="BM743" s="205" t="s">
        <v>8393</v>
      </c>
    </row>
    <row r="744" spans="1:65" s="16" customFormat="1" ht="11.25">
      <c r="B744" s="241"/>
      <c r="C744" s="242"/>
      <c r="D744" s="209" t="s">
        <v>290</v>
      </c>
      <c r="E744" s="243" t="s">
        <v>1</v>
      </c>
      <c r="F744" s="244" t="s">
        <v>8394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290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282</v>
      </c>
    </row>
    <row r="745" spans="1:65" s="16" customFormat="1" ht="11.25">
      <c r="B745" s="241"/>
      <c r="C745" s="242"/>
      <c r="D745" s="209" t="s">
        <v>290</v>
      </c>
      <c r="E745" s="243" t="s">
        <v>1</v>
      </c>
      <c r="F745" s="244" t="s">
        <v>7776</v>
      </c>
      <c r="G745" s="242"/>
      <c r="H745" s="243" t="s">
        <v>1</v>
      </c>
      <c r="I745" s="245"/>
      <c r="J745" s="242"/>
      <c r="K745" s="242"/>
      <c r="L745" s="246"/>
      <c r="M745" s="247"/>
      <c r="N745" s="248"/>
      <c r="O745" s="248"/>
      <c r="P745" s="248"/>
      <c r="Q745" s="248"/>
      <c r="R745" s="248"/>
      <c r="S745" s="248"/>
      <c r="T745" s="249"/>
      <c r="AT745" s="250" t="s">
        <v>290</v>
      </c>
      <c r="AU745" s="250" t="s">
        <v>85</v>
      </c>
      <c r="AV745" s="16" t="s">
        <v>83</v>
      </c>
      <c r="AW745" s="16" t="s">
        <v>32</v>
      </c>
      <c r="AX745" s="16" t="s">
        <v>76</v>
      </c>
      <c r="AY745" s="250" t="s">
        <v>282</v>
      </c>
    </row>
    <row r="746" spans="1:65" s="13" customFormat="1" ht="11.25">
      <c r="B746" s="207"/>
      <c r="C746" s="208"/>
      <c r="D746" s="209" t="s">
        <v>290</v>
      </c>
      <c r="E746" s="210" t="s">
        <v>1</v>
      </c>
      <c r="F746" s="211" t="s">
        <v>8395</v>
      </c>
      <c r="G746" s="208"/>
      <c r="H746" s="212">
        <v>28.318000000000001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290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282</v>
      </c>
    </row>
    <row r="747" spans="1:65" s="16" customFormat="1" ht="11.25">
      <c r="B747" s="241"/>
      <c r="C747" s="242"/>
      <c r="D747" s="209" t="s">
        <v>290</v>
      </c>
      <c r="E747" s="243" t="s">
        <v>1</v>
      </c>
      <c r="F747" s="244" t="s">
        <v>8378</v>
      </c>
      <c r="G747" s="242"/>
      <c r="H747" s="243" t="s">
        <v>1</v>
      </c>
      <c r="I747" s="245"/>
      <c r="J747" s="242"/>
      <c r="K747" s="242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290</v>
      </c>
      <c r="AU747" s="250" t="s">
        <v>85</v>
      </c>
      <c r="AV747" s="16" t="s">
        <v>83</v>
      </c>
      <c r="AW747" s="16" t="s">
        <v>32</v>
      </c>
      <c r="AX747" s="16" t="s">
        <v>76</v>
      </c>
      <c r="AY747" s="250" t="s">
        <v>282</v>
      </c>
    </row>
    <row r="748" spans="1:65" s="13" customFormat="1" ht="11.25">
      <c r="B748" s="207"/>
      <c r="C748" s="208"/>
      <c r="D748" s="209" t="s">
        <v>290</v>
      </c>
      <c r="E748" s="210" t="s">
        <v>1</v>
      </c>
      <c r="F748" s="211" t="s">
        <v>8396</v>
      </c>
      <c r="G748" s="208"/>
      <c r="H748" s="212">
        <v>19.684000000000001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290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282</v>
      </c>
    </row>
    <row r="749" spans="1:65" s="16" customFormat="1" ht="11.25">
      <c r="B749" s="241"/>
      <c r="C749" s="242"/>
      <c r="D749" s="209" t="s">
        <v>290</v>
      </c>
      <c r="E749" s="243" t="s">
        <v>1</v>
      </c>
      <c r="F749" s="244" t="s">
        <v>8397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290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282</v>
      </c>
    </row>
    <row r="750" spans="1:65" s="13" customFormat="1" ht="11.25">
      <c r="B750" s="207"/>
      <c r="C750" s="208"/>
      <c r="D750" s="209" t="s">
        <v>290</v>
      </c>
      <c r="E750" s="210" t="s">
        <v>1</v>
      </c>
      <c r="F750" s="211" t="s">
        <v>8398</v>
      </c>
      <c r="G750" s="208"/>
      <c r="H750" s="212">
        <v>7.3129999999999997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290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282</v>
      </c>
    </row>
    <row r="751" spans="1:65" s="2" customFormat="1" ht="24.2" customHeight="1">
      <c r="A751" s="35"/>
      <c r="B751" s="36"/>
      <c r="C751" s="193" t="s">
        <v>796</v>
      </c>
      <c r="D751" s="193" t="s">
        <v>284</v>
      </c>
      <c r="E751" s="194" t="s">
        <v>8399</v>
      </c>
      <c r="F751" s="195" t="s">
        <v>8400</v>
      </c>
      <c r="G751" s="196" t="s">
        <v>287</v>
      </c>
      <c r="H751" s="197">
        <v>55.314999999999998</v>
      </c>
      <c r="I751" s="198"/>
      <c r="J751" s="199">
        <f>ROUND(I751*H751,2)</f>
        <v>0</v>
      </c>
      <c r="K751" s="200"/>
      <c r="L751" s="40"/>
      <c r="M751" s="201" t="s">
        <v>1</v>
      </c>
      <c r="N751" s="202" t="s">
        <v>41</v>
      </c>
      <c r="O751" s="72"/>
      <c r="P751" s="203">
        <f>O751*H751</f>
        <v>0</v>
      </c>
      <c r="Q751" s="203">
        <v>0</v>
      </c>
      <c r="R751" s="203">
        <f>Q751*H751</f>
        <v>0</v>
      </c>
      <c r="S751" s="203">
        <v>8.0000000000000002E-3</v>
      </c>
      <c r="T751" s="204">
        <f>S751*H751</f>
        <v>0.44251999999999997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199</v>
      </c>
      <c r="AT751" s="205" t="s">
        <v>284</v>
      </c>
      <c r="AU751" s="205" t="s">
        <v>85</v>
      </c>
      <c r="AY751" s="18" t="s">
        <v>282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83</v>
      </c>
      <c r="BK751" s="206">
        <f>ROUND(I751*H751,2)</f>
        <v>0</v>
      </c>
      <c r="BL751" s="18" t="s">
        <v>199</v>
      </c>
      <c r="BM751" s="205" t="s">
        <v>8401</v>
      </c>
    </row>
    <row r="752" spans="1:65" s="16" customFormat="1" ht="11.25">
      <c r="B752" s="241"/>
      <c r="C752" s="242"/>
      <c r="D752" s="209" t="s">
        <v>290</v>
      </c>
      <c r="E752" s="243" t="s">
        <v>1</v>
      </c>
      <c r="F752" s="244" t="s">
        <v>8389</v>
      </c>
      <c r="G752" s="242"/>
      <c r="H752" s="243" t="s">
        <v>1</v>
      </c>
      <c r="I752" s="245"/>
      <c r="J752" s="242"/>
      <c r="K752" s="242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290</v>
      </c>
      <c r="AU752" s="250" t="s">
        <v>85</v>
      </c>
      <c r="AV752" s="16" t="s">
        <v>83</v>
      </c>
      <c r="AW752" s="16" t="s">
        <v>32</v>
      </c>
      <c r="AX752" s="16" t="s">
        <v>76</v>
      </c>
      <c r="AY752" s="250" t="s">
        <v>282</v>
      </c>
    </row>
    <row r="753" spans="1:65" s="13" customFormat="1" ht="11.25">
      <c r="B753" s="207"/>
      <c r="C753" s="208"/>
      <c r="D753" s="209" t="s">
        <v>290</v>
      </c>
      <c r="E753" s="210" t="s">
        <v>1</v>
      </c>
      <c r="F753" s="211" t="s">
        <v>8402</v>
      </c>
      <c r="G753" s="208"/>
      <c r="H753" s="212">
        <v>55.314999999999998</v>
      </c>
      <c r="I753" s="213"/>
      <c r="J753" s="208"/>
      <c r="K753" s="208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290</v>
      </c>
      <c r="AU753" s="218" t="s">
        <v>85</v>
      </c>
      <c r="AV753" s="13" t="s">
        <v>85</v>
      </c>
      <c r="AW753" s="13" t="s">
        <v>32</v>
      </c>
      <c r="AX753" s="13" t="s">
        <v>76</v>
      </c>
      <c r="AY753" s="218" t="s">
        <v>282</v>
      </c>
    </row>
    <row r="754" spans="1:65" s="2" customFormat="1" ht="24.2" customHeight="1">
      <c r="A754" s="35"/>
      <c r="B754" s="36"/>
      <c r="C754" s="193" t="s">
        <v>801</v>
      </c>
      <c r="D754" s="193" t="s">
        <v>284</v>
      </c>
      <c r="E754" s="194" t="s">
        <v>8403</v>
      </c>
      <c r="F754" s="195" t="s">
        <v>8404</v>
      </c>
      <c r="G754" s="196" t="s">
        <v>583</v>
      </c>
      <c r="H754" s="197">
        <v>54.72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</v>
      </c>
      <c r="R754" s="203">
        <f>Q754*H754</f>
        <v>0</v>
      </c>
      <c r="S754" s="203">
        <v>3.0000000000000001E-3</v>
      </c>
      <c r="T754" s="204">
        <f>S754*H754</f>
        <v>0.16416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199</v>
      </c>
      <c r="AT754" s="205" t="s">
        <v>284</v>
      </c>
      <c r="AU754" s="205" t="s">
        <v>85</v>
      </c>
      <c r="AY754" s="18" t="s">
        <v>282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199</v>
      </c>
      <c r="BM754" s="205" t="s">
        <v>8405</v>
      </c>
    </row>
    <row r="755" spans="1:65" s="16" customFormat="1" ht="11.25">
      <c r="B755" s="241"/>
      <c r="C755" s="242"/>
      <c r="D755" s="209" t="s">
        <v>290</v>
      </c>
      <c r="E755" s="243" t="s">
        <v>1</v>
      </c>
      <c r="F755" s="244" t="s">
        <v>8406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290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282</v>
      </c>
    </row>
    <row r="756" spans="1:65" s="13" customFormat="1" ht="11.25">
      <c r="B756" s="207"/>
      <c r="C756" s="208"/>
      <c r="D756" s="209" t="s">
        <v>290</v>
      </c>
      <c r="E756" s="210" t="s">
        <v>1</v>
      </c>
      <c r="F756" s="211" t="s">
        <v>8407</v>
      </c>
      <c r="G756" s="208"/>
      <c r="H756" s="212">
        <v>54.72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290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282</v>
      </c>
    </row>
    <row r="757" spans="1:65" s="2" customFormat="1" ht="24.2" customHeight="1">
      <c r="A757" s="35"/>
      <c r="B757" s="36"/>
      <c r="C757" s="193" t="s">
        <v>806</v>
      </c>
      <c r="D757" s="193" t="s">
        <v>284</v>
      </c>
      <c r="E757" s="194" t="s">
        <v>8408</v>
      </c>
      <c r="F757" s="195" t="s">
        <v>8409</v>
      </c>
      <c r="G757" s="196" t="s">
        <v>583</v>
      </c>
      <c r="H757" s="197">
        <v>10</v>
      </c>
      <c r="I757" s="198"/>
      <c r="J757" s="199">
        <f>ROUND(I757*H757,2)</f>
        <v>0</v>
      </c>
      <c r="K757" s="200"/>
      <c r="L757" s="40"/>
      <c r="M757" s="201" t="s">
        <v>1</v>
      </c>
      <c r="N757" s="202" t="s">
        <v>41</v>
      </c>
      <c r="O757" s="72"/>
      <c r="P757" s="203">
        <f>O757*H757</f>
        <v>0</v>
      </c>
      <c r="Q757" s="203">
        <v>0</v>
      </c>
      <c r="R757" s="203">
        <f>Q757*H757</f>
        <v>0</v>
      </c>
      <c r="S757" s="203">
        <v>0.1104</v>
      </c>
      <c r="T757" s="204">
        <f>S757*H757</f>
        <v>1.1040000000000001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5" t="s">
        <v>199</v>
      </c>
      <c r="AT757" s="205" t="s">
        <v>284</v>
      </c>
      <c r="AU757" s="205" t="s">
        <v>85</v>
      </c>
      <c r="AY757" s="18" t="s">
        <v>282</v>
      </c>
      <c r="BE757" s="206">
        <f>IF(N757="základní",J757,0)</f>
        <v>0</v>
      </c>
      <c r="BF757" s="206">
        <f>IF(N757="snížená",J757,0)</f>
        <v>0</v>
      </c>
      <c r="BG757" s="206">
        <f>IF(N757="zákl. přenesená",J757,0)</f>
        <v>0</v>
      </c>
      <c r="BH757" s="206">
        <f>IF(N757="sníž. přenesená",J757,0)</f>
        <v>0</v>
      </c>
      <c r="BI757" s="206">
        <f>IF(N757="nulová",J757,0)</f>
        <v>0</v>
      </c>
      <c r="BJ757" s="18" t="s">
        <v>83</v>
      </c>
      <c r="BK757" s="206">
        <f>ROUND(I757*H757,2)</f>
        <v>0</v>
      </c>
      <c r="BL757" s="18" t="s">
        <v>199</v>
      </c>
      <c r="BM757" s="205" t="s">
        <v>8410</v>
      </c>
    </row>
    <row r="758" spans="1:65" s="16" customFormat="1" ht="11.25">
      <c r="B758" s="241"/>
      <c r="C758" s="242"/>
      <c r="D758" s="209" t="s">
        <v>290</v>
      </c>
      <c r="E758" s="243" t="s">
        <v>1</v>
      </c>
      <c r="F758" s="244" t="s">
        <v>8411</v>
      </c>
      <c r="G758" s="242"/>
      <c r="H758" s="243" t="s">
        <v>1</v>
      </c>
      <c r="I758" s="245"/>
      <c r="J758" s="242"/>
      <c r="K758" s="242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290</v>
      </c>
      <c r="AU758" s="250" t="s">
        <v>85</v>
      </c>
      <c r="AV758" s="16" t="s">
        <v>83</v>
      </c>
      <c r="AW758" s="16" t="s">
        <v>32</v>
      </c>
      <c r="AX758" s="16" t="s">
        <v>76</v>
      </c>
      <c r="AY758" s="250" t="s">
        <v>282</v>
      </c>
    </row>
    <row r="759" spans="1:65" s="13" customFormat="1" ht="11.25">
      <c r="B759" s="207"/>
      <c r="C759" s="208"/>
      <c r="D759" s="209" t="s">
        <v>290</v>
      </c>
      <c r="E759" s="210" t="s">
        <v>1</v>
      </c>
      <c r="F759" s="211" t="s">
        <v>8412</v>
      </c>
      <c r="G759" s="208"/>
      <c r="H759" s="212">
        <v>10</v>
      </c>
      <c r="I759" s="213"/>
      <c r="J759" s="208"/>
      <c r="K759" s="208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290</v>
      </c>
      <c r="AU759" s="218" t="s">
        <v>85</v>
      </c>
      <c r="AV759" s="13" t="s">
        <v>85</v>
      </c>
      <c r="AW759" s="13" t="s">
        <v>32</v>
      </c>
      <c r="AX759" s="13" t="s">
        <v>76</v>
      </c>
      <c r="AY759" s="218" t="s">
        <v>282</v>
      </c>
    </row>
    <row r="760" spans="1:65" s="12" customFormat="1" ht="22.9" customHeight="1">
      <c r="B760" s="177"/>
      <c r="C760" s="178"/>
      <c r="D760" s="179" t="s">
        <v>75</v>
      </c>
      <c r="E760" s="191" t="s">
        <v>2553</v>
      </c>
      <c r="F760" s="191" t="s">
        <v>2554</v>
      </c>
      <c r="G760" s="178"/>
      <c r="H760" s="178"/>
      <c r="I760" s="181"/>
      <c r="J760" s="192">
        <f>BK760</f>
        <v>0</v>
      </c>
      <c r="K760" s="178"/>
      <c r="L760" s="183"/>
      <c r="M760" s="184"/>
      <c r="N760" s="185"/>
      <c r="O760" s="185"/>
      <c r="P760" s="186">
        <f>SUM(P761:P791)</f>
        <v>0</v>
      </c>
      <c r="Q760" s="185"/>
      <c r="R760" s="186">
        <f>SUM(R761:R791)</f>
        <v>0</v>
      </c>
      <c r="S760" s="185"/>
      <c r="T760" s="187">
        <f>SUM(T761:T791)</f>
        <v>1.1866410000000003</v>
      </c>
      <c r="AR760" s="188" t="s">
        <v>85</v>
      </c>
      <c r="AT760" s="189" t="s">
        <v>75</v>
      </c>
      <c r="AU760" s="189" t="s">
        <v>83</v>
      </c>
      <c r="AY760" s="188" t="s">
        <v>282</v>
      </c>
      <c r="BK760" s="190">
        <f>SUM(BK761:BK791)</f>
        <v>0</v>
      </c>
    </row>
    <row r="761" spans="1:65" s="2" customFormat="1" ht="24.2" customHeight="1">
      <c r="A761" s="35"/>
      <c r="B761" s="36"/>
      <c r="C761" s="193" t="s">
        <v>810</v>
      </c>
      <c r="D761" s="193" t="s">
        <v>284</v>
      </c>
      <c r="E761" s="194" t="s">
        <v>8413</v>
      </c>
      <c r="F761" s="195" t="s">
        <v>8414</v>
      </c>
      <c r="G761" s="196" t="s">
        <v>441</v>
      </c>
      <c r="H761" s="197">
        <v>13.54</v>
      </c>
      <c r="I761" s="198"/>
      <c r="J761" s="199">
        <f>ROUND(I761*H761,2)</f>
        <v>0</v>
      </c>
      <c r="K761" s="200"/>
      <c r="L761" s="40"/>
      <c r="M761" s="201" t="s">
        <v>1</v>
      </c>
      <c r="N761" s="202" t="s">
        <v>41</v>
      </c>
      <c r="O761" s="72"/>
      <c r="P761" s="203">
        <f>O761*H761</f>
        <v>0</v>
      </c>
      <c r="Q761" s="203">
        <v>0</v>
      </c>
      <c r="R761" s="203">
        <f>Q761*H761</f>
        <v>0</v>
      </c>
      <c r="S761" s="203">
        <v>1.6E-2</v>
      </c>
      <c r="T761" s="204">
        <f>S761*H761</f>
        <v>0.21664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5" t="s">
        <v>199</v>
      </c>
      <c r="AT761" s="205" t="s">
        <v>284</v>
      </c>
      <c r="AU761" s="205" t="s">
        <v>85</v>
      </c>
      <c r="AY761" s="18" t="s">
        <v>282</v>
      </c>
      <c r="BE761" s="206">
        <f>IF(N761="základní",J761,0)</f>
        <v>0</v>
      </c>
      <c r="BF761" s="206">
        <f>IF(N761="snížená",J761,0)</f>
        <v>0</v>
      </c>
      <c r="BG761" s="206">
        <f>IF(N761="zákl. přenesená",J761,0)</f>
        <v>0</v>
      </c>
      <c r="BH761" s="206">
        <f>IF(N761="sníž. přenesená",J761,0)</f>
        <v>0</v>
      </c>
      <c r="BI761" s="206">
        <f>IF(N761="nulová",J761,0)</f>
        <v>0</v>
      </c>
      <c r="BJ761" s="18" t="s">
        <v>83</v>
      </c>
      <c r="BK761" s="206">
        <f>ROUND(I761*H761,2)</f>
        <v>0</v>
      </c>
      <c r="BL761" s="18" t="s">
        <v>199</v>
      </c>
      <c r="BM761" s="205" t="s">
        <v>8415</v>
      </c>
    </row>
    <row r="762" spans="1:65" s="16" customFormat="1" ht="11.25">
      <c r="B762" s="241"/>
      <c r="C762" s="242"/>
      <c r="D762" s="209" t="s">
        <v>290</v>
      </c>
      <c r="E762" s="243" t="s">
        <v>1</v>
      </c>
      <c r="F762" s="244" t="s">
        <v>8416</v>
      </c>
      <c r="G762" s="242"/>
      <c r="H762" s="243" t="s">
        <v>1</v>
      </c>
      <c r="I762" s="245"/>
      <c r="J762" s="242"/>
      <c r="K762" s="242"/>
      <c r="L762" s="246"/>
      <c r="M762" s="247"/>
      <c r="N762" s="248"/>
      <c r="O762" s="248"/>
      <c r="P762" s="248"/>
      <c r="Q762" s="248"/>
      <c r="R762" s="248"/>
      <c r="S762" s="248"/>
      <c r="T762" s="249"/>
      <c r="AT762" s="250" t="s">
        <v>290</v>
      </c>
      <c r="AU762" s="250" t="s">
        <v>85</v>
      </c>
      <c r="AV762" s="16" t="s">
        <v>83</v>
      </c>
      <c r="AW762" s="16" t="s">
        <v>32</v>
      </c>
      <c r="AX762" s="16" t="s">
        <v>76</v>
      </c>
      <c r="AY762" s="250" t="s">
        <v>282</v>
      </c>
    </row>
    <row r="763" spans="1:65" s="13" customFormat="1" ht="11.25">
      <c r="B763" s="207"/>
      <c r="C763" s="208"/>
      <c r="D763" s="209" t="s">
        <v>290</v>
      </c>
      <c r="E763" s="210" t="s">
        <v>1</v>
      </c>
      <c r="F763" s="211" t="s">
        <v>8417</v>
      </c>
      <c r="G763" s="208"/>
      <c r="H763" s="212">
        <v>13.54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290</v>
      </c>
      <c r="AU763" s="218" t="s">
        <v>85</v>
      </c>
      <c r="AV763" s="13" t="s">
        <v>85</v>
      </c>
      <c r="AW763" s="13" t="s">
        <v>32</v>
      </c>
      <c r="AX763" s="13" t="s">
        <v>76</v>
      </c>
      <c r="AY763" s="218" t="s">
        <v>282</v>
      </c>
    </row>
    <row r="764" spans="1:65" s="2" customFormat="1" ht="33" customHeight="1">
      <c r="A764" s="35"/>
      <c r="B764" s="36"/>
      <c r="C764" s="193" t="s">
        <v>815</v>
      </c>
      <c r="D764" s="193" t="s">
        <v>284</v>
      </c>
      <c r="E764" s="194" t="s">
        <v>8418</v>
      </c>
      <c r="F764" s="195" t="s">
        <v>8419</v>
      </c>
      <c r="G764" s="196" t="s">
        <v>441</v>
      </c>
      <c r="H764" s="197">
        <v>1.802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0</v>
      </c>
      <c r="R764" s="203">
        <f>Q764*H764</f>
        <v>0</v>
      </c>
      <c r="S764" s="203">
        <v>1.6E-2</v>
      </c>
      <c r="T764" s="204">
        <f>S764*H764</f>
        <v>2.8832E-2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199</v>
      </c>
      <c r="AT764" s="205" t="s">
        <v>284</v>
      </c>
      <c r="AU764" s="205" t="s">
        <v>85</v>
      </c>
      <c r="AY764" s="18" t="s">
        <v>282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199</v>
      </c>
      <c r="BM764" s="205" t="s">
        <v>8420</v>
      </c>
    </row>
    <row r="765" spans="1:65" s="16" customFormat="1" ht="11.25">
      <c r="B765" s="241"/>
      <c r="C765" s="242"/>
      <c r="D765" s="209" t="s">
        <v>290</v>
      </c>
      <c r="E765" s="243" t="s">
        <v>1</v>
      </c>
      <c r="F765" s="244" t="s">
        <v>8421</v>
      </c>
      <c r="G765" s="242"/>
      <c r="H765" s="243" t="s">
        <v>1</v>
      </c>
      <c r="I765" s="245"/>
      <c r="J765" s="242"/>
      <c r="K765" s="242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290</v>
      </c>
      <c r="AU765" s="250" t="s">
        <v>85</v>
      </c>
      <c r="AV765" s="16" t="s">
        <v>83</v>
      </c>
      <c r="AW765" s="16" t="s">
        <v>32</v>
      </c>
      <c r="AX765" s="16" t="s">
        <v>76</v>
      </c>
      <c r="AY765" s="250" t="s">
        <v>282</v>
      </c>
    </row>
    <row r="766" spans="1:65" s="13" customFormat="1" ht="11.25">
      <c r="B766" s="207"/>
      <c r="C766" s="208"/>
      <c r="D766" s="209" t="s">
        <v>290</v>
      </c>
      <c r="E766" s="210" t="s">
        <v>1</v>
      </c>
      <c r="F766" s="211" t="s">
        <v>8422</v>
      </c>
      <c r="G766" s="208"/>
      <c r="H766" s="212">
        <v>1.802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290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282</v>
      </c>
    </row>
    <row r="767" spans="1:65" s="2" customFormat="1" ht="16.5" customHeight="1">
      <c r="A767" s="35"/>
      <c r="B767" s="36"/>
      <c r="C767" s="193" t="s">
        <v>820</v>
      </c>
      <c r="D767" s="193" t="s">
        <v>284</v>
      </c>
      <c r="E767" s="194" t="s">
        <v>8423</v>
      </c>
      <c r="F767" s="195" t="s">
        <v>8424</v>
      </c>
      <c r="G767" s="196" t="s">
        <v>441</v>
      </c>
      <c r="H767" s="197">
        <v>4.1230000000000002</v>
      </c>
      <c r="I767" s="198"/>
      <c r="J767" s="199">
        <f>ROUND(I767*H767,2)</f>
        <v>0</v>
      </c>
      <c r="K767" s="200"/>
      <c r="L767" s="40"/>
      <c r="M767" s="201" t="s">
        <v>1</v>
      </c>
      <c r="N767" s="202" t="s">
        <v>41</v>
      </c>
      <c r="O767" s="72"/>
      <c r="P767" s="203">
        <f>O767*H767</f>
        <v>0</v>
      </c>
      <c r="Q767" s="203">
        <v>0</v>
      </c>
      <c r="R767" s="203">
        <f>Q767*H767</f>
        <v>0</v>
      </c>
      <c r="S767" s="203">
        <v>3.0000000000000001E-3</v>
      </c>
      <c r="T767" s="204">
        <f>S767*H767</f>
        <v>1.2369000000000002E-2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5" t="s">
        <v>199</v>
      </c>
      <c r="AT767" s="205" t="s">
        <v>284</v>
      </c>
      <c r="AU767" s="205" t="s">
        <v>85</v>
      </c>
      <c r="AY767" s="18" t="s">
        <v>282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18" t="s">
        <v>83</v>
      </c>
      <c r="BK767" s="206">
        <f>ROUND(I767*H767,2)</f>
        <v>0</v>
      </c>
      <c r="BL767" s="18" t="s">
        <v>199</v>
      </c>
      <c r="BM767" s="205" t="s">
        <v>8425</v>
      </c>
    </row>
    <row r="768" spans="1:65" s="16" customFormat="1" ht="11.25">
      <c r="B768" s="241"/>
      <c r="C768" s="242"/>
      <c r="D768" s="209" t="s">
        <v>290</v>
      </c>
      <c r="E768" s="243" t="s">
        <v>1</v>
      </c>
      <c r="F768" s="244" t="s">
        <v>8426</v>
      </c>
      <c r="G768" s="242"/>
      <c r="H768" s="243" t="s">
        <v>1</v>
      </c>
      <c r="I768" s="245"/>
      <c r="J768" s="242"/>
      <c r="K768" s="242"/>
      <c r="L768" s="246"/>
      <c r="M768" s="247"/>
      <c r="N768" s="248"/>
      <c r="O768" s="248"/>
      <c r="P768" s="248"/>
      <c r="Q768" s="248"/>
      <c r="R768" s="248"/>
      <c r="S768" s="248"/>
      <c r="T768" s="249"/>
      <c r="AT768" s="250" t="s">
        <v>290</v>
      </c>
      <c r="AU768" s="250" t="s">
        <v>85</v>
      </c>
      <c r="AV768" s="16" t="s">
        <v>83</v>
      </c>
      <c r="AW768" s="16" t="s">
        <v>32</v>
      </c>
      <c r="AX768" s="16" t="s">
        <v>76</v>
      </c>
      <c r="AY768" s="250" t="s">
        <v>282</v>
      </c>
    </row>
    <row r="769" spans="1:65" s="13" customFormat="1" ht="11.25">
      <c r="B769" s="207"/>
      <c r="C769" s="208"/>
      <c r="D769" s="209" t="s">
        <v>290</v>
      </c>
      <c r="E769" s="210" t="s">
        <v>1</v>
      </c>
      <c r="F769" s="211" t="s">
        <v>8427</v>
      </c>
      <c r="G769" s="208"/>
      <c r="H769" s="212">
        <v>4.1230000000000002</v>
      </c>
      <c r="I769" s="213"/>
      <c r="J769" s="208"/>
      <c r="K769" s="208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290</v>
      </c>
      <c r="AU769" s="218" t="s">
        <v>85</v>
      </c>
      <c r="AV769" s="13" t="s">
        <v>85</v>
      </c>
      <c r="AW769" s="13" t="s">
        <v>32</v>
      </c>
      <c r="AX769" s="13" t="s">
        <v>76</v>
      </c>
      <c r="AY769" s="218" t="s">
        <v>282</v>
      </c>
    </row>
    <row r="770" spans="1:65" s="2" customFormat="1" ht="16.5" customHeight="1">
      <c r="A770" s="35"/>
      <c r="B770" s="36"/>
      <c r="C770" s="193" t="s">
        <v>825</v>
      </c>
      <c r="D770" s="193" t="s">
        <v>284</v>
      </c>
      <c r="E770" s="194" t="s">
        <v>8428</v>
      </c>
      <c r="F770" s="195" t="s">
        <v>8429</v>
      </c>
      <c r="G770" s="196" t="s">
        <v>287</v>
      </c>
      <c r="H770" s="197">
        <v>20.64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0.02</v>
      </c>
      <c r="T770" s="204">
        <f>S770*H770</f>
        <v>0.4128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199</v>
      </c>
      <c r="AT770" s="205" t="s">
        <v>284</v>
      </c>
      <c r="AU770" s="205" t="s">
        <v>85</v>
      </c>
      <c r="AY770" s="18" t="s">
        <v>282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199</v>
      </c>
      <c r="BM770" s="205" t="s">
        <v>8430</v>
      </c>
    </row>
    <row r="771" spans="1:65" s="16" customFormat="1" ht="11.25">
      <c r="B771" s="241"/>
      <c r="C771" s="242"/>
      <c r="D771" s="209" t="s">
        <v>290</v>
      </c>
      <c r="E771" s="243" t="s">
        <v>1</v>
      </c>
      <c r="F771" s="244" t="s">
        <v>8431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290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282</v>
      </c>
    </row>
    <row r="772" spans="1:65" s="13" customFormat="1" ht="11.25">
      <c r="B772" s="207"/>
      <c r="C772" s="208"/>
      <c r="D772" s="209" t="s">
        <v>290</v>
      </c>
      <c r="E772" s="210" t="s">
        <v>1</v>
      </c>
      <c r="F772" s="211" t="s">
        <v>8432</v>
      </c>
      <c r="G772" s="208"/>
      <c r="H772" s="212">
        <v>20.64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290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282</v>
      </c>
    </row>
    <row r="773" spans="1:65" s="2" customFormat="1" ht="16.5" customHeight="1">
      <c r="A773" s="35"/>
      <c r="B773" s="36"/>
      <c r="C773" s="193" t="s">
        <v>834</v>
      </c>
      <c r="D773" s="193" t="s">
        <v>284</v>
      </c>
      <c r="E773" s="194" t="s">
        <v>8433</v>
      </c>
      <c r="F773" s="195" t="s">
        <v>8434</v>
      </c>
      <c r="G773" s="196" t="s">
        <v>287</v>
      </c>
      <c r="H773" s="197">
        <v>20.64</v>
      </c>
      <c r="I773" s="198"/>
      <c r="J773" s="199">
        <f>ROUND(I773*H773,2)</f>
        <v>0</v>
      </c>
      <c r="K773" s="200"/>
      <c r="L773" s="40"/>
      <c r="M773" s="201" t="s">
        <v>1</v>
      </c>
      <c r="N773" s="202" t="s">
        <v>41</v>
      </c>
      <c r="O773" s="72"/>
      <c r="P773" s="203">
        <f>O773*H773</f>
        <v>0</v>
      </c>
      <c r="Q773" s="203">
        <v>0</v>
      </c>
      <c r="R773" s="203">
        <f>Q773*H773</f>
        <v>0</v>
      </c>
      <c r="S773" s="203">
        <v>0.01</v>
      </c>
      <c r="T773" s="204">
        <f>S773*H773</f>
        <v>0.2064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05" t="s">
        <v>199</v>
      </c>
      <c r="AT773" s="205" t="s">
        <v>284</v>
      </c>
      <c r="AU773" s="205" t="s">
        <v>85</v>
      </c>
      <c r="AY773" s="18" t="s">
        <v>282</v>
      </c>
      <c r="BE773" s="206">
        <f>IF(N773="základní",J773,0)</f>
        <v>0</v>
      </c>
      <c r="BF773" s="206">
        <f>IF(N773="snížená",J773,0)</f>
        <v>0</v>
      </c>
      <c r="BG773" s="206">
        <f>IF(N773="zákl. přenesená",J773,0)</f>
        <v>0</v>
      </c>
      <c r="BH773" s="206">
        <f>IF(N773="sníž. přenesená",J773,0)</f>
        <v>0</v>
      </c>
      <c r="BI773" s="206">
        <f>IF(N773="nulová",J773,0)</f>
        <v>0</v>
      </c>
      <c r="BJ773" s="18" t="s">
        <v>83</v>
      </c>
      <c r="BK773" s="206">
        <f>ROUND(I773*H773,2)</f>
        <v>0</v>
      </c>
      <c r="BL773" s="18" t="s">
        <v>199</v>
      </c>
      <c r="BM773" s="205" t="s">
        <v>8435</v>
      </c>
    </row>
    <row r="774" spans="1:65" s="16" customFormat="1" ht="11.25">
      <c r="B774" s="241"/>
      <c r="C774" s="242"/>
      <c r="D774" s="209" t="s">
        <v>290</v>
      </c>
      <c r="E774" s="243" t="s">
        <v>1</v>
      </c>
      <c r="F774" s="244" t="s">
        <v>8436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290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282</v>
      </c>
    </row>
    <row r="775" spans="1:65" s="13" customFormat="1" ht="11.25">
      <c r="B775" s="207"/>
      <c r="C775" s="208"/>
      <c r="D775" s="209" t="s">
        <v>290</v>
      </c>
      <c r="E775" s="210" t="s">
        <v>1</v>
      </c>
      <c r="F775" s="211" t="s">
        <v>8432</v>
      </c>
      <c r="G775" s="208"/>
      <c r="H775" s="212">
        <v>20.64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290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282</v>
      </c>
    </row>
    <row r="776" spans="1:65" s="2" customFormat="1" ht="24.2" customHeight="1">
      <c r="A776" s="35"/>
      <c r="B776" s="36"/>
      <c r="C776" s="193" t="s">
        <v>838</v>
      </c>
      <c r="D776" s="193" t="s">
        <v>284</v>
      </c>
      <c r="E776" s="194" t="s">
        <v>8437</v>
      </c>
      <c r="F776" s="195" t="s">
        <v>8438</v>
      </c>
      <c r="G776" s="196" t="s">
        <v>583</v>
      </c>
      <c r="H776" s="197">
        <v>4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4.0000000000000002E-4</v>
      </c>
      <c r="T776" s="204">
        <f>S776*H776</f>
        <v>1.6000000000000001E-3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284</v>
      </c>
      <c r="AU776" s="205" t="s">
        <v>85</v>
      </c>
      <c r="AY776" s="18" t="s">
        <v>282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8439</v>
      </c>
    </row>
    <row r="777" spans="1:65" s="16" customFormat="1" ht="11.25">
      <c r="B777" s="241"/>
      <c r="C777" s="242"/>
      <c r="D777" s="209" t="s">
        <v>290</v>
      </c>
      <c r="E777" s="243" t="s">
        <v>1</v>
      </c>
      <c r="F777" s="244" t="s">
        <v>8440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290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282</v>
      </c>
    </row>
    <row r="778" spans="1:65" s="13" customFormat="1" ht="11.25">
      <c r="B778" s="207"/>
      <c r="C778" s="208"/>
      <c r="D778" s="209" t="s">
        <v>290</v>
      </c>
      <c r="E778" s="210" t="s">
        <v>1</v>
      </c>
      <c r="F778" s="211" t="s">
        <v>288</v>
      </c>
      <c r="G778" s="208"/>
      <c r="H778" s="212">
        <v>4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290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282</v>
      </c>
    </row>
    <row r="779" spans="1:65" s="2" customFormat="1" ht="21.75" customHeight="1">
      <c r="A779" s="35"/>
      <c r="B779" s="36"/>
      <c r="C779" s="193" t="s">
        <v>844</v>
      </c>
      <c r="D779" s="193" t="s">
        <v>284</v>
      </c>
      <c r="E779" s="194" t="s">
        <v>8441</v>
      </c>
      <c r="F779" s="195" t="s">
        <v>8442</v>
      </c>
      <c r="G779" s="196" t="s">
        <v>441</v>
      </c>
      <c r="H779" s="197">
        <v>3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1.6E-2</v>
      </c>
      <c r="T779" s="204">
        <f>S779*H779</f>
        <v>4.8000000000000001E-2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284</v>
      </c>
      <c r="AU779" s="205" t="s">
        <v>85</v>
      </c>
      <c r="AY779" s="18" t="s">
        <v>282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8443</v>
      </c>
    </row>
    <row r="780" spans="1:65" s="16" customFormat="1" ht="11.25">
      <c r="B780" s="241"/>
      <c r="C780" s="242"/>
      <c r="D780" s="209" t="s">
        <v>290</v>
      </c>
      <c r="E780" s="243" t="s">
        <v>1</v>
      </c>
      <c r="F780" s="244" t="s">
        <v>8444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290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282</v>
      </c>
    </row>
    <row r="781" spans="1:65" s="13" customFormat="1" ht="11.25">
      <c r="B781" s="207"/>
      <c r="C781" s="208"/>
      <c r="D781" s="209" t="s">
        <v>290</v>
      </c>
      <c r="E781" s="210" t="s">
        <v>1</v>
      </c>
      <c r="F781" s="211" t="s">
        <v>8445</v>
      </c>
      <c r="G781" s="208"/>
      <c r="H781" s="212">
        <v>3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290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282</v>
      </c>
    </row>
    <row r="782" spans="1:65" s="2" customFormat="1" ht="24.2" customHeight="1">
      <c r="A782" s="35"/>
      <c r="B782" s="36"/>
      <c r="C782" s="193" t="s">
        <v>851</v>
      </c>
      <c r="D782" s="193" t="s">
        <v>284</v>
      </c>
      <c r="E782" s="194" t="s">
        <v>8446</v>
      </c>
      <c r="F782" s="195" t="s">
        <v>8447</v>
      </c>
      <c r="G782" s="196" t="s">
        <v>2957</v>
      </c>
      <c r="H782" s="197">
        <v>160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1E-3</v>
      </c>
      <c r="T782" s="204">
        <f>S782*H782</f>
        <v>0.16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284</v>
      </c>
      <c r="AU782" s="205" t="s">
        <v>85</v>
      </c>
      <c r="AY782" s="18" t="s">
        <v>282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8448</v>
      </c>
    </row>
    <row r="783" spans="1:65" s="16" customFormat="1" ht="11.25">
      <c r="B783" s="241"/>
      <c r="C783" s="242"/>
      <c r="D783" s="209" t="s">
        <v>290</v>
      </c>
      <c r="E783" s="243" t="s">
        <v>1</v>
      </c>
      <c r="F783" s="244" t="s">
        <v>8449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290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282</v>
      </c>
    </row>
    <row r="784" spans="1:65" s="13" customFormat="1" ht="11.25">
      <c r="B784" s="207"/>
      <c r="C784" s="208"/>
      <c r="D784" s="209" t="s">
        <v>290</v>
      </c>
      <c r="E784" s="210" t="s">
        <v>1</v>
      </c>
      <c r="F784" s="211" t="s">
        <v>613</v>
      </c>
      <c r="G784" s="208"/>
      <c r="H784" s="212">
        <v>50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290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282</v>
      </c>
    </row>
    <row r="785" spans="1:65" s="16" customFormat="1" ht="11.25">
      <c r="B785" s="241"/>
      <c r="C785" s="242"/>
      <c r="D785" s="209" t="s">
        <v>290</v>
      </c>
      <c r="E785" s="243" t="s">
        <v>1</v>
      </c>
      <c r="F785" s="244" t="s">
        <v>8148</v>
      </c>
      <c r="G785" s="242"/>
      <c r="H785" s="243" t="s">
        <v>1</v>
      </c>
      <c r="I785" s="245"/>
      <c r="J785" s="242"/>
      <c r="K785" s="242"/>
      <c r="L785" s="246"/>
      <c r="M785" s="247"/>
      <c r="N785" s="248"/>
      <c r="O785" s="248"/>
      <c r="P785" s="248"/>
      <c r="Q785" s="248"/>
      <c r="R785" s="248"/>
      <c r="S785" s="248"/>
      <c r="T785" s="249"/>
      <c r="AT785" s="250" t="s">
        <v>290</v>
      </c>
      <c r="AU785" s="250" t="s">
        <v>85</v>
      </c>
      <c r="AV785" s="16" t="s">
        <v>83</v>
      </c>
      <c r="AW785" s="16" t="s">
        <v>32</v>
      </c>
      <c r="AX785" s="16" t="s">
        <v>76</v>
      </c>
      <c r="AY785" s="250" t="s">
        <v>282</v>
      </c>
    </row>
    <row r="786" spans="1:65" s="13" customFormat="1" ht="11.25">
      <c r="B786" s="207"/>
      <c r="C786" s="208"/>
      <c r="D786" s="209" t="s">
        <v>290</v>
      </c>
      <c r="E786" s="210" t="s">
        <v>1</v>
      </c>
      <c r="F786" s="211" t="s">
        <v>613</v>
      </c>
      <c r="G786" s="208"/>
      <c r="H786" s="212">
        <v>50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290</v>
      </c>
      <c r="AU786" s="218" t="s">
        <v>85</v>
      </c>
      <c r="AV786" s="13" t="s">
        <v>85</v>
      </c>
      <c r="AW786" s="13" t="s">
        <v>32</v>
      </c>
      <c r="AX786" s="13" t="s">
        <v>76</v>
      </c>
      <c r="AY786" s="218" t="s">
        <v>282</v>
      </c>
    </row>
    <row r="787" spans="1:65" s="16" customFormat="1" ht="11.25">
      <c r="B787" s="241"/>
      <c r="C787" s="242"/>
      <c r="D787" s="209" t="s">
        <v>290</v>
      </c>
      <c r="E787" s="243" t="s">
        <v>1</v>
      </c>
      <c r="F787" s="244" t="s">
        <v>8450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290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282</v>
      </c>
    </row>
    <row r="788" spans="1:65" s="13" customFormat="1" ht="11.25">
      <c r="B788" s="207"/>
      <c r="C788" s="208"/>
      <c r="D788" s="209" t="s">
        <v>290</v>
      </c>
      <c r="E788" s="210" t="s">
        <v>1</v>
      </c>
      <c r="F788" s="211" t="s">
        <v>8451</v>
      </c>
      <c r="G788" s="208"/>
      <c r="H788" s="212">
        <v>60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290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282</v>
      </c>
    </row>
    <row r="789" spans="1:65" s="2" customFormat="1" ht="24.2" customHeight="1">
      <c r="A789" s="35"/>
      <c r="B789" s="36"/>
      <c r="C789" s="193" t="s">
        <v>859</v>
      </c>
      <c r="D789" s="193" t="s">
        <v>284</v>
      </c>
      <c r="E789" s="194" t="s">
        <v>8452</v>
      </c>
      <c r="F789" s="195" t="s">
        <v>8453</v>
      </c>
      <c r="G789" s="196" t="s">
        <v>2957</v>
      </c>
      <c r="H789" s="197">
        <v>100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1E-3</v>
      </c>
      <c r="T789" s="204">
        <f>S789*H789</f>
        <v>0.1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284</v>
      </c>
      <c r="AU789" s="205" t="s">
        <v>85</v>
      </c>
      <c r="AY789" s="18" t="s">
        <v>282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8454</v>
      </c>
    </row>
    <row r="790" spans="1:65" s="16" customFormat="1" ht="11.25">
      <c r="B790" s="241"/>
      <c r="C790" s="242"/>
      <c r="D790" s="209" t="s">
        <v>290</v>
      </c>
      <c r="E790" s="243" t="s">
        <v>1</v>
      </c>
      <c r="F790" s="244" t="s">
        <v>8455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290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282</v>
      </c>
    </row>
    <row r="791" spans="1:65" s="13" customFormat="1" ht="11.25">
      <c r="B791" s="207"/>
      <c r="C791" s="208"/>
      <c r="D791" s="209" t="s">
        <v>290</v>
      </c>
      <c r="E791" s="210" t="s">
        <v>1</v>
      </c>
      <c r="F791" s="211" t="s">
        <v>901</v>
      </c>
      <c r="G791" s="208"/>
      <c r="H791" s="212">
        <v>100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290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282</v>
      </c>
    </row>
    <row r="792" spans="1:65" s="12" customFormat="1" ht="22.9" customHeight="1">
      <c r="B792" s="177"/>
      <c r="C792" s="178"/>
      <c r="D792" s="179" t="s">
        <v>75</v>
      </c>
      <c r="E792" s="191" t="s">
        <v>3086</v>
      </c>
      <c r="F792" s="191" t="s">
        <v>3087</v>
      </c>
      <c r="G792" s="178"/>
      <c r="H792" s="178"/>
      <c r="I792" s="181"/>
      <c r="J792" s="192">
        <f>BK792</f>
        <v>0</v>
      </c>
      <c r="K792" s="178"/>
      <c r="L792" s="183"/>
      <c r="M792" s="184"/>
      <c r="N792" s="185"/>
      <c r="O792" s="185"/>
      <c r="P792" s="186">
        <f>SUM(P793:P799)</f>
        <v>0</v>
      </c>
      <c r="Q792" s="185"/>
      <c r="R792" s="186">
        <f>SUM(R793:R799)</f>
        <v>0</v>
      </c>
      <c r="S792" s="185"/>
      <c r="T792" s="187">
        <f>SUM(T793:T799)</f>
        <v>1.3985649999999998</v>
      </c>
      <c r="AR792" s="188" t="s">
        <v>85</v>
      </c>
      <c r="AT792" s="189" t="s">
        <v>75</v>
      </c>
      <c r="AU792" s="189" t="s">
        <v>83</v>
      </c>
      <c r="AY792" s="188" t="s">
        <v>282</v>
      </c>
      <c r="BK792" s="190">
        <f>SUM(BK793:BK799)</f>
        <v>0</v>
      </c>
    </row>
    <row r="793" spans="1:65" s="2" customFormat="1" ht="24.2" customHeight="1">
      <c r="A793" s="35"/>
      <c r="B793" s="36"/>
      <c r="C793" s="193" t="s">
        <v>863</v>
      </c>
      <c r="D793" s="193" t="s">
        <v>284</v>
      </c>
      <c r="E793" s="194" t="s">
        <v>8456</v>
      </c>
      <c r="F793" s="195" t="s">
        <v>8457</v>
      </c>
      <c r="G793" s="196" t="s">
        <v>287</v>
      </c>
      <c r="H793" s="197">
        <v>451.15</v>
      </c>
      <c r="I793" s="198"/>
      <c r="J793" s="199">
        <f>ROUND(I793*H793,2)</f>
        <v>0</v>
      </c>
      <c r="K793" s="200"/>
      <c r="L793" s="40"/>
      <c r="M793" s="201" t="s">
        <v>1</v>
      </c>
      <c r="N793" s="202" t="s">
        <v>41</v>
      </c>
      <c r="O793" s="72"/>
      <c r="P793" s="203">
        <f>O793*H793</f>
        <v>0</v>
      </c>
      <c r="Q793" s="203">
        <v>0</v>
      </c>
      <c r="R793" s="203">
        <f>Q793*H793</f>
        <v>0</v>
      </c>
      <c r="S793" s="203">
        <v>3.0999999999999999E-3</v>
      </c>
      <c r="T793" s="204">
        <f>S793*H793</f>
        <v>1.3985649999999998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5" t="s">
        <v>199</v>
      </c>
      <c r="AT793" s="205" t="s">
        <v>284</v>
      </c>
      <c r="AU793" s="205" t="s">
        <v>85</v>
      </c>
      <c r="AY793" s="18" t="s">
        <v>282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8" t="s">
        <v>83</v>
      </c>
      <c r="BK793" s="206">
        <f>ROUND(I793*H793,2)</f>
        <v>0</v>
      </c>
      <c r="BL793" s="18" t="s">
        <v>199</v>
      </c>
      <c r="BM793" s="205" t="s">
        <v>8458</v>
      </c>
    </row>
    <row r="794" spans="1:65" s="16" customFormat="1" ht="11.25">
      <c r="B794" s="241"/>
      <c r="C794" s="242"/>
      <c r="D794" s="209" t="s">
        <v>290</v>
      </c>
      <c r="E794" s="243" t="s">
        <v>1</v>
      </c>
      <c r="F794" s="244" t="s">
        <v>8459</v>
      </c>
      <c r="G794" s="242"/>
      <c r="H794" s="243" t="s">
        <v>1</v>
      </c>
      <c r="I794" s="245"/>
      <c r="J794" s="242"/>
      <c r="K794" s="242"/>
      <c r="L794" s="246"/>
      <c r="M794" s="247"/>
      <c r="N794" s="248"/>
      <c r="O794" s="248"/>
      <c r="P794" s="248"/>
      <c r="Q794" s="248"/>
      <c r="R794" s="248"/>
      <c r="S794" s="248"/>
      <c r="T794" s="249"/>
      <c r="AT794" s="250" t="s">
        <v>290</v>
      </c>
      <c r="AU794" s="250" t="s">
        <v>85</v>
      </c>
      <c r="AV794" s="16" t="s">
        <v>83</v>
      </c>
      <c r="AW794" s="16" t="s">
        <v>32</v>
      </c>
      <c r="AX794" s="16" t="s">
        <v>76</v>
      </c>
      <c r="AY794" s="250" t="s">
        <v>282</v>
      </c>
    </row>
    <row r="795" spans="1:65" s="13" customFormat="1" ht="11.25">
      <c r="B795" s="207"/>
      <c r="C795" s="208"/>
      <c r="D795" s="209" t="s">
        <v>290</v>
      </c>
      <c r="E795" s="210" t="s">
        <v>1</v>
      </c>
      <c r="F795" s="211" t="s">
        <v>8460</v>
      </c>
      <c r="G795" s="208"/>
      <c r="H795" s="212">
        <v>80.67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290</v>
      </c>
      <c r="AU795" s="218" t="s">
        <v>85</v>
      </c>
      <c r="AV795" s="13" t="s">
        <v>85</v>
      </c>
      <c r="AW795" s="13" t="s">
        <v>32</v>
      </c>
      <c r="AX795" s="13" t="s">
        <v>76</v>
      </c>
      <c r="AY795" s="218" t="s">
        <v>282</v>
      </c>
    </row>
    <row r="796" spans="1:65" s="16" customFormat="1" ht="11.25">
      <c r="B796" s="241"/>
      <c r="C796" s="242"/>
      <c r="D796" s="209" t="s">
        <v>290</v>
      </c>
      <c r="E796" s="243" t="s">
        <v>1</v>
      </c>
      <c r="F796" s="244" t="s">
        <v>8461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290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282</v>
      </c>
    </row>
    <row r="797" spans="1:65" s="13" customFormat="1" ht="11.25">
      <c r="B797" s="207"/>
      <c r="C797" s="208"/>
      <c r="D797" s="209" t="s">
        <v>290</v>
      </c>
      <c r="E797" s="210" t="s">
        <v>1</v>
      </c>
      <c r="F797" s="211" t="s">
        <v>8462</v>
      </c>
      <c r="G797" s="208"/>
      <c r="H797" s="212">
        <v>226.01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290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282</v>
      </c>
    </row>
    <row r="798" spans="1:65" s="16" customFormat="1" ht="11.25">
      <c r="B798" s="241"/>
      <c r="C798" s="242"/>
      <c r="D798" s="209" t="s">
        <v>290</v>
      </c>
      <c r="E798" s="243" t="s">
        <v>1</v>
      </c>
      <c r="F798" s="244" t="s">
        <v>8463</v>
      </c>
      <c r="G798" s="242"/>
      <c r="H798" s="243" t="s">
        <v>1</v>
      </c>
      <c r="I798" s="245"/>
      <c r="J798" s="242"/>
      <c r="K798" s="242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290</v>
      </c>
      <c r="AU798" s="250" t="s">
        <v>85</v>
      </c>
      <c r="AV798" s="16" t="s">
        <v>83</v>
      </c>
      <c r="AW798" s="16" t="s">
        <v>32</v>
      </c>
      <c r="AX798" s="16" t="s">
        <v>76</v>
      </c>
      <c r="AY798" s="250" t="s">
        <v>282</v>
      </c>
    </row>
    <row r="799" spans="1:65" s="13" customFormat="1" ht="11.25">
      <c r="B799" s="207"/>
      <c r="C799" s="208"/>
      <c r="D799" s="209" t="s">
        <v>290</v>
      </c>
      <c r="E799" s="210" t="s">
        <v>1</v>
      </c>
      <c r="F799" s="211" t="s">
        <v>8464</v>
      </c>
      <c r="G799" s="208"/>
      <c r="H799" s="212">
        <v>144.47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290</v>
      </c>
      <c r="AU799" s="218" t="s">
        <v>85</v>
      </c>
      <c r="AV799" s="13" t="s">
        <v>85</v>
      </c>
      <c r="AW799" s="13" t="s">
        <v>32</v>
      </c>
      <c r="AX799" s="13" t="s">
        <v>76</v>
      </c>
      <c r="AY799" s="218" t="s">
        <v>282</v>
      </c>
    </row>
    <row r="800" spans="1:65" s="12" customFormat="1" ht="25.9" customHeight="1">
      <c r="B800" s="177"/>
      <c r="C800" s="178"/>
      <c r="D800" s="179" t="s">
        <v>75</v>
      </c>
      <c r="E800" s="180" t="s">
        <v>8465</v>
      </c>
      <c r="F800" s="180" t="s">
        <v>3740</v>
      </c>
      <c r="G800" s="178"/>
      <c r="H800" s="178"/>
      <c r="I800" s="181"/>
      <c r="J800" s="182">
        <f>BK800</f>
        <v>0</v>
      </c>
      <c r="K800" s="178"/>
      <c r="L800" s="183"/>
      <c r="M800" s="184"/>
      <c r="N800" s="185"/>
      <c r="O800" s="185"/>
      <c r="P800" s="186">
        <f>SUM(P801:P803)</f>
        <v>0</v>
      </c>
      <c r="Q800" s="185"/>
      <c r="R800" s="186">
        <f>SUM(R801:R803)</f>
        <v>0</v>
      </c>
      <c r="S800" s="185"/>
      <c r="T800" s="187">
        <f>SUM(T801:T803)</f>
        <v>2</v>
      </c>
      <c r="AR800" s="188" t="s">
        <v>288</v>
      </c>
      <c r="AT800" s="189" t="s">
        <v>75</v>
      </c>
      <c r="AU800" s="189" t="s">
        <v>76</v>
      </c>
      <c r="AY800" s="188" t="s">
        <v>282</v>
      </c>
      <c r="BK800" s="190">
        <f>SUM(BK801:BK803)</f>
        <v>0</v>
      </c>
    </row>
    <row r="801" spans="1:65" s="2" customFormat="1" ht="16.5" customHeight="1">
      <c r="A801" s="35"/>
      <c r="B801" s="36"/>
      <c r="C801" s="193" t="s">
        <v>867</v>
      </c>
      <c r="D801" s="193" t="s">
        <v>284</v>
      </c>
      <c r="E801" s="194" t="s">
        <v>8466</v>
      </c>
      <c r="F801" s="195" t="s">
        <v>8467</v>
      </c>
      <c r="G801" s="196" t="s">
        <v>3535</v>
      </c>
      <c r="H801" s="197">
        <v>1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2</v>
      </c>
      <c r="T801" s="204">
        <f>S801*H801</f>
        <v>2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3006</v>
      </c>
      <c r="AT801" s="205" t="s">
        <v>284</v>
      </c>
      <c r="AU801" s="205" t="s">
        <v>83</v>
      </c>
      <c r="AY801" s="18" t="s">
        <v>282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3006</v>
      </c>
      <c r="BM801" s="205" t="s">
        <v>8468</v>
      </c>
    </row>
    <row r="802" spans="1:65" s="16" customFormat="1" ht="11.25">
      <c r="B802" s="241"/>
      <c r="C802" s="242"/>
      <c r="D802" s="209" t="s">
        <v>290</v>
      </c>
      <c r="E802" s="243" t="s">
        <v>1</v>
      </c>
      <c r="F802" s="244" t="s">
        <v>8440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290</v>
      </c>
      <c r="AU802" s="250" t="s">
        <v>83</v>
      </c>
      <c r="AV802" s="16" t="s">
        <v>83</v>
      </c>
      <c r="AW802" s="16" t="s">
        <v>32</v>
      </c>
      <c r="AX802" s="16" t="s">
        <v>76</v>
      </c>
      <c r="AY802" s="250" t="s">
        <v>282</v>
      </c>
    </row>
    <row r="803" spans="1:65" s="13" customFormat="1" ht="11.25">
      <c r="B803" s="207"/>
      <c r="C803" s="208"/>
      <c r="D803" s="209" t="s">
        <v>290</v>
      </c>
      <c r="E803" s="210" t="s">
        <v>1</v>
      </c>
      <c r="F803" s="211" t="s">
        <v>83</v>
      </c>
      <c r="G803" s="208"/>
      <c r="H803" s="212">
        <v>1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290</v>
      </c>
      <c r="AU803" s="218" t="s">
        <v>83</v>
      </c>
      <c r="AV803" s="13" t="s">
        <v>85</v>
      </c>
      <c r="AW803" s="13" t="s">
        <v>32</v>
      </c>
      <c r="AX803" s="13" t="s">
        <v>76</v>
      </c>
      <c r="AY803" s="218" t="s">
        <v>282</v>
      </c>
    </row>
    <row r="804" spans="1:65" s="12" customFormat="1" ht="25.9" customHeight="1">
      <c r="B804" s="177"/>
      <c r="C804" s="178"/>
      <c r="D804" s="179" t="s">
        <v>75</v>
      </c>
      <c r="E804" s="180" t="s">
        <v>3329</v>
      </c>
      <c r="F804" s="180" t="s">
        <v>3330</v>
      </c>
      <c r="G804" s="178"/>
      <c r="H804" s="178"/>
      <c r="I804" s="181"/>
      <c r="J804" s="182">
        <f>BK804</f>
        <v>0</v>
      </c>
      <c r="K804" s="178"/>
      <c r="L804" s="183"/>
      <c r="M804" s="184"/>
      <c r="N804" s="185"/>
      <c r="O804" s="185"/>
      <c r="P804" s="186">
        <f>P805</f>
        <v>0</v>
      </c>
      <c r="Q804" s="185"/>
      <c r="R804" s="186">
        <f>R805</f>
        <v>0</v>
      </c>
      <c r="S804" s="185"/>
      <c r="T804" s="187">
        <f>T805</f>
        <v>0</v>
      </c>
      <c r="AR804" s="188" t="s">
        <v>330</v>
      </c>
      <c r="AT804" s="189" t="s">
        <v>75</v>
      </c>
      <c r="AU804" s="189" t="s">
        <v>76</v>
      </c>
      <c r="AY804" s="188" t="s">
        <v>282</v>
      </c>
      <c r="BK804" s="190">
        <f>BK805</f>
        <v>0</v>
      </c>
    </row>
    <row r="805" spans="1:65" s="12" customFormat="1" ht="22.9" customHeight="1">
      <c r="B805" s="177"/>
      <c r="C805" s="178"/>
      <c r="D805" s="179" t="s">
        <v>75</v>
      </c>
      <c r="E805" s="191" t="s">
        <v>3380</v>
      </c>
      <c r="F805" s="191" t="s">
        <v>3381</v>
      </c>
      <c r="G805" s="178"/>
      <c r="H805" s="178"/>
      <c r="I805" s="181"/>
      <c r="J805" s="192">
        <f>BK805</f>
        <v>0</v>
      </c>
      <c r="K805" s="178"/>
      <c r="L805" s="183"/>
      <c r="M805" s="184"/>
      <c r="N805" s="185"/>
      <c r="O805" s="185"/>
      <c r="P805" s="186">
        <f>SUM(P806:P807)</f>
        <v>0</v>
      </c>
      <c r="Q805" s="185"/>
      <c r="R805" s="186">
        <f>SUM(R806:R807)</f>
        <v>0</v>
      </c>
      <c r="S805" s="185"/>
      <c r="T805" s="187">
        <f>SUM(T806:T807)</f>
        <v>0</v>
      </c>
      <c r="AR805" s="188" t="s">
        <v>330</v>
      </c>
      <c r="AT805" s="189" t="s">
        <v>75</v>
      </c>
      <c r="AU805" s="189" t="s">
        <v>83</v>
      </c>
      <c r="AY805" s="188" t="s">
        <v>282</v>
      </c>
      <c r="BK805" s="190">
        <f>SUM(BK806:BK807)</f>
        <v>0</v>
      </c>
    </row>
    <row r="806" spans="1:65" s="2" customFormat="1" ht="16.5" customHeight="1">
      <c r="A806" s="35"/>
      <c r="B806" s="36"/>
      <c r="C806" s="193" t="s">
        <v>871</v>
      </c>
      <c r="D806" s="193" t="s">
        <v>284</v>
      </c>
      <c r="E806" s="194" t="s">
        <v>3383</v>
      </c>
      <c r="F806" s="195" t="s">
        <v>3381</v>
      </c>
      <c r="G806" s="196" t="s">
        <v>762</v>
      </c>
      <c r="H806" s="197">
        <v>1</v>
      </c>
      <c r="I806" s="198"/>
      <c r="J806" s="199">
        <f>ROUND(I806*H806,2)</f>
        <v>0</v>
      </c>
      <c r="K806" s="200"/>
      <c r="L806" s="40"/>
      <c r="M806" s="201" t="s">
        <v>1</v>
      </c>
      <c r="N806" s="202" t="s">
        <v>41</v>
      </c>
      <c r="O806" s="72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5" t="s">
        <v>3336</v>
      </c>
      <c r="AT806" s="205" t="s">
        <v>284</v>
      </c>
      <c r="AU806" s="205" t="s">
        <v>85</v>
      </c>
      <c r="AY806" s="18" t="s">
        <v>282</v>
      </c>
      <c r="BE806" s="206">
        <f>IF(N806="základní",J806,0)</f>
        <v>0</v>
      </c>
      <c r="BF806" s="206">
        <f>IF(N806="snížená",J806,0)</f>
        <v>0</v>
      </c>
      <c r="BG806" s="206">
        <f>IF(N806="zákl. přenesená",J806,0)</f>
        <v>0</v>
      </c>
      <c r="BH806" s="206">
        <f>IF(N806="sníž. přenesená",J806,0)</f>
        <v>0</v>
      </c>
      <c r="BI806" s="206">
        <f>IF(N806="nulová",J806,0)</f>
        <v>0</v>
      </c>
      <c r="BJ806" s="18" t="s">
        <v>83</v>
      </c>
      <c r="BK806" s="206">
        <f>ROUND(I806*H806,2)</f>
        <v>0</v>
      </c>
      <c r="BL806" s="18" t="s">
        <v>3336</v>
      </c>
      <c r="BM806" s="205" t="s">
        <v>8469</v>
      </c>
    </row>
    <row r="807" spans="1:65" s="13" customFormat="1" ht="11.25">
      <c r="B807" s="207"/>
      <c r="C807" s="208"/>
      <c r="D807" s="209" t="s">
        <v>290</v>
      </c>
      <c r="E807" s="210" t="s">
        <v>1</v>
      </c>
      <c r="F807" s="211" t="s">
        <v>83</v>
      </c>
      <c r="G807" s="208"/>
      <c r="H807" s="212">
        <v>1</v>
      </c>
      <c r="I807" s="213"/>
      <c r="J807" s="208"/>
      <c r="K807" s="208"/>
      <c r="L807" s="214"/>
      <c r="M807" s="279"/>
      <c r="N807" s="280"/>
      <c r="O807" s="280"/>
      <c r="P807" s="280"/>
      <c r="Q807" s="280"/>
      <c r="R807" s="280"/>
      <c r="S807" s="280"/>
      <c r="T807" s="281"/>
      <c r="AT807" s="218" t="s">
        <v>290</v>
      </c>
      <c r="AU807" s="218" t="s">
        <v>85</v>
      </c>
      <c r="AV807" s="13" t="s">
        <v>85</v>
      </c>
      <c r="AW807" s="13" t="s">
        <v>32</v>
      </c>
      <c r="AX807" s="13" t="s">
        <v>76</v>
      </c>
      <c r="AY807" s="218" t="s">
        <v>282</v>
      </c>
    </row>
    <row r="808" spans="1:65" s="2" customFormat="1" ht="6.95" customHeight="1">
      <c r="A808" s="35"/>
      <c r="B808" s="55"/>
      <c r="C808" s="56"/>
      <c r="D808" s="56"/>
      <c r="E808" s="56"/>
      <c r="F808" s="56"/>
      <c r="G808" s="56"/>
      <c r="H808" s="56"/>
      <c r="I808" s="56"/>
      <c r="J808" s="56"/>
      <c r="K808" s="56"/>
      <c r="L808" s="40"/>
      <c r="M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</row>
  </sheetData>
  <sheetProtection algorithmName="SHA-512" hashValue="yJyW56HtCT7mJC/BKAJeoYGRgqpyxakuvWWtdGMZPjO8V7RvP5D416IudrX66xObF8eOG1jci+QR4uGEz6lAmQ==" saltValue="0oRyiI3xMuVHanE6LOK6DkoRou4Th8OTI+GHvljLbCfUImMPPGUZxCHtV2XzN+uRkktY7wzP9abubsKnlSki0w==" spinCount="100000" sheet="1" objects="1" scenarios="1" formatColumns="0" formatRows="0" autoFilter="0"/>
  <autoFilter ref="C146:K807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7679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8470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ROUND((SUM(BE133:BE283)),  2)</f>
        <v>0</v>
      </c>
      <c r="G35" s="35"/>
      <c r="H35" s="35"/>
      <c r="I35" s="131">
        <v>0.21</v>
      </c>
      <c r="J35" s="130">
        <f>ROUND(((SUM(BE133:BE283))*I35),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ROUND((SUM(BF133:BF283)),  2)</f>
        <v>0</v>
      </c>
      <c r="G36" s="35"/>
      <c r="H36" s="35"/>
      <c r="I36" s="131">
        <v>0.15</v>
      </c>
      <c r="J36" s="130">
        <f>ROUND(((SUM(BF133:BF283))*I36),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ROUND((SUM(BG133:BG283)),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ROUND((SUM(BH133:BH283)),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ROUND((SUM(BI133:BI283)),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7679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2192 - Demolice sklad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4644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4645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J261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J273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J280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J281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267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5" t="str">
        <f>E7</f>
        <v>MŠ Vokovická</v>
      </c>
      <c r="F121" s="336"/>
      <c r="G121" s="336"/>
      <c r="H121" s="33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5" t="s">
        <v>7679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8" t="str">
        <f>E11</f>
        <v>2192 - Demolice sklad</v>
      </c>
      <c r="F125" s="337"/>
      <c r="G125" s="337"/>
      <c r="H125" s="3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268</v>
      </c>
      <c r="D132" s="168" t="s">
        <v>61</v>
      </c>
      <c r="E132" s="168" t="s">
        <v>57</v>
      </c>
      <c r="F132" s="168" t="s">
        <v>58</v>
      </c>
      <c r="G132" s="168" t="s">
        <v>269</v>
      </c>
      <c r="H132" s="168" t="s">
        <v>270</v>
      </c>
      <c r="I132" s="168" t="s">
        <v>271</v>
      </c>
      <c r="J132" s="169" t="s">
        <v>232</v>
      </c>
      <c r="K132" s="170" t="s">
        <v>272</v>
      </c>
      <c r="L132" s="171"/>
      <c r="M132" s="76" t="s">
        <v>1</v>
      </c>
      <c r="N132" s="77" t="s">
        <v>40</v>
      </c>
      <c r="O132" s="77" t="s">
        <v>273</v>
      </c>
      <c r="P132" s="77" t="s">
        <v>274</v>
      </c>
      <c r="Q132" s="77" t="s">
        <v>275</v>
      </c>
      <c r="R132" s="77" t="s">
        <v>276</v>
      </c>
      <c r="S132" s="77" t="s">
        <v>277</v>
      </c>
      <c r="T132" s="78" t="s">
        <v>278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279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P134+P230+P280</f>
        <v>0</v>
      </c>
      <c r="Q133" s="80"/>
      <c r="R133" s="174">
        <f>R134+R230+R280</f>
        <v>8.2430000000000003</v>
      </c>
      <c r="S133" s="80"/>
      <c r="T133" s="175">
        <f>T134+T230+T280</f>
        <v>55.825259239999987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BK134+BK230+BK280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280</v>
      </c>
      <c r="F134" s="180" t="s">
        <v>281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282</v>
      </c>
      <c r="BK134" s="190">
        <f>BK135+BK145+BK195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283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282</v>
      </c>
      <c r="BK135" s="190">
        <f>SUM(BK136:BK144)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284</v>
      </c>
      <c r="E136" s="194" t="s">
        <v>7723</v>
      </c>
      <c r="F136" s="195" t="s">
        <v>6370</v>
      </c>
      <c r="G136" s="196" t="s">
        <v>295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288</v>
      </c>
      <c r="AT136" s="205" t="s">
        <v>284</v>
      </c>
      <c r="AU136" s="205" t="s">
        <v>85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288</v>
      </c>
      <c r="BM136" s="205" t="s">
        <v>8471</v>
      </c>
    </row>
    <row r="137" spans="1:65" s="16" customFormat="1" ht="11.25">
      <c r="B137" s="241"/>
      <c r="C137" s="242"/>
      <c r="D137" s="209" t="s">
        <v>290</v>
      </c>
      <c r="E137" s="243" t="s">
        <v>1</v>
      </c>
      <c r="F137" s="244" t="s">
        <v>8472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290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282</v>
      </c>
    </row>
    <row r="138" spans="1:65" s="13" customFormat="1" ht="11.25">
      <c r="B138" s="207"/>
      <c r="C138" s="208"/>
      <c r="D138" s="209" t="s">
        <v>290</v>
      </c>
      <c r="E138" s="210" t="s">
        <v>1</v>
      </c>
      <c r="F138" s="211" t="s">
        <v>8473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290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282</v>
      </c>
    </row>
    <row r="139" spans="1:65" s="2" customFormat="1" ht="16.5" customHeight="1">
      <c r="A139" s="35"/>
      <c r="B139" s="36"/>
      <c r="C139" s="251" t="s">
        <v>85</v>
      </c>
      <c r="D139" s="251" t="s">
        <v>990</v>
      </c>
      <c r="E139" s="252" t="s">
        <v>7753</v>
      </c>
      <c r="F139" s="253" t="s">
        <v>7754</v>
      </c>
      <c r="G139" s="254" t="s">
        <v>418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347</v>
      </c>
      <c r="AT139" s="205" t="s">
        <v>990</v>
      </c>
      <c r="AU139" s="205" t="s">
        <v>85</v>
      </c>
      <c r="AY139" s="18" t="s">
        <v>282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288</v>
      </c>
      <c r="BM139" s="205" t="s">
        <v>8474</v>
      </c>
    </row>
    <row r="140" spans="1:65" s="16" customFormat="1" ht="11.25">
      <c r="B140" s="241"/>
      <c r="C140" s="242"/>
      <c r="D140" s="209" t="s">
        <v>290</v>
      </c>
      <c r="E140" s="243" t="s">
        <v>1</v>
      </c>
      <c r="F140" s="244" t="s">
        <v>7756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290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282</v>
      </c>
    </row>
    <row r="141" spans="1:65" s="13" customFormat="1" ht="11.25">
      <c r="B141" s="207"/>
      <c r="C141" s="208"/>
      <c r="D141" s="209" t="s">
        <v>290</v>
      </c>
      <c r="E141" s="210" t="s">
        <v>1</v>
      </c>
      <c r="F141" s="211" t="s">
        <v>8475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290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282</v>
      </c>
    </row>
    <row r="142" spans="1:65" s="2" customFormat="1" ht="21.75" customHeight="1">
      <c r="A142" s="35"/>
      <c r="B142" s="36"/>
      <c r="C142" s="193" t="s">
        <v>105</v>
      </c>
      <c r="D142" s="193" t="s">
        <v>284</v>
      </c>
      <c r="E142" s="194" t="s">
        <v>7758</v>
      </c>
      <c r="F142" s="195" t="s">
        <v>7759</v>
      </c>
      <c r="G142" s="196" t="s">
        <v>287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288</v>
      </c>
      <c r="AT142" s="205" t="s">
        <v>284</v>
      </c>
      <c r="AU142" s="205" t="s">
        <v>85</v>
      </c>
      <c r="AY142" s="18" t="s">
        <v>282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288</v>
      </c>
      <c r="BM142" s="205" t="s">
        <v>8476</v>
      </c>
    </row>
    <row r="143" spans="1:65" s="16" customFormat="1" ht="11.25">
      <c r="B143" s="241"/>
      <c r="C143" s="242"/>
      <c r="D143" s="209" t="s">
        <v>290</v>
      </c>
      <c r="E143" s="243" t="s">
        <v>1</v>
      </c>
      <c r="F143" s="244" t="s">
        <v>8477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290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282</v>
      </c>
    </row>
    <row r="144" spans="1:65" s="13" customFormat="1" ht="11.25">
      <c r="B144" s="207"/>
      <c r="C144" s="208"/>
      <c r="D144" s="209" t="s">
        <v>290</v>
      </c>
      <c r="E144" s="210" t="s">
        <v>1</v>
      </c>
      <c r="F144" s="211" t="s">
        <v>8478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290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282</v>
      </c>
    </row>
    <row r="145" spans="1:65" s="12" customFormat="1" ht="22.9" customHeight="1">
      <c r="B145" s="177"/>
      <c r="C145" s="178"/>
      <c r="D145" s="179" t="s">
        <v>75</v>
      </c>
      <c r="E145" s="191" t="s">
        <v>352</v>
      </c>
      <c r="F145" s="191" t="s">
        <v>1285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282</v>
      </c>
      <c r="BK145" s="190">
        <f>SUM(BK146:BK194)</f>
        <v>0</v>
      </c>
    </row>
    <row r="146" spans="1:65" s="2" customFormat="1" ht="16.5" customHeight="1">
      <c r="A146" s="35"/>
      <c r="B146" s="36"/>
      <c r="C146" s="193" t="s">
        <v>288</v>
      </c>
      <c r="D146" s="193" t="s">
        <v>284</v>
      </c>
      <c r="E146" s="194" t="s">
        <v>7782</v>
      </c>
      <c r="F146" s="195" t="s">
        <v>7783</v>
      </c>
      <c r="G146" s="196" t="s">
        <v>295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288</v>
      </c>
      <c r="AT146" s="205" t="s">
        <v>284</v>
      </c>
      <c r="AU146" s="205" t="s">
        <v>85</v>
      </c>
      <c r="AY146" s="18" t="s">
        <v>282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288</v>
      </c>
      <c r="BM146" s="205" t="s">
        <v>8479</v>
      </c>
    </row>
    <row r="147" spans="1:65" s="16" customFormat="1" ht="11.25">
      <c r="B147" s="241"/>
      <c r="C147" s="242"/>
      <c r="D147" s="209" t="s">
        <v>290</v>
      </c>
      <c r="E147" s="243" t="s">
        <v>1</v>
      </c>
      <c r="F147" s="244" t="s">
        <v>8480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290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282</v>
      </c>
    </row>
    <row r="148" spans="1:65" s="13" customFormat="1" ht="11.25">
      <c r="B148" s="207"/>
      <c r="C148" s="208"/>
      <c r="D148" s="209" t="s">
        <v>290</v>
      </c>
      <c r="E148" s="210" t="s">
        <v>1</v>
      </c>
      <c r="F148" s="211" t="s">
        <v>8481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290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282</v>
      </c>
    </row>
    <row r="149" spans="1:65" s="2" customFormat="1" ht="16.5" customHeight="1">
      <c r="A149" s="35"/>
      <c r="B149" s="36"/>
      <c r="C149" s="193" t="s">
        <v>330</v>
      </c>
      <c r="D149" s="193" t="s">
        <v>284</v>
      </c>
      <c r="E149" s="194" t="s">
        <v>7798</v>
      </c>
      <c r="F149" s="195" t="s">
        <v>7799</v>
      </c>
      <c r="G149" s="196" t="s">
        <v>295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288</v>
      </c>
      <c r="BM149" s="205" t="s">
        <v>8482</v>
      </c>
    </row>
    <row r="150" spans="1:65" s="16" customFormat="1" ht="11.25">
      <c r="B150" s="241"/>
      <c r="C150" s="242"/>
      <c r="D150" s="209" t="s">
        <v>290</v>
      </c>
      <c r="E150" s="243" t="s">
        <v>1</v>
      </c>
      <c r="F150" s="244" t="s">
        <v>8483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290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282</v>
      </c>
    </row>
    <row r="151" spans="1:65" s="13" customFormat="1" ht="11.25">
      <c r="B151" s="207"/>
      <c r="C151" s="208"/>
      <c r="D151" s="209" t="s">
        <v>290</v>
      </c>
      <c r="E151" s="210" t="s">
        <v>1</v>
      </c>
      <c r="F151" s="211" t="s">
        <v>8484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282</v>
      </c>
    </row>
    <row r="152" spans="1:65" s="16" customFormat="1" ht="11.25">
      <c r="B152" s="241"/>
      <c r="C152" s="242"/>
      <c r="D152" s="209" t="s">
        <v>290</v>
      </c>
      <c r="E152" s="243" t="s">
        <v>1</v>
      </c>
      <c r="F152" s="244" t="s">
        <v>8485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290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282</v>
      </c>
    </row>
    <row r="153" spans="1:65" s="13" customFormat="1" ht="11.25">
      <c r="B153" s="207"/>
      <c r="C153" s="208"/>
      <c r="D153" s="209" t="s">
        <v>290</v>
      </c>
      <c r="E153" s="210" t="s">
        <v>1</v>
      </c>
      <c r="F153" s="211" t="s">
        <v>8486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290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282</v>
      </c>
    </row>
    <row r="154" spans="1:65" s="2" customFormat="1" ht="24.2" customHeight="1">
      <c r="A154" s="35"/>
      <c r="B154" s="36"/>
      <c r="C154" s="193" t="s">
        <v>336</v>
      </c>
      <c r="D154" s="193" t="s">
        <v>284</v>
      </c>
      <c r="E154" s="194" t="s">
        <v>8487</v>
      </c>
      <c r="F154" s="195" t="s">
        <v>8488</v>
      </c>
      <c r="G154" s="196" t="s">
        <v>295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288</v>
      </c>
      <c r="AT154" s="205" t="s">
        <v>284</v>
      </c>
      <c r="AU154" s="205" t="s">
        <v>85</v>
      </c>
      <c r="AY154" s="18" t="s">
        <v>282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288</v>
      </c>
      <c r="BM154" s="205" t="s">
        <v>8489</v>
      </c>
    </row>
    <row r="155" spans="1:65" s="16" customFormat="1" ht="11.25">
      <c r="B155" s="241"/>
      <c r="C155" s="242"/>
      <c r="D155" s="209" t="s">
        <v>290</v>
      </c>
      <c r="E155" s="243" t="s">
        <v>1</v>
      </c>
      <c r="F155" s="244" t="s">
        <v>8490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290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282</v>
      </c>
    </row>
    <row r="156" spans="1:65" s="13" customFormat="1" ht="11.25">
      <c r="B156" s="207"/>
      <c r="C156" s="208"/>
      <c r="D156" s="209" t="s">
        <v>290</v>
      </c>
      <c r="E156" s="210" t="s">
        <v>1</v>
      </c>
      <c r="F156" s="211" t="s">
        <v>8491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290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282</v>
      </c>
    </row>
    <row r="157" spans="1:65" s="16" customFormat="1" ht="11.25">
      <c r="B157" s="241"/>
      <c r="C157" s="242"/>
      <c r="D157" s="209" t="s">
        <v>290</v>
      </c>
      <c r="E157" s="243" t="s">
        <v>1</v>
      </c>
      <c r="F157" s="244" t="s">
        <v>8492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290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282</v>
      </c>
    </row>
    <row r="158" spans="1:65" s="13" customFormat="1" ht="11.25">
      <c r="B158" s="207"/>
      <c r="C158" s="208"/>
      <c r="D158" s="209" t="s">
        <v>290</v>
      </c>
      <c r="E158" s="210" t="s">
        <v>1</v>
      </c>
      <c r="F158" s="211" t="s">
        <v>8493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290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282</v>
      </c>
    </row>
    <row r="159" spans="1:65" s="16" customFormat="1" ht="11.25">
      <c r="B159" s="241"/>
      <c r="C159" s="242"/>
      <c r="D159" s="209" t="s">
        <v>290</v>
      </c>
      <c r="E159" s="243" t="s">
        <v>1</v>
      </c>
      <c r="F159" s="244" t="s">
        <v>8494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290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282</v>
      </c>
    </row>
    <row r="160" spans="1:65" s="13" customFormat="1" ht="11.25">
      <c r="B160" s="207"/>
      <c r="C160" s="208"/>
      <c r="D160" s="209" t="s">
        <v>290</v>
      </c>
      <c r="E160" s="210" t="s">
        <v>1</v>
      </c>
      <c r="F160" s="211" t="s">
        <v>8495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290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282</v>
      </c>
    </row>
    <row r="161" spans="1:65" s="2" customFormat="1" ht="21.75" customHeight="1">
      <c r="A161" s="35"/>
      <c r="B161" s="36"/>
      <c r="C161" s="193" t="s">
        <v>342</v>
      </c>
      <c r="D161" s="193" t="s">
        <v>284</v>
      </c>
      <c r="E161" s="194" t="s">
        <v>8496</v>
      </c>
      <c r="F161" s="195" t="s">
        <v>8497</v>
      </c>
      <c r="G161" s="196" t="s">
        <v>287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288</v>
      </c>
      <c r="AT161" s="205" t="s">
        <v>284</v>
      </c>
      <c r="AU161" s="205" t="s">
        <v>85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288</v>
      </c>
      <c r="BM161" s="205" t="s">
        <v>8498</v>
      </c>
    </row>
    <row r="162" spans="1:65" s="16" customFormat="1" ht="11.25">
      <c r="B162" s="241"/>
      <c r="C162" s="242"/>
      <c r="D162" s="209" t="s">
        <v>290</v>
      </c>
      <c r="E162" s="243" t="s">
        <v>1</v>
      </c>
      <c r="F162" s="244" t="s">
        <v>8499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290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282</v>
      </c>
    </row>
    <row r="163" spans="1:65" s="13" customFormat="1" ht="11.25">
      <c r="B163" s="207"/>
      <c r="C163" s="208"/>
      <c r="D163" s="209" t="s">
        <v>290</v>
      </c>
      <c r="E163" s="210" t="s">
        <v>1</v>
      </c>
      <c r="F163" s="211" t="s">
        <v>8500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290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282</v>
      </c>
    </row>
    <row r="164" spans="1:65" s="2" customFormat="1" ht="24.2" customHeight="1">
      <c r="A164" s="35"/>
      <c r="B164" s="36"/>
      <c r="C164" s="193" t="s">
        <v>347</v>
      </c>
      <c r="D164" s="193" t="s">
        <v>284</v>
      </c>
      <c r="E164" s="194" t="s">
        <v>8501</v>
      </c>
      <c r="F164" s="195" t="s">
        <v>8502</v>
      </c>
      <c r="G164" s="196" t="s">
        <v>295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288</v>
      </c>
      <c r="AT164" s="205" t="s">
        <v>284</v>
      </c>
      <c r="AU164" s="205" t="s">
        <v>85</v>
      </c>
      <c r="AY164" s="18" t="s">
        <v>282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288</v>
      </c>
      <c r="BM164" s="205" t="s">
        <v>8503</v>
      </c>
    </row>
    <row r="165" spans="1:65" s="16" customFormat="1" ht="11.25">
      <c r="B165" s="241"/>
      <c r="C165" s="242"/>
      <c r="D165" s="209" t="s">
        <v>290</v>
      </c>
      <c r="E165" s="243" t="s">
        <v>1</v>
      </c>
      <c r="F165" s="244" t="s">
        <v>8504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290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282</v>
      </c>
    </row>
    <row r="166" spans="1:65" s="13" customFormat="1" ht="11.25">
      <c r="B166" s="207"/>
      <c r="C166" s="208"/>
      <c r="D166" s="209" t="s">
        <v>290</v>
      </c>
      <c r="E166" s="210" t="s">
        <v>1</v>
      </c>
      <c r="F166" s="211" t="s">
        <v>8505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290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282</v>
      </c>
    </row>
    <row r="167" spans="1:65" s="16" customFormat="1" ht="11.25">
      <c r="B167" s="241"/>
      <c r="C167" s="242"/>
      <c r="D167" s="209" t="s">
        <v>290</v>
      </c>
      <c r="E167" s="243" t="s">
        <v>1</v>
      </c>
      <c r="F167" s="244" t="s">
        <v>8506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290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282</v>
      </c>
    </row>
    <row r="168" spans="1:65" s="13" customFormat="1" ht="11.25">
      <c r="B168" s="207"/>
      <c r="C168" s="208"/>
      <c r="D168" s="209" t="s">
        <v>290</v>
      </c>
      <c r="E168" s="210" t="s">
        <v>1</v>
      </c>
      <c r="F168" s="211" t="s">
        <v>8507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290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282</v>
      </c>
    </row>
    <row r="169" spans="1:65" s="2" customFormat="1" ht="24.2" customHeight="1">
      <c r="A169" s="35"/>
      <c r="B169" s="36"/>
      <c r="C169" s="193" t="s">
        <v>352</v>
      </c>
      <c r="D169" s="193" t="s">
        <v>284</v>
      </c>
      <c r="E169" s="194" t="s">
        <v>8508</v>
      </c>
      <c r="F169" s="195" t="s">
        <v>8509</v>
      </c>
      <c r="G169" s="196" t="s">
        <v>295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288</v>
      </c>
      <c r="AT169" s="205" t="s">
        <v>284</v>
      </c>
      <c r="AU169" s="205" t="s">
        <v>85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288</v>
      </c>
      <c r="BM169" s="205" t="s">
        <v>8510</v>
      </c>
    </row>
    <row r="170" spans="1:65" s="16" customFormat="1" ht="11.25">
      <c r="B170" s="241"/>
      <c r="C170" s="242"/>
      <c r="D170" s="209" t="s">
        <v>290</v>
      </c>
      <c r="E170" s="243" t="s">
        <v>1</v>
      </c>
      <c r="F170" s="244" t="s">
        <v>8511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290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282</v>
      </c>
    </row>
    <row r="171" spans="1:65" s="13" customFormat="1" ht="11.25">
      <c r="B171" s="207"/>
      <c r="C171" s="208"/>
      <c r="D171" s="209" t="s">
        <v>290</v>
      </c>
      <c r="E171" s="210" t="s">
        <v>1</v>
      </c>
      <c r="F171" s="211" t="s">
        <v>8512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290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282</v>
      </c>
    </row>
    <row r="172" spans="1:65" s="2" customFormat="1" ht="37.9" customHeight="1">
      <c r="A172" s="35"/>
      <c r="B172" s="36"/>
      <c r="C172" s="193" t="s">
        <v>357</v>
      </c>
      <c r="D172" s="193" t="s">
        <v>284</v>
      </c>
      <c r="E172" s="194" t="s">
        <v>7923</v>
      </c>
      <c r="F172" s="195" t="s">
        <v>7924</v>
      </c>
      <c r="G172" s="196" t="s">
        <v>295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288</v>
      </c>
      <c r="AT172" s="205" t="s">
        <v>284</v>
      </c>
      <c r="AU172" s="205" t="s">
        <v>85</v>
      </c>
      <c r="AY172" s="18" t="s">
        <v>282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288</v>
      </c>
      <c r="BM172" s="205" t="s">
        <v>8513</v>
      </c>
    </row>
    <row r="173" spans="1:65" s="16" customFormat="1" ht="11.25">
      <c r="B173" s="241"/>
      <c r="C173" s="242"/>
      <c r="D173" s="209" t="s">
        <v>290</v>
      </c>
      <c r="E173" s="243" t="s">
        <v>1</v>
      </c>
      <c r="F173" s="244" t="s">
        <v>8514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290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282</v>
      </c>
    </row>
    <row r="174" spans="1:65" s="13" customFormat="1" ht="11.25">
      <c r="B174" s="207"/>
      <c r="C174" s="208"/>
      <c r="D174" s="209" t="s">
        <v>290</v>
      </c>
      <c r="E174" s="210" t="s">
        <v>1</v>
      </c>
      <c r="F174" s="211" t="s">
        <v>8515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290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282</v>
      </c>
    </row>
    <row r="175" spans="1:65" s="2" customFormat="1" ht="33" customHeight="1">
      <c r="A175" s="35"/>
      <c r="B175" s="36"/>
      <c r="C175" s="193" t="s">
        <v>185</v>
      </c>
      <c r="D175" s="193" t="s">
        <v>284</v>
      </c>
      <c r="E175" s="194" t="s">
        <v>8516</v>
      </c>
      <c r="F175" s="195" t="s">
        <v>8517</v>
      </c>
      <c r="G175" s="196" t="s">
        <v>287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288</v>
      </c>
      <c r="AT175" s="205" t="s">
        <v>284</v>
      </c>
      <c r="AU175" s="205" t="s">
        <v>85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288</v>
      </c>
      <c r="BM175" s="205" t="s">
        <v>8518</v>
      </c>
    </row>
    <row r="176" spans="1:65" s="16" customFormat="1" ht="11.25">
      <c r="B176" s="241"/>
      <c r="C176" s="242"/>
      <c r="D176" s="209" t="s">
        <v>290</v>
      </c>
      <c r="E176" s="243" t="s">
        <v>1</v>
      </c>
      <c r="F176" s="244" t="s">
        <v>8519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290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282</v>
      </c>
    </row>
    <row r="177" spans="1:65" s="13" customFormat="1" ht="11.25">
      <c r="B177" s="207"/>
      <c r="C177" s="208"/>
      <c r="D177" s="209" t="s">
        <v>290</v>
      </c>
      <c r="E177" s="210" t="s">
        <v>1</v>
      </c>
      <c r="F177" s="211" t="s">
        <v>8520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290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282</v>
      </c>
    </row>
    <row r="178" spans="1:65" s="2" customFormat="1" ht="21.75" customHeight="1">
      <c r="A178" s="35"/>
      <c r="B178" s="36"/>
      <c r="C178" s="193" t="s">
        <v>188</v>
      </c>
      <c r="D178" s="193" t="s">
        <v>284</v>
      </c>
      <c r="E178" s="194" t="s">
        <v>8521</v>
      </c>
      <c r="F178" s="195" t="s">
        <v>8522</v>
      </c>
      <c r="G178" s="196" t="s">
        <v>287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288</v>
      </c>
      <c r="AT178" s="205" t="s">
        <v>284</v>
      </c>
      <c r="AU178" s="205" t="s">
        <v>85</v>
      </c>
      <c r="AY178" s="18" t="s">
        <v>282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288</v>
      </c>
      <c r="BM178" s="205" t="s">
        <v>8523</v>
      </c>
    </row>
    <row r="179" spans="1:65" s="16" customFormat="1" ht="11.25">
      <c r="B179" s="241"/>
      <c r="C179" s="242"/>
      <c r="D179" s="209" t="s">
        <v>290</v>
      </c>
      <c r="E179" s="243" t="s">
        <v>1</v>
      </c>
      <c r="F179" s="244" t="s">
        <v>8524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290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282</v>
      </c>
    </row>
    <row r="180" spans="1:65" s="13" customFormat="1" ht="11.25">
      <c r="B180" s="207"/>
      <c r="C180" s="208"/>
      <c r="D180" s="209" t="s">
        <v>290</v>
      </c>
      <c r="E180" s="210" t="s">
        <v>1</v>
      </c>
      <c r="F180" s="211" t="s">
        <v>8525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290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282</v>
      </c>
    </row>
    <row r="181" spans="1:65" s="2" customFormat="1" ht="16.5" customHeight="1">
      <c r="A181" s="35"/>
      <c r="B181" s="36"/>
      <c r="C181" s="193" t="s">
        <v>191</v>
      </c>
      <c r="D181" s="193" t="s">
        <v>284</v>
      </c>
      <c r="E181" s="194" t="s">
        <v>8043</v>
      </c>
      <c r="F181" s="195" t="s">
        <v>8044</v>
      </c>
      <c r="G181" s="196" t="s">
        <v>287</v>
      </c>
      <c r="H181" s="197">
        <v>41.317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288</v>
      </c>
      <c r="AT181" s="205" t="s">
        <v>284</v>
      </c>
      <c r="AU181" s="205" t="s">
        <v>85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288</v>
      </c>
      <c r="BM181" s="205" t="s">
        <v>8526</v>
      </c>
    </row>
    <row r="182" spans="1:65" s="2" customFormat="1" ht="39">
      <c r="A182" s="35"/>
      <c r="B182" s="36"/>
      <c r="C182" s="37"/>
      <c r="D182" s="209" t="s">
        <v>3774</v>
      </c>
      <c r="E182" s="37"/>
      <c r="F182" s="270" t="s">
        <v>8046</v>
      </c>
      <c r="G182" s="37"/>
      <c r="H182" s="37"/>
      <c r="I182" s="271"/>
      <c r="J182" s="37"/>
      <c r="K182" s="37"/>
      <c r="L182" s="40"/>
      <c r="M182" s="272"/>
      <c r="N182" s="273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3774</v>
      </c>
      <c r="AU182" s="18" t="s">
        <v>85</v>
      </c>
    </row>
    <row r="183" spans="1:65" s="16" customFormat="1" ht="11.25">
      <c r="B183" s="241"/>
      <c r="C183" s="242"/>
      <c r="D183" s="209" t="s">
        <v>290</v>
      </c>
      <c r="E183" s="243" t="s">
        <v>1</v>
      </c>
      <c r="F183" s="244" t="s">
        <v>8527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290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282</v>
      </c>
    </row>
    <row r="184" spans="1:65" s="13" customFormat="1" ht="11.25">
      <c r="B184" s="207"/>
      <c r="C184" s="208"/>
      <c r="D184" s="209" t="s">
        <v>290</v>
      </c>
      <c r="E184" s="210" t="s">
        <v>1</v>
      </c>
      <c r="F184" s="211" t="s">
        <v>8528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290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282</v>
      </c>
    </row>
    <row r="185" spans="1:65" s="16" customFormat="1" ht="11.25">
      <c r="B185" s="241"/>
      <c r="C185" s="242"/>
      <c r="D185" s="209" t="s">
        <v>290</v>
      </c>
      <c r="E185" s="243" t="s">
        <v>1</v>
      </c>
      <c r="F185" s="244" t="s">
        <v>8529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290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282</v>
      </c>
    </row>
    <row r="186" spans="1:65" s="13" customFormat="1" ht="11.25">
      <c r="B186" s="207"/>
      <c r="C186" s="208"/>
      <c r="D186" s="209" t="s">
        <v>290</v>
      </c>
      <c r="E186" s="210" t="s">
        <v>1</v>
      </c>
      <c r="F186" s="211" t="s">
        <v>8530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290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282</v>
      </c>
    </row>
    <row r="187" spans="1:65" s="2" customFormat="1" ht="16.5" customHeight="1">
      <c r="A187" s="35"/>
      <c r="B187" s="36"/>
      <c r="C187" s="193" t="s">
        <v>194</v>
      </c>
      <c r="D187" s="193" t="s">
        <v>284</v>
      </c>
      <c r="E187" s="194" t="s">
        <v>8065</v>
      </c>
      <c r="F187" s="195" t="s">
        <v>8066</v>
      </c>
      <c r="G187" s="196" t="s">
        <v>287</v>
      </c>
      <c r="H187" s="197">
        <v>56.621000000000002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288</v>
      </c>
      <c r="AT187" s="205" t="s">
        <v>284</v>
      </c>
      <c r="AU187" s="205" t="s">
        <v>85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288</v>
      </c>
      <c r="BM187" s="205" t="s">
        <v>8531</v>
      </c>
    </row>
    <row r="188" spans="1:65" s="2" customFormat="1" ht="39">
      <c r="A188" s="35"/>
      <c r="B188" s="36"/>
      <c r="C188" s="37"/>
      <c r="D188" s="209" t="s">
        <v>3774</v>
      </c>
      <c r="E188" s="37"/>
      <c r="F188" s="270" t="s">
        <v>8046</v>
      </c>
      <c r="G188" s="37"/>
      <c r="H188" s="37"/>
      <c r="I188" s="271"/>
      <c r="J188" s="37"/>
      <c r="K188" s="37"/>
      <c r="L188" s="40"/>
      <c r="M188" s="272"/>
      <c r="N188" s="273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3774</v>
      </c>
      <c r="AU188" s="18" t="s">
        <v>85</v>
      </c>
    </row>
    <row r="189" spans="1:65" s="16" customFormat="1" ht="11.25">
      <c r="B189" s="241"/>
      <c r="C189" s="242"/>
      <c r="D189" s="209" t="s">
        <v>290</v>
      </c>
      <c r="E189" s="243" t="s">
        <v>1</v>
      </c>
      <c r="F189" s="244" t="s">
        <v>8532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290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282</v>
      </c>
    </row>
    <row r="190" spans="1:65" s="13" customFormat="1" ht="11.25">
      <c r="B190" s="207"/>
      <c r="C190" s="208"/>
      <c r="D190" s="209" t="s">
        <v>290</v>
      </c>
      <c r="E190" s="210" t="s">
        <v>1</v>
      </c>
      <c r="F190" s="211" t="s">
        <v>8533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290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282</v>
      </c>
    </row>
    <row r="191" spans="1:65" s="16" customFormat="1" ht="11.25">
      <c r="B191" s="241"/>
      <c r="C191" s="242"/>
      <c r="D191" s="209" t="s">
        <v>290</v>
      </c>
      <c r="E191" s="243" t="s">
        <v>1</v>
      </c>
      <c r="F191" s="244" t="s">
        <v>8534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290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282</v>
      </c>
    </row>
    <row r="192" spans="1:65" s="13" customFormat="1" ht="11.25">
      <c r="B192" s="207"/>
      <c r="C192" s="208"/>
      <c r="D192" s="209" t="s">
        <v>290</v>
      </c>
      <c r="E192" s="210" t="s">
        <v>1</v>
      </c>
      <c r="F192" s="211" t="s">
        <v>8535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290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282</v>
      </c>
    </row>
    <row r="193" spans="1:65" s="16" customFormat="1" ht="11.25">
      <c r="B193" s="241"/>
      <c r="C193" s="242"/>
      <c r="D193" s="209" t="s">
        <v>290</v>
      </c>
      <c r="E193" s="243" t="s">
        <v>1</v>
      </c>
      <c r="F193" s="244" t="s">
        <v>8536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290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282</v>
      </c>
    </row>
    <row r="194" spans="1:65" s="13" customFormat="1" ht="11.25">
      <c r="B194" s="207"/>
      <c r="C194" s="208"/>
      <c r="D194" s="209" t="s">
        <v>290</v>
      </c>
      <c r="E194" s="210" t="s">
        <v>1</v>
      </c>
      <c r="F194" s="211" t="s">
        <v>8537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290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282</v>
      </c>
    </row>
    <row r="195" spans="1:65" s="12" customFormat="1" ht="22.9" customHeight="1">
      <c r="B195" s="177"/>
      <c r="C195" s="178"/>
      <c r="D195" s="179" t="s">
        <v>75</v>
      </c>
      <c r="E195" s="191" t="s">
        <v>4658</v>
      </c>
      <c r="F195" s="191" t="s">
        <v>4659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282</v>
      </c>
      <c r="BK195" s="190">
        <f>SUM(BK196:BK229)</f>
        <v>0</v>
      </c>
    </row>
    <row r="196" spans="1:65" s="2" customFormat="1" ht="33" customHeight="1">
      <c r="A196" s="35"/>
      <c r="B196" s="36"/>
      <c r="C196" s="193" t="s">
        <v>8</v>
      </c>
      <c r="D196" s="193" t="s">
        <v>284</v>
      </c>
      <c r="E196" s="194" t="s">
        <v>8080</v>
      </c>
      <c r="F196" s="195" t="s">
        <v>8081</v>
      </c>
      <c r="G196" s="196" t="s">
        <v>418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288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288</v>
      </c>
      <c r="BM196" s="205" t="s">
        <v>8538</v>
      </c>
    </row>
    <row r="197" spans="1:65" s="2" customFormat="1" ht="19.5">
      <c r="A197" s="35"/>
      <c r="B197" s="36"/>
      <c r="C197" s="37"/>
      <c r="D197" s="209" t="s">
        <v>3774</v>
      </c>
      <c r="E197" s="37"/>
      <c r="F197" s="270" t="s">
        <v>8083</v>
      </c>
      <c r="G197" s="37"/>
      <c r="H197" s="37"/>
      <c r="I197" s="271"/>
      <c r="J197" s="37"/>
      <c r="K197" s="37"/>
      <c r="L197" s="40"/>
      <c r="M197" s="272"/>
      <c r="N197" s="273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3774</v>
      </c>
      <c r="AU197" s="18" t="s">
        <v>85</v>
      </c>
    </row>
    <row r="198" spans="1:65" s="16" customFormat="1" ht="11.25">
      <c r="B198" s="241"/>
      <c r="C198" s="242"/>
      <c r="D198" s="209" t="s">
        <v>290</v>
      </c>
      <c r="E198" s="243" t="s">
        <v>1</v>
      </c>
      <c r="F198" s="244" t="s">
        <v>8539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290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282</v>
      </c>
    </row>
    <row r="199" spans="1:65" s="13" customFormat="1" ht="11.25">
      <c r="B199" s="207"/>
      <c r="C199" s="208"/>
      <c r="D199" s="209" t="s">
        <v>290</v>
      </c>
      <c r="E199" s="210" t="s">
        <v>1</v>
      </c>
      <c r="F199" s="211" t="s">
        <v>8540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290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282</v>
      </c>
    </row>
    <row r="200" spans="1:65" s="16" customFormat="1" ht="11.25">
      <c r="B200" s="241"/>
      <c r="C200" s="242"/>
      <c r="D200" s="209" t="s">
        <v>290</v>
      </c>
      <c r="E200" s="243" t="s">
        <v>1</v>
      </c>
      <c r="F200" s="244" t="s">
        <v>8541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290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282</v>
      </c>
    </row>
    <row r="201" spans="1:65" s="13" customFormat="1" ht="11.25">
      <c r="B201" s="207"/>
      <c r="C201" s="208"/>
      <c r="D201" s="209" t="s">
        <v>290</v>
      </c>
      <c r="E201" s="210" t="s">
        <v>1</v>
      </c>
      <c r="F201" s="211" t="s">
        <v>8542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290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282</v>
      </c>
    </row>
    <row r="202" spans="1:65" s="2" customFormat="1" ht="33" customHeight="1">
      <c r="A202" s="35"/>
      <c r="B202" s="36"/>
      <c r="C202" s="193" t="s">
        <v>199</v>
      </c>
      <c r="D202" s="193" t="s">
        <v>284</v>
      </c>
      <c r="E202" s="194" t="s">
        <v>8092</v>
      </c>
      <c r="F202" s="195" t="s">
        <v>8093</v>
      </c>
      <c r="G202" s="196" t="s">
        <v>418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288</v>
      </c>
      <c r="AT202" s="205" t="s">
        <v>284</v>
      </c>
      <c r="AU202" s="205" t="s">
        <v>85</v>
      </c>
      <c r="AY202" s="18" t="s">
        <v>282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288</v>
      </c>
      <c r="BM202" s="205" t="s">
        <v>8543</v>
      </c>
    </row>
    <row r="203" spans="1:65" s="2" customFormat="1" ht="19.5">
      <c r="A203" s="35"/>
      <c r="B203" s="36"/>
      <c r="C203" s="37"/>
      <c r="D203" s="209" t="s">
        <v>3774</v>
      </c>
      <c r="E203" s="37"/>
      <c r="F203" s="270" t="s">
        <v>8083</v>
      </c>
      <c r="G203" s="37"/>
      <c r="H203" s="37"/>
      <c r="I203" s="271"/>
      <c r="J203" s="37"/>
      <c r="K203" s="37"/>
      <c r="L203" s="40"/>
      <c r="M203" s="272"/>
      <c r="N203" s="273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3774</v>
      </c>
      <c r="AU203" s="18" t="s">
        <v>85</v>
      </c>
    </row>
    <row r="204" spans="1:65" s="16" customFormat="1" ht="11.25">
      <c r="B204" s="241"/>
      <c r="C204" s="242"/>
      <c r="D204" s="209" t="s">
        <v>290</v>
      </c>
      <c r="E204" s="243" t="s">
        <v>1</v>
      </c>
      <c r="F204" s="244" t="s">
        <v>8544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290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282</v>
      </c>
    </row>
    <row r="205" spans="1:65" s="13" customFormat="1" ht="11.25">
      <c r="B205" s="207"/>
      <c r="C205" s="208"/>
      <c r="D205" s="209" t="s">
        <v>290</v>
      </c>
      <c r="E205" s="210" t="s">
        <v>1</v>
      </c>
      <c r="F205" s="211" t="s">
        <v>8545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290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282</v>
      </c>
    </row>
    <row r="206" spans="1:65" s="16" customFormat="1" ht="11.25">
      <c r="B206" s="241"/>
      <c r="C206" s="242"/>
      <c r="D206" s="209" t="s">
        <v>290</v>
      </c>
      <c r="E206" s="243" t="s">
        <v>1</v>
      </c>
      <c r="F206" s="244" t="s">
        <v>8546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290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282</v>
      </c>
    </row>
    <row r="207" spans="1:65" s="13" customFormat="1" ht="11.25">
      <c r="B207" s="207"/>
      <c r="C207" s="208"/>
      <c r="D207" s="209" t="s">
        <v>290</v>
      </c>
      <c r="E207" s="210" t="s">
        <v>1</v>
      </c>
      <c r="F207" s="211" t="s">
        <v>8547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290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282</v>
      </c>
    </row>
    <row r="208" spans="1:65" s="16" customFormat="1" ht="11.25">
      <c r="B208" s="241"/>
      <c r="C208" s="242"/>
      <c r="D208" s="209" t="s">
        <v>290</v>
      </c>
      <c r="E208" s="243" t="s">
        <v>1</v>
      </c>
      <c r="F208" s="244" t="s">
        <v>8548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290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282</v>
      </c>
    </row>
    <row r="209" spans="1:65" s="13" customFormat="1" ht="11.25">
      <c r="B209" s="207"/>
      <c r="C209" s="208"/>
      <c r="D209" s="209" t="s">
        <v>290</v>
      </c>
      <c r="E209" s="210" t="s">
        <v>1</v>
      </c>
      <c r="F209" s="211" t="s">
        <v>8549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290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282</v>
      </c>
    </row>
    <row r="210" spans="1:65" s="2" customFormat="1" ht="24.2" customHeight="1">
      <c r="A210" s="35"/>
      <c r="B210" s="36"/>
      <c r="C210" s="193" t="s">
        <v>202</v>
      </c>
      <c r="D210" s="193" t="s">
        <v>284</v>
      </c>
      <c r="E210" s="194" t="s">
        <v>4660</v>
      </c>
      <c r="F210" s="195" t="s">
        <v>4661</v>
      </c>
      <c r="G210" s="196" t="s">
        <v>418</v>
      </c>
      <c r="H210" s="197">
        <v>55.825000000000003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288</v>
      </c>
      <c r="AT210" s="205" t="s">
        <v>284</v>
      </c>
      <c r="AU210" s="205" t="s">
        <v>85</v>
      </c>
      <c r="AY210" s="18" t="s">
        <v>282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288</v>
      </c>
      <c r="BM210" s="205" t="s">
        <v>8550</v>
      </c>
    </row>
    <row r="211" spans="1:65" s="2" customFormat="1" ht="24.2" customHeight="1">
      <c r="A211" s="35"/>
      <c r="B211" s="36"/>
      <c r="C211" s="193" t="s">
        <v>205</v>
      </c>
      <c r="D211" s="193" t="s">
        <v>284</v>
      </c>
      <c r="E211" s="194" t="s">
        <v>7052</v>
      </c>
      <c r="F211" s="195" t="s">
        <v>8102</v>
      </c>
      <c r="G211" s="196" t="s">
        <v>418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288</v>
      </c>
      <c r="AT211" s="205" t="s">
        <v>284</v>
      </c>
      <c r="AU211" s="205" t="s">
        <v>85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288</v>
      </c>
      <c r="BM211" s="205" t="s">
        <v>8551</v>
      </c>
    </row>
    <row r="212" spans="1:65" s="16" customFormat="1" ht="11.25">
      <c r="B212" s="241"/>
      <c r="C212" s="242"/>
      <c r="D212" s="209" t="s">
        <v>290</v>
      </c>
      <c r="E212" s="243" t="s">
        <v>1</v>
      </c>
      <c r="F212" s="244" t="s">
        <v>8552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290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282</v>
      </c>
    </row>
    <row r="213" spans="1:65" s="13" customFormat="1" ht="11.25">
      <c r="B213" s="207"/>
      <c r="C213" s="208"/>
      <c r="D213" s="209" t="s">
        <v>290</v>
      </c>
      <c r="E213" s="210" t="s">
        <v>1</v>
      </c>
      <c r="F213" s="211" t="s">
        <v>8553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290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282</v>
      </c>
    </row>
    <row r="214" spans="1:65" s="16" customFormat="1" ht="11.25">
      <c r="B214" s="241"/>
      <c r="C214" s="242"/>
      <c r="D214" s="209" t="s">
        <v>290</v>
      </c>
      <c r="E214" s="243" t="s">
        <v>1</v>
      </c>
      <c r="F214" s="244" t="s">
        <v>8554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290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282</v>
      </c>
    </row>
    <row r="215" spans="1:65" s="13" customFormat="1" ht="11.25">
      <c r="B215" s="207"/>
      <c r="C215" s="208"/>
      <c r="D215" s="209" t="s">
        <v>290</v>
      </c>
      <c r="E215" s="210" t="s">
        <v>1</v>
      </c>
      <c r="F215" s="211" t="s">
        <v>8555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290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282</v>
      </c>
    </row>
    <row r="216" spans="1:65" s="2" customFormat="1" ht="24.2" customHeight="1">
      <c r="A216" s="35"/>
      <c r="B216" s="36"/>
      <c r="C216" s="193" t="s">
        <v>426</v>
      </c>
      <c r="D216" s="193" t="s">
        <v>284</v>
      </c>
      <c r="E216" s="194" t="s">
        <v>7054</v>
      </c>
      <c r="F216" s="195" t="s">
        <v>8106</v>
      </c>
      <c r="G216" s="196" t="s">
        <v>418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288</v>
      </c>
      <c r="AT216" s="205" t="s">
        <v>284</v>
      </c>
      <c r="AU216" s="205" t="s">
        <v>85</v>
      </c>
      <c r="AY216" s="18" t="s">
        <v>282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288</v>
      </c>
      <c r="BM216" s="205" t="s">
        <v>8556</v>
      </c>
    </row>
    <row r="217" spans="1:65" s="16" customFormat="1" ht="11.25">
      <c r="B217" s="241"/>
      <c r="C217" s="242"/>
      <c r="D217" s="209" t="s">
        <v>290</v>
      </c>
      <c r="E217" s="243" t="s">
        <v>1</v>
      </c>
      <c r="F217" s="244" t="s">
        <v>8557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290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282</v>
      </c>
    </row>
    <row r="218" spans="1:65" s="13" customFormat="1" ht="11.25">
      <c r="B218" s="207"/>
      <c r="C218" s="208"/>
      <c r="D218" s="209" t="s">
        <v>290</v>
      </c>
      <c r="E218" s="210" t="s">
        <v>1</v>
      </c>
      <c r="F218" s="211" t="s">
        <v>8558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290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282</v>
      </c>
    </row>
    <row r="219" spans="1:65" s="2" customFormat="1" ht="33" customHeight="1">
      <c r="A219" s="35"/>
      <c r="B219" s="36"/>
      <c r="C219" s="193" t="s">
        <v>208</v>
      </c>
      <c r="D219" s="193" t="s">
        <v>284</v>
      </c>
      <c r="E219" s="194" t="s">
        <v>7056</v>
      </c>
      <c r="F219" s="195" t="s">
        <v>8110</v>
      </c>
      <c r="G219" s="196" t="s">
        <v>418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288</v>
      </c>
      <c r="AT219" s="205" t="s">
        <v>284</v>
      </c>
      <c r="AU219" s="205" t="s">
        <v>85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288</v>
      </c>
      <c r="BM219" s="205" t="s">
        <v>8559</v>
      </c>
    </row>
    <row r="220" spans="1:65" s="16" customFormat="1" ht="11.25">
      <c r="B220" s="241"/>
      <c r="C220" s="242"/>
      <c r="D220" s="209" t="s">
        <v>290</v>
      </c>
      <c r="E220" s="243" t="s">
        <v>1</v>
      </c>
      <c r="F220" s="244" t="s">
        <v>8560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290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282</v>
      </c>
    </row>
    <row r="221" spans="1:65" s="13" customFormat="1" ht="11.25">
      <c r="B221" s="207"/>
      <c r="C221" s="208"/>
      <c r="D221" s="209" t="s">
        <v>290</v>
      </c>
      <c r="E221" s="210" t="s">
        <v>1</v>
      </c>
      <c r="F221" s="211" t="s">
        <v>8561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290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282</v>
      </c>
    </row>
    <row r="222" spans="1:65" s="16" customFormat="1" ht="11.25">
      <c r="B222" s="241"/>
      <c r="C222" s="242"/>
      <c r="D222" s="209" t="s">
        <v>290</v>
      </c>
      <c r="E222" s="243" t="s">
        <v>1</v>
      </c>
      <c r="F222" s="244" t="s">
        <v>8562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290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282</v>
      </c>
    </row>
    <row r="223" spans="1:65" s="13" customFormat="1" ht="11.25">
      <c r="B223" s="207"/>
      <c r="C223" s="208"/>
      <c r="D223" s="209" t="s">
        <v>290</v>
      </c>
      <c r="E223" s="210" t="s">
        <v>1</v>
      </c>
      <c r="F223" s="211" t="s">
        <v>8563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290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282</v>
      </c>
    </row>
    <row r="224" spans="1:65" s="2" customFormat="1" ht="33" customHeight="1">
      <c r="A224" s="35"/>
      <c r="B224" s="36"/>
      <c r="C224" s="193" t="s">
        <v>7</v>
      </c>
      <c r="D224" s="193" t="s">
        <v>284</v>
      </c>
      <c r="E224" s="194" t="s">
        <v>8124</v>
      </c>
      <c r="F224" s="195" t="s">
        <v>8125</v>
      </c>
      <c r="G224" s="196" t="s">
        <v>418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288</v>
      </c>
      <c r="AT224" s="205" t="s">
        <v>284</v>
      </c>
      <c r="AU224" s="205" t="s">
        <v>85</v>
      </c>
      <c r="AY224" s="18" t="s">
        <v>282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288</v>
      </c>
      <c r="BM224" s="205" t="s">
        <v>8564</v>
      </c>
    </row>
    <row r="225" spans="1:65" s="16" customFormat="1" ht="11.25">
      <c r="B225" s="241"/>
      <c r="C225" s="242"/>
      <c r="D225" s="209" t="s">
        <v>290</v>
      </c>
      <c r="E225" s="243" t="s">
        <v>1</v>
      </c>
      <c r="F225" s="244" t="s">
        <v>8565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290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282</v>
      </c>
    </row>
    <row r="226" spans="1:65" s="13" customFormat="1" ht="11.25">
      <c r="B226" s="207"/>
      <c r="C226" s="208"/>
      <c r="D226" s="209" t="s">
        <v>290</v>
      </c>
      <c r="E226" s="210" t="s">
        <v>1</v>
      </c>
      <c r="F226" s="211" t="s">
        <v>8566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290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282</v>
      </c>
    </row>
    <row r="227" spans="1:65" s="2" customFormat="1" ht="33" customHeight="1">
      <c r="A227" s="35"/>
      <c r="B227" s="36"/>
      <c r="C227" s="193" t="s">
        <v>222</v>
      </c>
      <c r="D227" s="193" t="s">
        <v>284</v>
      </c>
      <c r="E227" s="194" t="s">
        <v>8133</v>
      </c>
      <c r="F227" s="195" t="s">
        <v>8134</v>
      </c>
      <c r="G227" s="196" t="s">
        <v>418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288</v>
      </c>
      <c r="AT227" s="205" t="s">
        <v>284</v>
      </c>
      <c r="AU227" s="205" t="s">
        <v>85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288</v>
      </c>
      <c r="BM227" s="205" t="s">
        <v>8567</v>
      </c>
    </row>
    <row r="228" spans="1:65" s="16" customFormat="1" ht="11.25">
      <c r="B228" s="241"/>
      <c r="C228" s="242"/>
      <c r="D228" s="209" t="s">
        <v>290</v>
      </c>
      <c r="E228" s="243" t="s">
        <v>1</v>
      </c>
      <c r="F228" s="244" t="s">
        <v>8568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290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282</v>
      </c>
    </row>
    <row r="229" spans="1:65" s="13" customFormat="1" ht="11.25">
      <c r="B229" s="207"/>
      <c r="C229" s="208"/>
      <c r="D229" s="209" t="s">
        <v>290</v>
      </c>
      <c r="E229" s="210" t="s">
        <v>1</v>
      </c>
      <c r="F229" s="211" t="s">
        <v>8569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290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282</v>
      </c>
    </row>
    <row r="230" spans="1:65" s="12" customFormat="1" ht="25.9" customHeight="1">
      <c r="B230" s="177"/>
      <c r="C230" s="178"/>
      <c r="D230" s="179" t="s">
        <v>75</v>
      </c>
      <c r="E230" s="180" t="s">
        <v>1401</v>
      </c>
      <c r="F230" s="180" t="s">
        <v>1402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P231+P235+P239+P241+P261+P273</f>
        <v>0</v>
      </c>
      <c r="Q230" s="185"/>
      <c r="R230" s="186">
        <f>R231+R235+R239+R241+R261+R273</f>
        <v>0</v>
      </c>
      <c r="S230" s="185"/>
      <c r="T230" s="187">
        <f>T231+T235+T239+T241+T261+T273</f>
        <v>1.8689332399999998</v>
      </c>
      <c r="AR230" s="188" t="s">
        <v>85</v>
      </c>
      <c r="AT230" s="189" t="s">
        <v>75</v>
      </c>
      <c r="AU230" s="189" t="s">
        <v>76</v>
      </c>
      <c r="AY230" s="188" t="s">
        <v>282</v>
      </c>
      <c r="BK230" s="190">
        <f>BK231+BK235+BK239+BK241+BK261+BK273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1403</v>
      </c>
      <c r="F231" s="191" t="s">
        <v>1404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282</v>
      </c>
      <c r="BK231" s="190">
        <f>SUM(BK232:BK234)</f>
        <v>0</v>
      </c>
    </row>
    <row r="232" spans="1:65" s="2" customFormat="1" ht="16.5" customHeight="1">
      <c r="A232" s="35"/>
      <c r="B232" s="36"/>
      <c r="C232" s="193" t="s">
        <v>446</v>
      </c>
      <c r="D232" s="193" t="s">
        <v>284</v>
      </c>
      <c r="E232" s="194" t="s">
        <v>8138</v>
      </c>
      <c r="F232" s="195" t="s">
        <v>8139</v>
      </c>
      <c r="G232" s="196" t="s">
        <v>287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284</v>
      </c>
      <c r="AU232" s="205" t="s">
        <v>85</v>
      </c>
      <c r="AY232" s="18" t="s">
        <v>282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8570</v>
      </c>
    </row>
    <row r="233" spans="1:65" s="16" customFormat="1" ht="11.25">
      <c r="B233" s="241"/>
      <c r="C233" s="242"/>
      <c r="D233" s="209" t="s">
        <v>290</v>
      </c>
      <c r="E233" s="243" t="s">
        <v>1</v>
      </c>
      <c r="F233" s="244" t="s">
        <v>8571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290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282</v>
      </c>
    </row>
    <row r="234" spans="1:65" s="13" customFormat="1" ht="11.25">
      <c r="B234" s="207"/>
      <c r="C234" s="208"/>
      <c r="D234" s="209" t="s">
        <v>290</v>
      </c>
      <c r="E234" s="210" t="s">
        <v>1</v>
      </c>
      <c r="F234" s="211" t="s">
        <v>8572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290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282</v>
      </c>
    </row>
    <row r="235" spans="1:65" s="12" customFormat="1" ht="22.9" customHeight="1">
      <c r="B235" s="177"/>
      <c r="C235" s="178"/>
      <c r="D235" s="179" t="s">
        <v>75</v>
      </c>
      <c r="E235" s="191" t="s">
        <v>1472</v>
      </c>
      <c r="F235" s="191" t="s">
        <v>1473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282</v>
      </c>
      <c r="BK235" s="190">
        <f>SUM(BK236:BK238)</f>
        <v>0</v>
      </c>
    </row>
    <row r="236" spans="1:65" s="2" customFormat="1" ht="21.75" customHeight="1">
      <c r="A236" s="35"/>
      <c r="B236" s="36"/>
      <c r="C236" s="193" t="s">
        <v>452</v>
      </c>
      <c r="D236" s="193" t="s">
        <v>284</v>
      </c>
      <c r="E236" s="194" t="s">
        <v>8573</v>
      </c>
      <c r="F236" s="195" t="s">
        <v>8574</v>
      </c>
      <c r="G236" s="196" t="s">
        <v>287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284</v>
      </c>
      <c r="AU236" s="205" t="s">
        <v>85</v>
      </c>
      <c r="AY236" s="18" t="s">
        <v>282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8575</v>
      </c>
    </row>
    <row r="237" spans="1:65" s="16" customFormat="1" ht="11.25">
      <c r="B237" s="241"/>
      <c r="C237" s="242"/>
      <c r="D237" s="209" t="s">
        <v>290</v>
      </c>
      <c r="E237" s="243" t="s">
        <v>1</v>
      </c>
      <c r="F237" s="244" t="s">
        <v>8576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290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282</v>
      </c>
    </row>
    <row r="238" spans="1:65" s="13" customFormat="1" ht="11.25">
      <c r="B238" s="207"/>
      <c r="C238" s="208"/>
      <c r="D238" s="209" t="s">
        <v>290</v>
      </c>
      <c r="E238" s="210" t="s">
        <v>1</v>
      </c>
      <c r="F238" s="211" t="s">
        <v>8577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290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282</v>
      </c>
    </row>
    <row r="239" spans="1:65" s="12" customFormat="1" ht="22.9" customHeight="1">
      <c r="B239" s="177"/>
      <c r="C239" s="178"/>
      <c r="D239" s="179" t="s">
        <v>75</v>
      </c>
      <c r="E239" s="191" t="s">
        <v>4663</v>
      </c>
      <c r="F239" s="191" t="s">
        <v>4664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0.02</v>
      </c>
      <c r="AR239" s="188" t="s">
        <v>85</v>
      </c>
      <c r="AT239" s="189" t="s">
        <v>75</v>
      </c>
      <c r="AU239" s="189" t="s">
        <v>83</v>
      </c>
      <c r="AY239" s="188" t="s">
        <v>282</v>
      </c>
      <c r="BK239" s="190">
        <f>BK240</f>
        <v>0</v>
      </c>
    </row>
    <row r="240" spans="1:65" s="2" customFormat="1" ht="24.2" customHeight="1">
      <c r="A240" s="35"/>
      <c r="B240" s="36"/>
      <c r="C240" s="193" t="s">
        <v>457</v>
      </c>
      <c r="D240" s="193" t="s">
        <v>284</v>
      </c>
      <c r="E240" s="194" t="s">
        <v>8230</v>
      </c>
      <c r="F240" s="195" t="s">
        <v>8231</v>
      </c>
      <c r="G240" s="196" t="s">
        <v>3535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0.02</v>
      </c>
      <c r="T240" s="204">
        <f>S240*H240</f>
        <v>0.02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284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8578</v>
      </c>
    </row>
    <row r="241" spans="1:65" s="12" customFormat="1" ht="22.9" customHeight="1">
      <c r="B241" s="177"/>
      <c r="C241" s="178"/>
      <c r="D241" s="179" t="s">
        <v>75</v>
      </c>
      <c r="E241" s="191" t="s">
        <v>1819</v>
      </c>
      <c r="F241" s="191" t="s">
        <v>1820</v>
      </c>
      <c r="G241" s="178"/>
      <c r="H241" s="178"/>
      <c r="I241" s="181"/>
      <c r="J241" s="192">
        <f>BK241</f>
        <v>0</v>
      </c>
      <c r="K241" s="178"/>
      <c r="L241" s="183"/>
      <c r="M241" s="184"/>
      <c r="N241" s="185"/>
      <c r="O241" s="185"/>
      <c r="P241" s="186">
        <f>SUM(P242:P260)</f>
        <v>0</v>
      </c>
      <c r="Q241" s="185"/>
      <c r="R241" s="186">
        <f>SUM(R242:R260)</f>
        <v>0</v>
      </c>
      <c r="S241" s="185"/>
      <c r="T241" s="187">
        <f>SUM(T242:T260)</f>
        <v>1.0179779199999999</v>
      </c>
      <c r="AR241" s="188" t="s">
        <v>85</v>
      </c>
      <c r="AT241" s="189" t="s">
        <v>75</v>
      </c>
      <c r="AU241" s="189" t="s">
        <v>83</v>
      </c>
      <c r="AY241" s="188" t="s">
        <v>282</v>
      </c>
      <c r="BK241" s="190">
        <f>SUM(BK242:BK260)</f>
        <v>0</v>
      </c>
    </row>
    <row r="242" spans="1:65" s="2" customFormat="1" ht="16.5" customHeight="1">
      <c r="A242" s="35"/>
      <c r="B242" s="36"/>
      <c r="C242" s="193" t="s">
        <v>463</v>
      </c>
      <c r="D242" s="193" t="s">
        <v>284</v>
      </c>
      <c r="E242" s="194" t="s">
        <v>8579</v>
      </c>
      <c r="F242" s="195" t="s">
        <v>8580</v>
      </c>
      <c r="G242" s="196" t="s">
        <v>583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5.0000000000000001E-3</v>
      </c>
      <c r="T242" s="204">
        <f>S242*H242</f>
        <v>0.03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284</v>
      </c>
      <c r="AU242" s="205" t="s">
        <v>85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8581</v>
      </c>
    </row>
    <row r="243" spans="1:65" s="16" customFormat="1" ht="11.25">
      <c r="B243" s="241"/>
      <c r="C243" s="242"/>
      <c r="D243" s="209" t="s">
        <v>290</v>
      </c>
      <c r="E243" s="243" t="s">
        <v>1</v>
      </c>
      <c r="F243" s="244" t="s">
        <v>8582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290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282</v>
      </c>
    </row>
    <row r="244" spans="1:65" s="13" customFormat="1" ht="11.25">
      <c r="B244" s="207"/>
      <c r="C244" s="208"/>
      <c r="D244" s="209" t="s">
        <v>290</v>
      </c>
      <c r="E244" s="210" t="s">
        <v>1</v>
      </c>
      <c r="F244" s="211" t="s">
        <v>8583</v>
      </c>
      <c r="G244" s="208"/>
      <c r="H244" s="212">
        <v>6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290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282</v>
      </c>
    </row>
    <row r="245" spans="1:65" s="2" customFormat="1" ht="24.2" customHeight="1">
      <c r="A245" s="35"/>
      <c r="B245" s="36"/>
      <c r="C245" s="193" t="s">
        <v>468</v>
      </c>
      <c r="D245" s="193" t="s">
        <v>284</v>
      </c>
      <c r="E245" s="194" t="s">
        <v>8584</v>
      </c>
      <c r="F245" s="195" t="s">
        <v>8585</v>
      </c>
      <c r="G245" s="196" t="s">
        <v>441</v>
      </c>
      <c r="H245" s="197">
        <v>43.72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8.0000000000000002E-3</v>
      </c>
      <c r="T245" s="204">
        <f>S245*H245</f>
        <v>0.34976000000000002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199</v>
      </c>
      <c r="BM245" s="205" t="s">
        <v>8586</v>
      </c>
    </row>
    <row r="246" spans="1:65" s="16" customFormat="1" ht="11.25">
      <c r="B246" s="241"/>
      <c r="C246" s="242"/>
      <c r="D246" s="209" t="s">
        <v>290</v>
      </c>
      <c r="E246" s="243" t="s">
        <v>1</v>
      </c>
      <c r="F246" s="244" t="s">
        <v>8587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290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282</v>
      </c>
    </row>
    <row r="247" spans="1:65" s="13" customFormat="1" ht="11.25">
      <c r="B247" s="207"/>
      <c r="C247" s="208"/>
      <c r="D247" s="209" t="s">
        <v>290</v>
      </c>
      <c r="E247" s="210" t="s">
        <v>1</v>
      </c>
      <c r="F247" s="211" t="s">
        <v>8588</v>
      </c>
      <c r="G247" s="208"/>
      <c r="H247" s="212">
        <v>13.32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290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282</v>
      </c>
    </row>
    <row r="248" spans="1:65" s="16" customFormat="1" ht="11.25">
      <c r="B248" s="241"/>
      <c r="C248" s="242"/>
      <c r="D248" s="209" t="s">
        <v>290</v>
      </c>
      <c r="E248" s="243" t="s">
        <v>1</v>
      </c>
      <c r="F248" s="244" t="s">
        <v>8589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290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282</v>
      </c>
    </row>
    <row r="249" spans="1:65" s="13" customFormat="1" ht="11.25">
      <c r="B249" s="207"/>
      <c r="C249" s="208"/>
      <c r="D249" s="209" t="s">
        <v>290</v>
      </c>
      <c r="E249" s="210" t="s">
        <v>1</v>
      </c>
      <c r="F249" s="211" t="s">
        <v>8590</v>
      </c>
      <c r="G249" s="208"/>
      <c r="H249" s="212">
        <v>30.4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290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282</v>
      </c>
    </row>
    <row r="250" spans="1:65" s="2" customFormat="1" ht="16.5" customHeight="1">
      <c r="A250" s="35"/>
      <c r="B250" s="36"/>
      <c r="C250" s="193" t="s">
        <v>473</v>
      </c>
      <c r="D250" s="193" t="s">
        <v>284</v>
      </c>
      <c r="E250" s="194" t="s">
        <v>8269</v>
      </c>
      <c r="F250" s="195" t="s">
        <v>8270</v>
      </c>
      <c r="G250" s="196" t="s">
        <v>287</v>
      </c>
      <c r="H250" s="197">
        <v>25.308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1.4999999999999999E-2</v>
      </c>
      <c r="T250" s="204">
        <f>S250*H250</f>
        <v>0.37961999999999996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284</v>
      </c>
      <c r="AU250" s="205" t="s">
        <v>85</v>
      </c>
      <c r="AY250" s="18" t="s">
        <v>282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8591</v>
      </c>
    </row>
    <row r="251" spans="1:65" s="16" customFormat="1" ht="11.25">
      <c r="B251" s="241"/>
      <c r="C251" s="242"/>
      <c r="D251" s="209" t="s">
        <v>290</v>
      </c>
      <c r="E251" s="243" t="s">
        <v>1</v>
      </c>
      <c r="F251" s="244" t="s">
        <v>8592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290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282</v>
      </c>
    </row>
    <row r="252" spans="1:65" s="13" customFormat="1" ht="11.25">
      <c r="B252" s="207"/>
      <c r="C252" s="208"/>
      <c r="D252" s="209" t="s">
        <v>290</v>
      </c>
      <c r="E252" s="210" t="s">
        <v>1</v>
      </c>
      <c r="F252" s="211" t="s">
        <v>8593</v>
      </c>
      <c r="G252" s="208"/>
      <c r="H252" s="212">
        <v>25.308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290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282</v>
      </c>
    </row>
    <row r="253" spans="1:65" s="2" customFormat="1" ht="16.5" customHeight="1">
      <c r="A253" s="35"/>
      <c r="B253" s="36"/>
      <c r="C253" s="193" t="s">
        <v>478</v>
      </c>
      <c r="D253" s="193" t="s">
        <v>284</v>
      </c>
      <c r="E253" s="194" t="s">
        <v>8594</v>
      </c>
      <c r="F253" s="195" t="s">
        <v>8595</v>
      </c>
      <c r="G253" s="196" t="s">
        <v>287</v>
      </c>
      <c r="H253" s="197">
        <v>7.2279999999999998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1.4E-2</v>
      </c>
      <c r="T253" s="204">
        <f>S253*H253</f>
        <v>0.101192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284</v>
      </c>
      <c r="AU253" s="205" t="s">
        <v>85</v>
      </c>
      <c r="AY253" s="18" t="s">
        <v>282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8596</v>
      </c>
    </row>
    <row r="254" spans="1:65" s="16" customFormat="1" ht="11.25">
      <c r="B254" s="241"/>
      <c r="C254" s="242"/>
      <c r="D254" s="209" t="s">
        <v>290</v>
      </c>
      <c r="E254" s="243" t="s">
        <v>1</v>
      </c>
      <c r="F254" s="244" t="s">
        <v>8597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290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282</v>
      </c>
    </row>
    <row r="255" spans="1:65" s="13" customFormat="1" ht="11.25">
      <c r="B255" s="207"/>
      <c r="C255" s="208"/>
      <c r="D255" s="209" t="s">
        <v>290</v>
      </c>
      <c r="E255" s="210" t="s">
        <v>1</v>
      </c>
      <c r="F255" s="211" t="s">
        <v>8598</v>
      </c>
      <c r="G255" s="208"/>
      <c r="H255" s="212">
        <v>5.3280000000000003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290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282</v>
      </c>
    </row>
    <row r="256" spans="1:65" s="16" customFormat="1" ht="11.25">
      <c r="B256" s="241"/>
      <c r="C256" s="242"/>
      <c r="D256" s="209" t="s">
        <v>290</v>
      </c>
      <c r="E256" s="243" t="s">
        <v>1</v>
      </c>
      <c r="F256" s="244" t="s">
        <v>8599</v>
      </c>
      <c r="G256" s="242"/>
      <c r="H256" s="243" t="s">
        <v>1</v>
      </c>
      <c r="I256" s="245"/>
      <c r="J256" s="242"/>
      <c r="K256" s="242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290</v>
      </c>
      <c r="AU256" s="250" t="s">
        <v>85</v>
      </c>
      <c r="AV256" s="16" t="s">
        <v>83</v>
      </c>
      <c r="AW256" s="16" t="s">
        <v>32</v>
      </c>
      <c r="AX256" s="16" t="s">
        <v>76</v>
      </c>
      <c r="AY256" s="250" t="s">
        <v>282</v>
      </c>
    </row>
    <row r="257" spans="1:65" s="13" customFormat="1" ht="11.25">
      <c r="B257" s="207"/>
      <c r="C257" s="208"/>
      <c r="D257" s="209" t="s">
        <v>290</v>
      </c>
      <c r="E257" s="210" t="s">
        <v>1</v>
      </c>
      <c r="F257" s="211" t="s">
        <v>8600</v>
      </c>
      <c r="G257" s="208"/>
      <c r="H257" s="212">
        <v>1.9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290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282</v>
      </c>
    </row>
    <row r="258" spans="1:65" s="2" customFormat="1" ht="33" customHeight="1">
      <c r="A258" s="35"/>
      <c r="B258" s="36"/>
      <c r="C258" s="193" t="s">
        <v>483</v>
      </c>
      <c r="D258" s="193" t="s">
        <v>284</v>
      </c>
      <c r="E258" s="194" t="s">
        <v>8601</v>
      </c>
      <c r="F258" s="195" t="s">
        <v>8602</v>
      </c>
      <c r="G258" s="196" t="s">
        <v>287</v>
      </c>
      <c r="H258" s="197">
        <v>16.603999999999999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9.4800000000000006E-3</v>
      </c>
      <c r="T258" s="204">
        <f>S258*H258</f>
        <v>0.15740592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284</v>
      </c>
      <c r="AU258" s="205" t="s">
        <v>85</v>
      </c>
      <c r="AY258" s="18" t="s">
        <v>282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8603</v>
      </c>
    </row>
    <row r="259" spans="1:65" s="16" customFormat="1" ht="11.25">
      <c r="B259" s="241"/>
      <c r="C259" s="242"/>
      <c r="D259" s="209" t="s">
        <v>290</v>
      </c>
      <c r="E259" s="243" t="s">
        <v>1</v>
      </c>
      <c r="F259" s="244" t="s">
        <v>8604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290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282</v>
      </c>
    </row>
    <row r="260" spans="1:65" s="13" customFormat="1" ht="11.25">
      <c r="B260" s="207"/>
      <c r="C260" s="208"/>
      <c r="D260" s="209" t="s">
        <v>290</v>
      </c>
      <c r="E260" s="210" t="s">
        <v>1</v>
      </c>
      <c r="F260" s="211" t="s">
        <v>8605</v>
      </c>
      <c r="G260" s="208"/>
      <c r="H260" s="212">
        <v>16.603999999999999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290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282</v>
      </c>
    </row>
    <row r="261" spans="1:65" s="12" customFormat="1" ht="22.9" customHeight="1">
      <c r="B261" s="177"/>
      <c r="C261" s="178"/>
      <c r="D261" s="179" t="s">
        <v>75</v>
      </c>
      <c r="E261" s="191" t="s">
        <v>2045</v>
      </c>
      <c r="F261" s="191" t="s">
        <v>2046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SUM(P262:P272)</f>
        <v>0</v>
      </c>
      <c r="Q261" s="185"/>
      <c r="R261" s="186">
        <f>SUM(R262:R272)</f>
        <v>0</v>
      </c>
      <c r="S261" s="185"/>
      <c r="T261" s="187">
        <f>SUM(T262:T272)</f>
        <v>0.23025932000000002</v>
      </c>
      <c r="AR261" s="188" t="s">
        <v>85</v>
      </c>
      <c r="AT261" s="189" t="s">
        <v>75</v>
      </c>
      <c r="AU261" s="189" t="s">
        <v>83</v>
      </c>
      <c r="AY261" s="188" t="s">
        <v>282</v>
      </c>
      <c r="BK261" s="190">
        <f>SUM(BK262:BK272)</f>
        <v>0</v>
      </c>
    </row>
    <row r="262" spans="1:65" s="2" customFormat="1" ht="16.5" customHeight="1">
      <c r="A262" s="35"/>
      <c r="B262" s="36"/>
      <c r="C262" s="193" t="s">
        <v>488</v>
      </c>
      <c r="D262" s="193" t="s">
        <v>284</v>
      </c>
      <c r="E262" s="194" t="s">
        <v>8300</v>
      </c>
      <c r="F262" s="195" t="s">
        <v>8301</v>
      </c>
      <c r="G262" s="196" t="s">
        <v>287</v>
      </c>
      <c r="H262" s="197">
        <v>31.108000000000001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5.94E-3</v>
      </c>
      <c r="T262" s="204">
        <f>S262*H262</f>
        <v>0.18478152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284</v>
      </c>
      <c r="AU262" s="205" t="s">
        <v>85</v>
      </c>
      <c r="AY262" s="18" t="s">
        <v>282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8606</v>
      </c>
    </row>
    <row r="263" spans="1:65" s="16" customFormat="1" ht="11.25">
      <c r="B263" s="241"/>
      <c r="C263" s="242"/>
      <c r="D263" s="209" t="s">
        <v>290</v>
      </c>
      <c r="E263" s="243" t="s">
        <v>1</v>
      </c>
      <c r="F263" s="244" t="s">
        <v>8592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290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282</v>
      </c>
    </row>
    <row r="264" spans="1:65" s="13" customFormat="1" ht="11.25">
      <c r="B264" s="207"/>
      <c r="C264" s="208"/>
      <c r="D264" s="209" t="s">
        <v>290</v>
      </c>
      <c r="E264" s="210" t="s">
        <v>1</v>
      </c>
      <c r="F264" s="211" t="s">
        <v>8593</v>
      </c>
      <c r="G264" s="208"/>
      <c r="H264" s="212">
        <v>25.308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290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282</v>
      </c>
    </row>
    <row r="265" spans="1:65" s="16" customFormat="1" ht="11.25">
      <c r="B265" s="241"/>
      <c r="C265" s="242"/>
      <c r="D265" s="209" t="s">
        <v>290</v>
      </c>
      <c r="E265" s="243" t="s">
        <v>1</v>
      </c>
      <c r="F265" s="244" t="s">
        <v>8607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290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282</v>
      </c>
    </row>
    <row r="266" spans="1:65" s="13" customFormat="1" ht="11.25">
      <c r="B266" s="207"/>
      <c r="C266" s="208"/>
      <c r="D266" s="209" t="s">
        <v>290</v>
      </c>
      <c r="E266" s="210" t="s">
        <v>1</v>
      </c>
      <c r="F266" s="211" t="s">
        <v>8608</v>
      </c>
      <c r="G266" s="208"/>
      <c r="H266" s="212">
        <v>5.8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290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282</v>
      </c>
    </row>
    <row r="267" spans="1:65" s="2" customFormat="1" ht="21.75" customHeight="1">
      <c r="A267" s="35"/>
      <c r="B267" s="36"/>
      <c r="C267" s="193" t="s">
        <v>493</v>
      </c>
      <c r="D267" s="193" t="s">
        <v>284</v>
      </c>
      <c r="E267" s="194" t="s">
        <v>8325</v>
      </c>
      <c r="F267" s="195" t="s">
        <v>8326</v>
      </c>
      <c r="G267" s="196" t="s">
        <v>441</v>
      </c>
      <c r="H267" s="197">
        <v>24.92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1.7700000000000001E-3</v>
      </c>
      <c r="T267" s="204">
        <f>S267*H267</f>
        <v>4.4108400000000006E-2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284</v>
      </c>
      <c r="AU267" s="205" t="s">
        <v>85</v>
      </c>
      <c r="AY267" s="18" t="s">
        <v>282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8609</v>
      </c>
    </row>
    <row r="268" spans="1:65" s="16" customFormat="1" ht="11.25">
      <c r="B268" s="241"/>
      <c r="C268" s="242"/>
      <c r="D268" s="209" t="s">
        <v>290</v>
      </c>
      <c r="E268" s="243" t="s">
        <v>1</v>
      </c>
      <c r="F268" s="244" t="s">
        <v>8610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290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282</v>
      </c>
    </row>
    <row r="269" spans="1:65" s="13" customFormat="1" ht="11.25">
      <c r="B269" s="207"/>
      <c r="C269" s="208"/>
      <c r="D269" s="209" t="s">
        <v>290</v>
      </c>
      <c r="E269" s="210" t="s">
        <v>1</v>
      </c>
      <c r="F269" s="211" t="s">
        <v>8611</v>
      </c>
      <c r="G269" s="208"/>
      <c r="H269" s="212">
        <v>24.92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290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282</v>
      </c>
    </row>
    <row r="270" spans="1:65" s="2" customFormat="1" ht="16.5" customHeight="1">
      <c r="A270" s="35"/>
      <c r="B270" s="36"/>
      <c r="C270" s="193" t="s">
        <v>498</v>
      </c>
      <c r="D270" s="193" t="s">
        <v>284</v>
      </c>
      <c r="E270" s="194" t="s">
        <v>8333</v>
      </c>
      <c r="F270" s="195" t="s">
        <v>8334</v>
      </c>
      <c r="G270" s="196" t="s">
        <v>441</v>
      </c>
      <c r="H270" s="197">
        <v>0.82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1.67E-3</v>
      </c>
      <c r="T270" s="204">
        <f>S270*H270</f>
        <v>1.3694E-3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284</v>
      </c>
      <c r="AU270" s="205" t="s">
        <v>85</v>
      </c>
      <c r="AY270" s="18" t="s">
        <v>282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8612</v>
      </c>
    </row>
    <row r="271" spans="1:65" s="16" customFormat="1" ht="11.25">
      <c r="B271" s="241"/>
      <c r="C271" s="242"/>
      <c r="D271" s="209" t="s">
        <v>290</v>
      </c>
      <c r="E271" s="243" t="s">
        <v>1</v>
      </c>
      <c r="F271" s="244" t="s">
        <v>8613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290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282</v>
      </c>
    </row>
    <row r="272" spans="1:65" s="13" customFormat="1" ht="11.25">
      <c r="B272" s="207"/>
      <c r="C272" s="208"/>
      <c r="D272" s="209" t="s">
        <v>290</v>
      </c>
      <c r="E272" s="210" t="s">
        <v>1</v>
      </c>
      <c r="F272" s="211" t="s">
        <v>8614</v>
      </c>
      <c r="G272" s="208"/>
      <c r="H272" s="212">
        <v>0.82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290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282</v>
      </c>
    </row>
    <row r="273" spans="1:65" s="12" customFormat="1" ht="22.9" customHeight="1">
      <c r="B273" s="177"/>
      <c r="C273" s="178"/>
      <c r="D273" s="179" t="s">
        <v>75</v>
      </c>
      <c r="E273" s="191" t="s">
        <v>2553</v>
      </c>
      <c r="F273" s="191" t="s">
        <v>2554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SUM(P274:P279)</f>
        <v>0</v>
      </c>
      <c r="Q273" s="185"/>
      <c r="R273" s="186">
        <f>SUM(R274:R279)</f>
        <v>0</v>
      </c>
      <c r="S273" s="185"/>
      <c r="T273" s="187">
        <f>SUM(T274:T279)</f>
        <v>0.35987199999999997</v>
      </c>
      <c r="AR273" s="188" t="s">
        <v>85</v>
      </c>
      <c r="AT273" s="189" t="s">
        <v>75</v>
      </c>
      <c r="AU273" s="189" t="s">
        <v>83</v>
      </c>
      <c r="AY273" s="188" t="s">
        <v>282</v>
      </c>
      <c r="BK273" s="190">
        <f>SUM(BK274:BK279)</f>
        <v>0</v>
      </c>
    </row>
    <row r="274" spans="1:65" s="2" customFormat="1" ht="16.5" customHeight="1">
      <c r="A274" s="35"/>
      <c r="B274" s="36"/>
      <c r="C274" s="193" t="s">
        <v>509</v>
      </c>
      <c r="D274" s="193" t="s">
        <v>284</v>
      </c>
      <c r="E274" s="194" t="s">
        <v>8615</v>
      </c>
      <c r="F274" s="195" t="s">
        <v>8616</v>
      </c>
      <c r="G274" s="196" t="s">
        <v>287</v>
      </c>
      <c r="H274" s="197">
        <v>17.783999999999999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1.7999999999999999E-2</v>
      </c>
      <c r="T274" s="204">
        <f>S274*H274</f>
        <v>0.32011199999999995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284</v>
      </c>
      <c r="AU274" s="205" t="s">
        <v>85</v>
      </c>
      <c r="AY274" s="18" t="s">
        <v>282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8617</v>
      </c>
    </row>
    <row r="275" spans="1:65" s="16" customFormat="1" ht="11.25">
      <c r="B275" s="241"/>
      <c r="C275" s="242"/>
      <c r="D275" s="209" t="s">
        <v>290</v>
      </c>
      <c r="E275" s="243" t="s">
        <v>1</v>
      </c>
      <c r="F275" s="244" t="s">
        <v>8618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290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282</v>
      </c>
    </row>
    <row r="276" spans="1:65" s="13" customFormat="1" ht="11.25">
      <c r="B276" s="207"/>
      <c r="C276" s="208"/>
      <c r="D276" s="209" t="s">
        <v>290</v>
      </c>
      <c r="E276" s="210" t="s">
        <v>1</v>
      </c>
      <c r="F276" s="211" t="s">
        <v>8619</v>
      </c>
      <c r="G276" s="208"/>
      <c r="H276" s="212">
        <v>17.783999999999999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290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282</v>
      </c>
    </row>
    <row r="277" spans="1:65" s="2" customFormat="1" ht="16.5" customHeight="1">
      <c r="A277" s="35"/>
      <c r="B277" s="36"/>
      <c r="C277" s="193" t="s">
        <v>515</v>
      </c>
      <c r="D277" s="193" t="s">
        <v>284</v>
      </c>
      <c r="E277" s="194" t="s">
        <v>8620</v>
      </c>
      <c r="F277" s="195" t="s">
        <v>8621</v>
      </c>
      <c r="G277" s="196" t="s">
        <v>287</v>
      </c>
      <c r="H277" s="197">
        <v>5.68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7.0000000000000001E-3</v>
      </c>
      <c r="T277" s="204">
        <f>S277*H277</f>
        <v>3.9759999999999997E-2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284</v>
      </c>
      <c r="AU277" s="205" t="s">
        <v>85</v>
      </c>
      <c r="AY277" s="18" t="s">
        <v>282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8622</v>
      </c>
    </row>
    <row r="278" spans="1:65" s="16" customFormat="1" ht="11.25">
      <c r="B278" s="241"/>
      <c r="C278" s="242"/>
      <c r="D278" s="209" t="s">
        <v>290</v>
      </c>
      <c r="E278" s="243" t="s">
        <v>1</v>
      </c>
      <c r="F278" s="244" t="s">
        <v>8623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290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282</v>
      </c>
    </row>
    <row r="279" spans="1:65" s="13" customFormat="1" ht="11.25">
      <c r="B279" s="207"/>
      <c r="C279" s="208"/>
      <c r="D279" s="209" t="s">
        <v>290</v>
      </c>
      <c r="E279" s="210" t="s">
        <v>1</v>
      </c>
      <c r="F279" s="211" t="s">
        <v>8624</v>
      </c>
      <c r="G279" s="208"/>
      <c r="H279" s="212">
        <v>5.68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290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282</v>
      </c>
    </row>
    <row r="280" spans="1:65" s="12" customFormat="1" ht="25.9" customHeight="1">
      <c r="B280" s="177"/>
      <c r="C280" s="178"/>
      <c r="D280" s="179" t="s">
        <v>75</v>
      </c>
      <c r="E280" s="180" t="s">
        <v>3329</v>
      </c>
      <c r="F280" s="180" t="s">
        <v>3330</v>
      </c>
      <c r="G280" s="178"/>
      <c r="H280" s="178"/>
      <c r="I280" s="181"/>
      <c r="J280" s="182">
        <f>BK280</f>
        <v>0</v>
      </c>
      <c r="K280" s="178"/>
      <c r="L280" s="183"/>
      <c r="M280" s="184"/>
      <c r="N280" s="185"/>
      <c r="O280" s="185"/>
      <c r="P280" s="186">
        <f>P281</f>
        <v>0</v>
      </c>
      <c r="Q280" s="185"/>
      <c r="R280" s="186">
        <f>R281</f>
        <v>0</v>
      </c>
      <c r="S280" s="185"/>
      <c r="T280" s="187">
        <f>T281</f>
        <v>0</v>
      </c>
      <c r="AR280" s="188" t="s">
        <v>330</v>
      </c>
      <c r="AT280" s="189" t="s">
        <v>75</v>
      </c>
      <c r="AU280" s="189" t="s">
        <v>76</v>
      </c>
      <c r="AY280" s="188" t="s">
        <v>282</v>
      </c>
      <c r="BK280" s="190">
        <f>BK281</f>
        <v>0</v>
      </c>
    </row>
    <row r="281" spans="1:65" s="12" customFormat="1" ht="22.9" customHeight="1">
      <c r="B281" s="177"/>
      <c r="C281" s="178"/>
      <c r="D281" s="179" t="s">
        <v>75</v>
      </c>
      <c r="E281" s="191" t="s">
        <v>3380</v>
      </c>
      <c r="F281" s="191" t="s">
        <v>3381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SUM(P282:P283)</f>
        <v>0</v>
      </c>
      <c r="Q281" s="185"/>
      <c r="R281" s="186">
        <f>SUM(R282:R283)</f>
        <v>0</v>
      </c>
      <c r="S281" s="185"/>
      <c r="T281" s="187">
        <f>SUM(T282:T283)</f>
        <v>0</v>
      </c>
      <c r="AR281" s="188" t="s">
        <v>330</v>
      </c>
      <c r="AT281" s="189" t="s">
        <v>75</v>
      </c>
      <c r="AU281" s="189" t="s">
        <v>83</v>
      </c>
      <c r="AY281" s="188" t="s">
        <v>282</v>
      </c>
      <c r="BK281" s="190">
        <f>SUM(BK282:BK283)</f>
        <v>0</v>
      </c>
    </row>
    <row r="282" spans="1:65" s="2" customFormat="1" ht="16.5" customHeight="1">
      <c r="A282" s="35"/>
      <c r="B282" s="36"/>
      <c r="C282" s="193" t="s">
        <v>520</v>
      </c>
      <c r="D282" s="193" t="s">
        <v>284</v>
      </c>
      <c r="E282" s="194" t="s">
        <v>3383</v>
      </c>
      <c r="F282" s="195" t="s">
        <v>3381</v>
      </c>
      <c r="G282" s="196" t="s">
        <v>762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3336</v>
      </c>
      <c r="AT282" s="205" t="s">
        <v>284</v>
      </c>
      <c r="AU282" s="205" t="s">
        <v>85</v>
      </c>
      <c r="AY282" s="18" t="s">
        <v>282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3336</v>
      </c>
      <c r="BM282" s="205" t="s">
        <v>8625</v>
      </c>
    </row>
    <row r="283" spans="1:65" s="13" customFormat="1" ht="11.25">
      <c r="B283" s="207"/>
      <c r="C283" s="208"/>
      <c r="D283" s="209" t="s">
        <v>290</v>
      </c>
      <c r="E283" s="210" t="s">
        <v>1</v>
      </c>
      <c r="F283" s="211" t="s">
        <v>83</v>
      </c>
      <c r="G283" s="208"/>
      <c r="H283" s="212">
        <v>1</v>
      </c>
      <c r="I283" s="213"/>
      <c r="J283" s="208"/>
      <c r="K283" s="208"/>
      <c r="L283" s="214"/>
      <c r="M283" s="279"/>
      <c r="N283" s="280"/>
      <c r="O283" s="280"/>
      <c r="P283" s="280"/>
      <c r="Q283" s="280"/>
      <c r="R283" s="280"/>
      <c r="S283" s="280"/>
      <c r="T283" s="281"/>
      <c r="AT283" s="218" t="s">
        <v>290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282</v>
      </c>
    </row>
    <row r="284" spans="1:65" s="2" customFormat="1" ht="6.95" customHeight="1">
      <c r="A284" s="35"/>
      <c r="B284" s="55"/>
      <c r="C284" s="56"/>
      <c r="D284" s="56"/>
      <c r="E284" s="56"/>
      <c r="F284" s="56"/>
      <c r="G284" s="56"/>
      <c r="H284" s="56"/>
      <c r="I284" s="56"/>
      <c r="J284" s="56"/>
      <c r="K284" s="56"/>
      <c r="L284" s="40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algorithmName="SHA-512" hashValue="SWPtaClK4Rvw/4s66DSTpzvTaxHsOAIgkZNwE6UkjNcMBKMbuM4h3x+RZiXyDGkGt9v34Tfw/6TjZFGcfMH0Tw==" saltValue="+VF3Nt0MhRX0iujFqqeJEo3n45ACmUO0SmdVwJF0g8PepZUQ3Cgd4KVznUwTKCXCe+sLxwuqB7a//44/CkWTKg==" spinCount="100000" sheet="1" objects="1" scenarios="1" formatColumns="0" formatRows="0" autoFilter="0"/>
  <autoFilter ref="C132:K28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28" t="s">
        <v>7679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8626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4" t="s">
        <v>1</v>
      </c>
      <c r="F29" s="334"/>
      <c r="G29" s="334"/>
      <c r="H29" s="33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ROUND((SUM(BE129:BE347)),  2)</f>
        <v>0</v>
      </c>
      <c r="G35" s="35"/>
      <c r="H35" s="35"/>
      <c r="I35" s="131">
        <v>0.21</v>
      </c>
      <c r="J35" s="130">
        <f>ROUND(((SUM(BE129:BE347))*I35),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ROUND((SUM(BF129:BF347)),  2)</f>
        <v>0</v>
      </c>
      <c r="G36" s="35"/>
      <c r="H36" s="35"/>
      <c r="I36" s="131">
        <v>0.15</v>
      </c>
      <c r="J36" s="130">
        <f>ROUND(((SUM(BF129:BF347))*I36),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ROUND((SUM(BG129:BG347)),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ROUND((SUM(BH129:BH347)),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ROUND((SUM(BI129:BI347)),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7679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8" t="str">
        <f>E11</f>
        <v>2193 - Bourání exteriér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4644</v>
      </c>
      <c r="E102" s="162"/>
      <c r="F102" s="162"/>
      <c r="G102" s="162"/>
      <c r="H102" s="162"/>
      <c r="I102" s="162"/>
      <c r="J102" s="163">
        <f>J291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J325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J327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J328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J343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J344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267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5" t="str">
        <f>E7</f>
        <v>MŠ Vokovická</v>
      </c>
      <c r="F117" s="336"/>
      <c r="G117" s="336"/>
      <c r="H117" s="33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5" t="s">
        <v>7679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8" t="str">
        <f>E11</f>
        <v>2193 - Bourání exteriér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268</v>
      </c>
      <c r="D128" s="168" t="s">
        <v>61</v>
      </c>
      <c r="E128" s="168" t="s">
        <v>57</v>
      </c>
      <c r="F128" s="168" t="s">
        <v>58</v>
      </c>
      <c r="G128" s="168" t="s">
        <v>269</v>
      </c>
      <c r="H128" s="168" t="s">
        <v>270</v>
      </c>
      <c r="I128" s="168" t="s">
        <v>271</v>
      </c>
      <c r="J128" s="169" t="s">
        <v>232</v>
      </c>
      <c r="K128" s="170" t="s">
        <v>272</v>
      </c>
      <c r="L128" s="171"/>
      <c r="M128" s="76" t="s">
        <v>1</v>
      </c>
      <c r="N128" s="77" t="s">
        <v>40</v>
      </c>
      <c r="O128" s="77" t="s">
        <v>273</v>
      </c>
      <c r="P128" s="77" t="s">
        <v>274</v>
      </c>
      <c r="Q128" s="77" t="s">
        <v>275</v>
      </c>
      <c r="R128" s="77" t="s">
        <v>276</v>
      </c>
      <c r="S128" s="77" t="s">
        <v>277</v>
      </c>
      <c r="T128" s="78" t="s">
        <v>278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279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P130+P327+P343</f>
        <v>0</v>
      </c>
      <c r="Q129" s="80"/>
      <c r="R129" s="174">
        <f>R130+R327+R343</f>
        <v>35.019999999999996</v>
      </c>
      <c r="S129" s="80"/>
      <c r="T129" s="175">
        <f>T130+T327+T343</f>
        <v>378.53554300000002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BK130+BK327+BK343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280</v>
      </c>
      <c r="F130" s="180" t="s">
        <v>281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P131+P188+P291+P325</f>
        <v>0</v>
      </c>
      <c r="Q130" s="185"/>
      <c r="R130" s="186">
        <f>R131+R188+R291+R325</f>
        <v>35.019999999999996</v>
      </c>
      <c r="S130" s="185"/>
      <c r="T130" s="187">
        <f>T131+T188+T291+T325</f>
        <v>376.78984300000002</v>
      </c>
      <c r="AR130" s="188" t="s">
        <v>83</v>
      </c>
      <c r="AT130" s="189" t="s">
        <v>75</v>
      </c>
      <c r="AU130" s="189" t="s">
        <v>76</v>
      </c>
      <c r="AY130" s="188" t="s">
        <v>282</v>
      </c>
      <c r="BK130" s="190">
        <f>BK131+BK188+BK291+BK325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283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282</v>
      </c>
      <c r="BK131" s="190">
        <f>SUM(BK132:BK187)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284</v>
      </c>
      <c r="E132" s="194" t="s">
        <v>8627</v>
      </c>
      <c r="F132" s="195" t="s">
        <v>8628</v>
      </c>
      <c r="G132" s="196" t="s">
        <v>287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288</v>
      </c>
      <c r="AT132" s="205" t="s">
        <v>284</v>
      </c>
      <c r="AU132" s="205" t="s">
        <v>85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288</v>
      </c>
      <c r="BM132" s="205" t="s">
        <v>8629</v>
      </c>
    </row>
    <row r="133" spans="1:65" s="16" customFormat="1" ht="11.25">
      <c r="B133" s="241"/>
      <c r="C133" s="242"/>
      <c r="D133" s="209" t="s">
        <v>290</v>
      </c>
      <c r="E133" s="243" t="s">
        <v>1</v>
      </c>
      <c r="F133" s="244" t="s">
        <v>8630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290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282</v>
      </c>
    </row>
    <row r="134" spans="1:65" s="16" customFormat="1" ht="11.25">
      <c r="B134" s="241"/>
      <c r="C134" s="242"/>
      <c r="D134" s="209" t="s">
        <v>290</v>
      </c>
      <c r="E134" s="243" t="s">
        <v>1</v>
      </c>
      <c r="F134" s="244" t="s">
        <v>7774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290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282</v>
      </c>
    </row>
    <row r="135" spans="1:65" s="13" customFormat="1" ht="11.25">
      <c r="B135" s="207"/>
      <c r="C135" s="208"/>
      <c r="D135" s="209" t="s">
        <v>290</v>
      </c>
      <c r="E135" s="210" t="s">
        <v>1</v>
      </c>
      <c r="F135" s="211" t="s">
        <v>8631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290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282</v>
      </c>
    </row>
    <row r="136" spans="1:65" s="16" customFormat="1" ht="11.25">
      <c r="B136" s="241"/>
      <c r="C136" s="242"/>
      <c r="D136" s="209" t="s">
        <v>290</v>
      </c>
      <c r="E136" s="243" t="s">
        <v>1</v>
      </c>
      <c r="F136" s="244" t="s">
        <v>8632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290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282</v>
      </c>
    </row>
    <row r="137" spans="1:65" s="13" customFormat="1" ht="11.25">
      <c r="B137" s="207"/>
      <c r="C137" s="208"/>
      <c r="D137" s="209" t="s">
        <v>290</v>
      </c>
      <c r="E137" s="210" t="s">
        <v>1</v>
      </c>
      <c r="F137" s="211" t="s">
        <v>8633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290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282</v>
      </c>
    </row>
    <row r="138" spans="1:65" s="2" customFormat="1" ht="24.2" customHeight="1">
      <c r="A138" s="35"/>
      <c r="B138" s="36"/>
      <c r="C138" s="193" t="s">
        <v>85</v>
      </c>
      <c r="D138" s="193" t="s">
        <v>284</v>
      </c>
      <c r="E138" s="194" t="s">
        <v>8634</v>
      </c>
      <c r="F138" s="195" t="s">
        <v>8635</v>
      </c>
      <c r="G138" s="196" t="s">
        <v>287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288</v>
      </c>
      <c r="AT138" s="205" t="s">
        <v>284</v>
      </c>
      <c r="AU138" s="205" t="s">
        <v>85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288</v>
      </c>
      <c r="BM138" s="205" t="s">
        <v>8636</v>
      </c>
    </row>
    <row r="139" spans="1:65" s="16" customFormat="1" ht="11.25">
      <c r="B139" s="241"/>
      <c r="C139" s="242"/>
      <c r="D139" s="209" t="s">
        <v>290</v>
      </c>
      <c r="E139" s="243" t="s">
        <v>1</v>
      </c>
      <c r="F139" s="244" t="s">
        <v>8637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290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282</v>
      </c>
    </row>
    <row r="140" spans="1:65" s="13" customFormat="1" ht="11.25">
      <c r="B140" s="207"/>
      <c r="C140" s="208"/>
      <c r="D140" s="209" t="s">
        <v>290</v>
      </c>
      <c r="E140" s="210" t="s">
        <v>1</v>
      </c>
      <c r="F140" s="211" t="s">
        <v>1149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290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282</v>
      </c>
    </row>
    <row r="141" spans="1:65" s="2" customFormat="1" ht="24.2" customHeight="1">
      <c r="A141" s="35"/>
      <c r="B141" s="36"/>
      <c r="C141" s="193" t="s">
        <v>105</v>
      </c>
      <c r="D141" s="193" t="s">
        <v>284</v>
      </c>
      <c r="E141" s="194" t="s">
        <v>8638</v>
      </c>
      <c r="F141" s="195" t="s">
        <v>8639</v>
      </c>
      <c r="G141" s="196" t="s">
        <v>287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288</v>
      </c>
      <c r="AT141" s="205" t="s">
        <v>284</v>
      </c>
      <c r="AU141" s="205" t="s">
        <v>85</v>
      </c>
      <c r="AY141" s="18" t="s">
        <v>282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288</v>
      </c>
      <c r="BM141" s="205" t="s">
        <v>8640</v>
      </c>
    </row>
    <row r="142" spans="1:65" s="16" customFormat="1" ht="11.25">
      <c r="B142" s="241"/>
      <c r="C142" s="242"/>
      <c r="D142" s="209" t="s">
        <v>290</v>
      </c>
      <c r="E142" s="243" t="s">
        <v>1</v>
      </c>
      <c r="F142" s="244" t="s">
        <v>8641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290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282</v>
      </c>
    </row>
    <row r="143" spans="1:65" s="13" customFormat="1" ht="11.25">
      <c r="B143" s="207"/>
      <c r="C143" s="208"/>
      <c r="D143" s="209" t="s">
        <v>290</v>
      </c>
      <c r="E143" s="210" t="s">
        <v>1</v>
      </c>
      <c r="F143" s="211" t="s">
        <v>8642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290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282</v>
      </c>
    </row>
    <row r="144" spans="1:65" s="2" customFormat="1" ht="24.2" customHeight="1">
      <c r="A144" s="35"/>
      <c r="B144" s="36"/>
      <c r="C144" s="193" t="s">
        <v>288</v>
      </c>
      <c r="D144" s="193" t="s">
        <v>284</v>
      </c>
      <c r="E144" s="194" t="s">
        <v>8643</v>
      </c>
      <c r="F144" s="195" t="s">
        <v>8644</v>
      </c>
      <c r="G144" s="196" t="s">
        <v>287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288</v>
      </c>
      <c r="AT144" s="205" t="s">
        <v>284</v>
      </c>
      <c r="AU144" s="205" t="s">
        <v>85</v>
      </c>
      <c r="AY144" s="18" t="s">
        <v>282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288</v>
      </c>
      <c r="BM144" s="205" t="s">
        <v>8645</v>
      </c>
    </row>
    <row r="145" spans="1:65" s="16" customFormat="1" ht="22.5">
      <c r="B145" s="241"/>
      <c r="C145" s="242"/>
      <c r="D145" s="209" t="s">
        <v>290</v>
      </c>
      <c r="E145" s="243" t="s">
        <v>1</v>
      </c>
      <c r="F145" s="244" t="s">
        <v>8646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290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282</v>
      </c>
    </row>
    <row r="146" spans="1:65" s="13" customFormat="1" ht="11.25">
      <c r="B146" s="207"/>
      <c r="C146" s="208"/>
      <c r="D146" s="209" t="s">
        <v>290</v>
      </c>
      <c r="E146" s="210" t="s">
        <v>1</v>
      </c>
      <c r="F146" s="211" t="s">
        <v>8647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290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282</v>
      </c>
    </row>
    <row r="147" spans="1:65" s="16" customFormat="1" ht="11.25">
      <c r="B147" s="241"/>
      <c r="C147" s="242"/>
      <c r="D147" s="209" t="s">
        <v>290</v>
      </c>
      <c r="E147" s="243" t="s">
        <v>1</v>
      </c>
      <c r="F147" s="244" t="s">
        <v>8648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290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282</v>
      </c>
    </row>
    <row r="148" spans="1:65" s="13" customFormat="1" ht="11.25">
      <c r="B148" s="207"/>
      <c r="C148" s="208"/>
      <c r="D148" s="209" t="s">
        <v>290</v>
      </c>
      <c r="E148" s="210" t="s">
        <v>1</v>
      </c>
      <c r="F148" s="211" t="s">
        <v>8649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290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282</v>
      </c>
    </row>
    <row r="149" spans="1:65" s="2" customFormat="1" ht="24.2" customHeight="1">
      <c r="A149" s="35"/>
      <c r="B149" s="36"/>
      <c r="C149" s="193" t="s">
        <v>330</v>
      </c>
      <c r="D149" s="193" t="s">
        <v>284</v>
      </c>
      <c r="E149" s="194" t="s">
        <v>8650</v>
      </c>
      <c r="F149" s="195" t="s">
        <v>8651</v>
      </c>
      <c r="G149" s="196" t="s">
        <v>287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288</v>
      </c>
      <c r="AT149" s="205" t="s">
        <v>284</v>
      </c>
      <c r="AU149" s="205" t="s">
        <v>85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288</v>
      </c>
      <c r="BM149" s="205" t="s">
        <v>8652</v>
      </c>
    </row>
    <row r="150" spans="1:65" s="16" customFormat="1" ht="11.25">
      <c r="B150" s="241"/>
      <c r="C150" s="242"/>
      <c r="D150" s="209" t="s">
        <v>290</v>
      </c>
      <c r="E150" s="243" t="s">
        <v>1</v>
      </c>
      <c r="F150" s="244" t="s">
        <v>8653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290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282</v>
      </c>
    </row>
    <row r="151" spans="1:65" s="13" customFormat="1" ht="11.25">
      <c r="B151" s="207"/>
      <c r="C151" s="208"/>
      <c r="D151" s="209" t="s">
        <v>290</v>
      </c>
      <c r="E151" s="210" t="s">
        <v>1</v>
      </c>
      <c r="F151" s="211" t="s">
        <v>1738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290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282</v>
      </c>
    </row>
    <row r="152" spans="1:65" s="2" customFormat="1" ht="16.5" customHeight="1">
      <c r="A152" s="35"/>
      <c r="B152" s="36"/>
      <c r="C152" s="193" t="s">
        <v>336</v>
      </c>
      <c r="D152" s="193" t="s">
        <v>284</v>
      </c>
      <c r="E152" s="194" t="s">
        <v>8654</v>
      </c>
      <c r="F152" s="195" t="s">
        <v>8655</v>
      </c>
      <c r="G152" s="196" t="s">
        <v>287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288</v>
      </c>
      <c r="AT152" s="205" t="s">
        <v>284</v>
      </c>
      <c r="AU152" s="205" t="s">
        <v>85</v>
      </c>
      <c r="AY152" s="18" t="s">
        <v>282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288</v>
      </c>
      <c r="BM152" s="205" t="s">
        <v>8656</v>
      </c>
    </row>
    <row r="153" spans="1:65" s="16" customFormat="1" ht="11.25">
      <c r="B153" s="241"/>
      <c r="C153" s="242"/>
      <c r="D153" s="209" t="s">
        <v>290</v>
      </c>
      <c r="E153" s="243" t="s">
        <v>1</v>
      </c>
      <c r="F153" s="244" t="s">
        <v>8657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290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282</v>
      </c>
    </row>
    <row r="154" spans="1:65" s="13" customFormat="1" ht="11.25">
      <c r="B154" s="207"/>
      <c r="C154" s="208"/>
      <c r="D154" s="209" t="s">
        <v>290</v>
      </c>
      <c r="E154" s="210" t="s">
        <v>1</v>
      </c>
      <c r="F154" s="211" t="s">
        <v>1738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290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282</v>
      </c>
    </row>
    <row r="155" spans="1:65" s="2" customFormat="1" ht="16.5" customHeight="1">
      <c r="A155" s="35"/>
      <c r="B155" s="36"/>
      <c r="C155" s="193" t="s">
        <v>342</v>
      </c>
      <c r="D155" s="193" t="s">
        <v>284</v>
      </c>
      <c r="E155" s="194" t="s">
        <v>8658</v>
      </c>
      <c r="F155" s="195" t="s">
        <v>8659</v>
      </c>
      <c r="G155" s="196" t="s">
        <v>441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288</v>
      </c>
      <c r="AT155" s="205" t="s">
        <v>284</v>
      </c>
      <c r="AU155" s="205" t="s">
        <v>85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288</v>
      </c>
      <c r="BM155" s="205" t="s">
        <v>8660</v>
      </c>
    </row>
    <row r="156" spans="1:65" s="16" customFormat="1" ht="11.25">
      <c r="B156" s="241"/>
      <c r="C156" s="242"/>
      <c r="D156" s="209" t="s">
        <v>290</v>
      </c>
      <c r="E156" s="243" t="s">
        <v>1</v>
      </c>
      <c r="F156" s="244" t="s">
        <v>8661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290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282</v>
      </c>
    </row>
    <row r="157" spans="1:65" s="13" customFormat="1" ht="11.25">
      <c r="B157" s="207"/>
      <c r="C157" s="208"/>
      <c r="D157" s="209" t="s">
        <v>290</v>
      </c>
      <c r="E157" s="210" t="s">
        <v>1</v>
      </c>
      <c r="F157" s="211" t="s">
        <v>8662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290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282</v>
      </c>
    </row>
    <row r="158" spans="1:65" s="2" customFormat="1" ht="21.75" customHeight="1">
      <c r="A158" s="35"/>
      <c r="B158" s="36"/>
      <c r="C158" s="193" t="s">
        <v>347</v>
      </c>
      <c r="D158" s="193" t="s">
        <v>284</v>
      </c>
      <c r="E158" s="194" t="s">
        <v>8663</v>
      </c>
      <c r="F158" s="195" t="s">
        <v>8664</v>
      </c>
      <c r="G158" s="196" t="s">
        <v>295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288</v>
      </c>
      <c r="AT158" s="205" t="s">
        <v>284</v>
      </c>
      <c r="AU158" s="205" t="s">
        <v>85</v>
      </c>
      <c r="AY158" s="18" t="s">
        <v>282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288</v>
      </c>
      <c r="BM158" s="205" t="s">
        <v>8665</v>
      </c>
    </row>
    <row r="159" spans="1:65" s="16" customFormat="1" ht="11.25">
      <c r="B159" s="241"/>
      <c r="C159" s="242"/>
      <c r="D159" s="209" t="s">
        <v>290</v>
      </c>
      <c r="E159" s="243" t="s">
        <v>1</v>
      </c>
      <c r="F159" s="244" t="s">
        <v>8666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290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282</v>
      </c>
    </row>
    <row r="160" spans="1:65" s="16" customFormat="1" ht="11.25">
      <c r="B160" s="241"/>
      <c r="C160" s="242"/>
      <c r="D160" s="209" t="s">
        <v>290</v>
      </c>
      <c r="E160" s="243" t="s">
        <v>1</v>
      </c>
      <c r="F160" s="244" t="s">
        <v>8667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290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282</v>
      </c>
    </row>
    <row r="161" spans="2:51" s="16" customFormat="1" ht="11.25">
      <c r="B161" s="241"/>
      <c r="C161" s="242"/>
      <c r="D161" s="209" t="s">
        <v>290</v>
      </c>
      <c r="E161" s="243" t="s">
        <v>1</v>
      </c>
      <c r="F161" s="244" t="s">
        <v>8668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290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282</v>
      </c>
    </row>
    <row r="162" spans="2:51" s="16" customFormat="1" ht="11.25">
      <c r="B162" s="241"/>
      <c r="C162" s="242"/>
      <c r="D162" s="209" t="s">
        <v>290</v>
      </c>
      <c r="E162" s="243" t="s">
        <v>1</v>
      </c>
      <c r="F162" s="244" t="s">
        <v>8669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290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282</v>
      </c>
    </row>
    <row r="163" spans="2:51" s="16" customFormat="1" ht="11.25">
      <c r="B163" s="241"/>
      <c r="C163" s="242"/>
      <c r="D163" s="209" t="s">
        <v>290</v>
      </c>
      <c r="E163" s="243" t="s">
        <v>1</v>
      </c>
      <c r="F163" s="244" t="s">
        <v>8670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290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282</v>
      </c>
    </row>
    <row r="164" spans="2:51" s="16" customFormat="1" ht="11.25">
      <c r="B164" s="241"/>
      <c r="C164" s="242"/>
      <c r="D164" s="209" t="s">
        <v>290</v>
      </c>
      <c r="E164" s="243" t="s">
        <v>1</v>
      </c>
      <c r="F164" s="244" t="s">
        <v>8671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290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282</v>
      </c>
    </row>
    <row r="165" spans="2:51" s="16" customFormat="1" ht="11.25">
      <c r="B165" s="241"/>
      <c r="C165" s="242"/>
      <c r="D165" s="209" t="s">
        <v>290</v>
      </c>
      <c r="E165" s="243" t="s">
        <v>1</v>
      </c>
      <c r="F165" s="244" t="s">
        <v>8672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290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282</v>
      </c>
    </row>
    <row r="166" spans="2:51" s="16" customFormat="1" ht="11.25">
      <c r="B166" s="241"/>
      <c r="C166" s="242"/>
      <c r="D166" s="209" t="s">
        <v>290</v>
      </c>
      <c r="E166" s="243" t="s">
        <v>1</v>
      </c>
      <c r="F166" s="244" t="s">
        <v>8673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290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282</v>
      </c>
    </row>
    <row r="167" spans="2:51" s="16" customFormat="1" ht="11.25">
      <c r="B167" s="241"/>
      <c r="C167" s="242"/>
      <c r="D167" s="209" t="s">
        <v>290</v>
      </c>
      <c r="E167" s="243" t="s">
        <v>1</v>
      </c>
      <c r="F167" s="244" t="s">
        <v>8674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290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282</v>
      </c>
    </row>
    <row r="168" spans="2:51" s="16" customFormat="1" ht="11.25">
      <c r="B168" s="241"/>
      <c r="C168" s="242"/>
      <c r="D168" s="209" t="s">
        <v>290</v>
      </c>
      <c r="E168" s="243" t="s">
        <v>1</v>
      </c>
      <c r="F168" s="244" t="s">
        <v>8675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290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282</v>
      </c>
    </row>
    <row r="169" spans="2:51" s="16" customFormat="1" ht="11.25">
      <c r="B169" s="241"/>
      <c r="C169" s="242"/>
      <c r="D169" s="209" t="s">
        <v>290</v>
      </c>
      <c r="E169" s="243" t="s">
        <v>1</v>
      </c>
      <c r="F169" s="244" t="s">
        <v>8676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290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282</v>
      </c>
    </row>
    <row r="170" spans="2:51" s="16" customFormat="1" ht="11.25">
      <c r="B170" s="241"/>
      <c r="C170" s="242"/>
      <c r="D170" s="209" t="s">
        <v>290</v>
      </c>
      <c r="E170" s="243" t="s">
        <v>1</v>
      </c>
      <c r="F170" s="244" t="s">
        <v>8677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290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282</v>
      </c>
    </row>
    <row r="171" spans="2:51" s="16" customFormat="1" ht="11.25">
      <c r="B171" s="241"/>
      <c r="C171" s="242"/>
      <c r="D171" s="209" t="s">
        <v>290</v>
      </c>
      <c r="E171" s="243" t="s">
        <v>1</v>
      </c>
      <c r="F171" s="244" t="s">
        <v>8678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290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282</v>
      </c>
    </row>
    <row r="172" spans="2:51" s="16" customFormat="1" ht="11.25">
      <c r="B172" s="241"/>
      <c r="C172" s="242"/>
      <c r="D172" s="209" t="s">
        <v>290</v>
      </c>
      <c r="E172" s="243" t="s">
        <v>1</v>
      </c>
      <c r="F172" s="244" t="s">
        <v>8679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290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282</v>
      </c>
    </row>
    <row r="173" spans="2:51" s="16" customFormat="1" ht="11.25">
      <c r="B173" s="241"/>
      <c r="C173" s="242"/>
      <c r="D173" s="209" t="s">
        <v>290</v>
      </c>
      <c r="E173" s="243" t="s">
        <v>1</v>
      </c>
      <c r="F173" s="244" t="s">
        <v>8680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290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282</v>
      </c>
    </row>
    <row r="174" spans="2:51" s="16" customFormat="1" ht="11.25">
      <c r="B174" s="241"/>
      <c r="C174" s="242"/>
      <c r="D174" s="209" t="s">
        <v>290</v>
      </c>
      <c r="E174" s="243" t="s">
        <v>1</v>
      </c>
      <c r="F174" s="244" t="s">
        <v>8681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290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282</v>
      </c>
    </row>
    <row r="175" spans="2:51" s="16" customFormat="1" ht="11.25">
      <c r="B175" s="241"/>
      <c r="C175" s="242"/>
      <c r="D175" s="209" t="s">
        <v>290</v>
      </c>
      <c r="E175" s="243" t="s">
        <v>1</v>
      </c>
      <c r="F175" s="244" t="s">
        <v>8682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290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282</v>
      </c>
    </row>
    <row r="176" spans="2:51" s="13" customFormat="1" ht="11.25">
      <c r="B176" s="207"/>
      <c r="C176" s="208"/>
      <c r="D176" s="209" t="s">
        <v>290</v>
      </c>
      <c r="E176" s="210" t="s">
        <v>1</v>
      </c>
      <c r="F176" s="211" t="s">
        <v>8683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290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282</v>
      </c>
    </row>
    <row r="177" spans="1:65" s="2" customFormat="1" ht="24.2" customHeight="1">
      <c r="A177" s="35"/>
      <c r="B177" s="36"/>
      <c r="C177" s="193" t="s">
        <v>352</v>
      </c>
      <c r="D177" s="193" t="s">
        <v>284</v>
      </c>
      <c r="E177" s="194" t="s">
        <v>7723</v>
      </c>
      <c r="F177" s="195" t="s">
        <v>6370</v>
      </c>
      <c r="G177" s="196" t="s">
        <v>295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288</v>
      </c>
      <c r="AT177" s="205" t="s">
        <v>284</v>
      </c>
      <c r="AU177" s="205" t="s">
        <v>85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288</v>
      </c>
      <c r="BM177" s="205" t="s">
        <v>8684</v>
      </c>
    </row>
    <row r="178" spans="1:65" s="16" customFormat="1" ht="11.25">
      <c r="B178" s="241"/>
      <c r="C178" s="242"/>
      <c r="D178" s="209" t="s">
        <v>290</v>
      </c>
      <c r="E178" s="243" t="s">
        <v>1</v>
      </c>
      <c r="F178" s="244" t="s">
        <v>8685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290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282</v>
      </c>
    </row>
    <row r="179" spans="1:65" s="13" customFormat="1" ht="11.25">
      <c r="B179" s="207"/>
      <c r="C179" s="208"/>
      <c r="D179" s="209" t="s">
        <v>290</v>
      </c>
      <c r="E179" s="210" t="s">
        <v>1</v>
      </c>
      <c r="F179" s="211" t="s">
        <v>8686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290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282</v>
      </c>
    </row>
    <row r="180" spans="1:65" s="2" customFormat="1" ht="16.5" customHeight="1">
      <c r="A180" s="35"/>
      <c r="B180" s="36"/>
      <c r="C180" s="251" t="s">
        <v>357</v>
      </c>
      <c r="D180" s="251" t="s">
        <v>990</v>
      </c>
      <c r="E180" s="252" t="s">
        <v>7753</v>
      </c>
      <c r="F180" s="253" t="s">
        <v>7754</v>
      </c>
      <c r="G180" s="254" t="s">
        <v>418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347</v>
      </c>
      <c r="AT180" s="205" t="s">
        <v>990</v>
      </c>
      <c r="AU180" s="205" t="s">
        <v>85</v>
      </c>
      <c r="AY180" s="18" t="s">
        <v>282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288</v>
      </c>
      <c r="BM180" s="205" t="s">
        <v>8687</v>
      </c>
    </row>
    <row r="181" spans="1:65" s="16" customFormat="1" ht="11.25">
      <c r="B181" s="241"/>
      <c r="C181" s="242"/>
      <c r="D181" s="209" t="s">
        <v>290</v>
      </c>
      <c r="E181" s="243" t="s">
        <v>1</v>
      </c>
      <c r="F181" s="244" t="s">
        <v>7756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290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282</v>
      </c>
    </row>
    <row r="182" spans="1:65" s="13" customFormat="1" ht="11.25">
      <c r="B182" s="207"/>
      <c r="C182" s="208"/>
      <c r="D182" s="209" t="s">
        <v>290</v>
      </c>
      <c r="E182" s="210" t="s">
        <v>1</v>
      </c>
      <c r="F182" s="211" t="s">
        <v>8688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290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282</v>
      </c>
    </row>
    <row r="183" spans="1:65" s="2" customFormat="1" ht="21.75" customHeight="1">
      <c r="A183" s="35"/>
      <c r="B183" s="36"/>
      <c r="C183" s="193" t="s">
        <v>185</v>
      </c>
      <c r="D183" s="193" t="s">
        <v>284</v>
      </c>
      <c r="E183" s="194" t="s">
        <v>8689</v>
      </c>
      <c r="F183" s="195" t="s">
        <v>8690</v>
      </c>
      <c r="G183" s="196" t="s">
        <v>287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288</v>
      </c>
      <c r="AT183" s="205" t="s">
        <v>284</v>
      </c>
      <c r="AU183" s="205" t="s">
        <v>85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288</v>
      </c>
      <c r="BM183" s="205" t="s">
        <v>8691</v>
      </c>
    </row>
    <row r="184" spans="1:65" s="16" customFormat="1" ht="11.25">
      <c r="B184" s="241"/>
      <c r="C184" s="242"/>
      <c r="D184" s="209" t="s">
        <v>290</v>
      </c>
      <c r="E184" s="243" t="s">
        <v>1</v>
      </c>
      <c r="F184" s="244" t="s">
        <v>8692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290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282</v>
      </c>
    </row>
    <row r="185" spans="1:65" s="13" customFormat="1" ht="11.25">
      <c r="B185" s="207"/>
      <c r="C185" s="208"/>
      <c r="D185" s="209" t="s">
        <v>290</v>
      </c>
      <c r="E185" s="210" t="s">
        <v>1</v>
      </c>
      <c r="F185" s="211" t="s">
        <v>8693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290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282</v>
      </c>
    </row>
    <row r="186" spans="1:65" s="16" customFormat="1" ht="11.25">
      <c r="B186" s="241"/>
      <c r="C186" s="242"/>
      <c r="D186" s="209" t="s">
        <v>290</v>
      </c>
      <c r="E186" s="243" t="s">
        <v>1</v>
      </c>
      <c r="F186" s="244" t="s">
        <v>8694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290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282</v>
      </c>
    </row>
    <row r="187" spans="1:65" s="13" customFormat="1" ht="11.25">
      <c r="B187" s="207"/>
      <c r="C187" s="208"/>
      <c r="D187" s="209" t="s">
        <v>290</v>
      </c>
      <c r="E187" s="210" t="s">
        <v>1</v>
      </c>
      <c r="F187" s="211" t="s">
        <v>8695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290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282</v>
      </c>
    </row>
    <row r="188" spans="1:65" s="12" customFormat="1" ht="22.9" customHeight="1">
      <c r="B188" s="177"/>
      <c r="C188" s="178"/>
      <c r="D188" s="179" t="s">
        <v>75</v>
      </c>
      <c r="E188" s="191" t="s">
        <v>352</v>
      </c>
      <c r="F188" s="191" t="s">
        <v>1285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SUM(P189:P290)</f>
        <v>0</v>
      </c>
      <c r="Q188" s="185"/>
      <c r="R188" s="186">
        <f>SUM(R189:R290)</f>
        <v>3.6799999999999997</v>
      </c>
      <c r="S188" s="185"/>
      <c r="T188" s="187">
        <f>SUM(T189:T290)</f>
        <v>202.83394300000003</v>
      </c>
      <c r="AR188" s="188" t="s">
        <v>83</v>
      </c>
      <c r="AT188" s="189" t="s">
        <v>75</v>
      </c>
      <c r="AU188" s="189" t="s">
        <v>83</v>
      </c>
      <c r="AY188" s="188" t="s">
        <v>282</v>
      </c>
      <c r="BK188" s="190">
        <f>SUM(BK189:BK290)</f>
        <v>0</v>
      </c>
    </row>
    <row r="189" spans="1:65" s="2" customFormat="1" ht="21.75" customHeight="1">
      <c r="A189" s="35"/>
      <c r="B189" s="36"/>
      <c r="C189" s="193" t="s">
        <v>188</v>
      </c>
      <c r="D189" s="193" t="s">
        <v>284</v>
      </c>
      <c r="E189" s="194" t="s">
        <v>1318</v>
      </c>
      <c r="F189" s="195" t="s">
        <v>1319</v>
      </c>
      <c r="G189" s="196" t="s">
        <v>287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288</v>
      </c>
      <c r="AT189" s="205" t="s">
        <v>284</v>
      </c>
      <c r="AU189" s="205" t="s">
        <v>85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288</v>
      </c>
      <c r="BM189" s="205" t="s">
        <v>8696</v>
      </c>
    </row>
    <row r="190" spans="1:65" s="16" customFormat="1" ht="11.25">
      <c r="B190" s="241"/>
      <c r="C190" s="242"/>
      <c r="D190" s="209" t="s">
        <v>290</v>
      </c>
      <c r="E190" s="243" t="s">
        <v>1</v>
      </c>
      <c r="F190" s="244" t="s">
        <v>8697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290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282</v>
      </c>
    </row>
    <row r="191" spans="1:65" s="13" customFormat="1" ht="11.25">
      <c r="B191" s="207"/>
      <c r="C191" s="208"/>
      <c r="D191" s="209" t="s">
        <v>290</v>
      </c>
      <c r="E191" s="210" t="s">
        <v>1</v>
      </c>
      <c r="F191" s="211" t="s">
        <v>8698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290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282</v>
      </c>
    </row>
    <row r="192" spans="1:65" s="16" customFormat="1" ht="11.25">
      <c r="B192" s="241"/>
      <c r="C192" s="242"/>
      <c r="D192" s="209" t="s">
        <v>290</v>
      </c>
      <c r="E192" s="243" t="s">
        <v>1</v>
      </c>
      <c r="F192" s="244" t="s">
        <v>8699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290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282</v>
      </c>
    </row>
    <row r="193" spans="1:65" s="13" customFormat="1" ht="11.25">
      <c r="B193" s="207"/>
      <c r="C193" s="208"/>
      <c r="D193" s="209" t="s">
        <v>290</v>
      </c>
      <c r="E193" s="210" t="s">
        <v>1</v>
      </c>
      <c r="F193" s="211" t="s">
        <v>8700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290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282</v>
      </c>
    </row>
    <row r="194" spans="1:65" s="16" customFormat="1" ht="11.25">
      <c r="B194" s="241"/>
      <c r="C194" s="242"/>
      <c r="D194" s="209" t="s">
        <v>290</v>
      </c>
      <c r="E194" s="243" t="s">
        <v>1</v>
      </c>
      <c r="F194" s="244" t="s">
        <v>8701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290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282</v>
      </c>
    </row>
    <row r="195" spans="1:65" s="13" customFormat="1" ht="11.25">
      <c r="B195" s="207"/>
      <c r="C195" s="208"/>
      <c r="D195" s="209" t="s">
        <v>290</v>
      </c>
      <c r="E195" s="210" t="s">
        <v>1</v>
      </c>
      <c r="F195" s="211" t="s">
        <v>8702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290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282</v>
      </c>
    </row>
    <row r="196" spans="1:65" s="2" customFormat="1" ht="16.5" customHeight="1">
      <c r="A196" s="35"/>
      <c r="B196" s="36"/>
      <c r="C196" s="193" t="s">
        <v>191</v>
      </c>
      <c r="D196" s="193" t="s">
        <v>284</v>
      </c>
      <c r="E196" s="194" t="s">
        <v>8703</v>
      </c>
      <c r="F196" s="195" t="s">
        <v>8704</v>
      </c>
      <c r="G196" s="196" t="s">
        <v>295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288</v>
      </c>
      <c r="AT196" s="205" t="s">
        <v>284</v>
      </c>
      <c r="AU196" s="205" t="s">
        <v>85</v>
      </c>
      <c r="AY196" s="18" t="s">
        <v>282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288</v>
      </c>
      <c r="BM196" s="205" t="s">
        <v>8705</v>
      </c>
    </row>
    <row r="197" spans="1:65" s="16" customFormat="1" ht="11.25">
      <c r="B197" s="241"/>
      <c r="C197" s="242"/>
      <c r="D197" s="209" t="s">
        <v>290</v>
      </c>
      <c r="E197" s="243" t="s">
        <v>1</v>
      </c>
      <c r="F197" s="244" t="s">
        <v>8706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290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282</v>
      </c>
    </row>
    <row r="198" spans="1:65" s="13" customFormat="1" ht="11.25">
      <c r="B198" s="207"/>
      <c r="C198" s="208"/>
      <c r="D198" s="209" t="s">
        <v>290</v>
      </c>
      <c r="E198" s="210" t="s">
        <v>1</v>
      </c>
      <c r="F198" s="211" t="s">
        <v>8707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290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282</v>
      </c>
    </row>
    <row r="199" spans="1:65" s="16" customFormat="1" ht="11.25">
      <c r="B199" s="241"/>
      <c r="C199" s="242"/>
      <c r="D199" s="209" t="s">
        <v>290</v>
      </c>
      <c r="E199" s="243" t="s">
        <v>1</v>
      </c>
      <c r="F199" s="244" t="s">
        <v>8708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290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282</v>
      </c>
    </row>
    <row r="200" spans="1:65" s="13" customFormat="1" ht="11.25">
      <c r="B200" s="207"/>
      <c r="C200" s="208"/>
      <c r="D200" s="209" t="s">
        <v>290</v>
      </c>
      <c r="E200" s="210" t="s">
        <v>1</v>
      </c>
      <c r="F200" s="211" t="s">
        <v>8709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290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282</v>
      </c>
    </row>
    <row r="201" spans="1:65" s="16" customFormat="1" ht="11.25">
      <c r="B201" s="241"/>
      <c r="C201" s="242"/>
      <c r="D201" s="209" t="s">
        <v>290</v>
      </c>
      <c r="E201" s="243" t="s">
        <v>1</v>
      </c>
      <c r="F201" s="244" t="s">
        <v>8710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290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282</v>
      </c>
    </row>
    <row r="202" spans="1:65" s="13" customFormat="1" ht="11.25">
      <c r="B202" s="207"/>
      <c r="C202" s="208"/>
      <c r="D202" s="209" t="s">
        <v>290</v>
      </c>
      <c r="E202" s="210" t="s">
        <v>1</v>
      </c>
      <c r="F202" s="211" t="s">
        <v>8711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290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282</v>
      </c>
    </row>
    <row r="203" spans="1:65" s="2" customFormat="1" ht="16.5" customHeight="1">
      <c r="A203" s="35"/>
      <c r="B203" s="36"/>
      <c r="C203" s="193" t="s">
        <v>194</v>
      </c>
      <c r="D203" s="193" t="s">
        <v>284</v>
      </c>
      <c r="E203" s="194" t="s">
        <v>7782</v>
      </c>
      <c r="F203" s="195" t="s">
        <v>7783</v>
      </c>
      <c r="G203" s="196" t="s">
        <v>295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288</v>
      </c>
      <c r="AT203" s="205" t="s">
        <v>284</v>
      </c>
      <c r="AU203" s="205" t="s">
        <v>85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288</v>
      </c>
      <c r="BM203" s="205" t="s">
        <v>8712</v>
      </c>
    </row>
    <row r="204" spans="1:65" s="16" customFormat="1" ht="11.25">
      <c r="B204" s="241"/>
      <c r="C204" s="242"/>
      <c r="D204" s="209" t="s">
        <v>290</v>
      </c>
      <c r="E204" s="243" t="s">
        <v>1</v>
      </c>
      <c r="F204" s="244" t="s">
        <v>8713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290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282</v>
      </c>
    </row>
    <row r="205" spans="1:65" s="13" customFormat="1" ht="11.25">
      <c r="B205" s="207"/>
      <c r="C205" s="208"/>
      <c r="D205" s="209" t="s">
        <v>290</v>
      </c>
      <c r="E205" s="210" t="s">
        <v>1</v>
      </c>
      <c r="F205" s="211" t="s">
        <v>8714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290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282</v>
      </c>
    </row>
    <row r="206" spans="1:65" s="16" customFormat="1" ht="11.25">
      <c r="B206" s="241"/>
      <c r="C206" s="242"/>
      <c r="D206" s="209" t="s">
        <v>290</v>
      </c>
      <c r="E206" s="243" t="s">
        <v>1</v>
      </c>
      <c r="F206" s="244" t="s">
        <v>8715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290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282</v>
      </c>
    </row>
    <row r="207" spans="1:65" s="13" customFormat="1" ht="11.25">
      <c r="B207" s="207"/>
      <c r="C207" s="208"/>
      <c r="D207" s="209" t="s">
        <v>290</v>
      </c>
      <c r="E207" s="210" t="s">
        <v>1</v>
      </c>
      <c r="F207" s="211" t="s">
        <v>8716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290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282</v>
      </c>
    </row>
    <row r="208" spans="1:65" s="16" customFormat="1" ht="11.25">
      <c r="B208" s="241"/>
      <c r="C208" s="242"/>
      <c r="D208" s="209" t="s">
        <v>290</v>
      </c>
      <c r="E208" s="243" t="s">
        <v>1</v>
      </c>
      <c r="F208" s="244" t="s">
        <v>8717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290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282</v>
      </c>
    </row>
    <row r="209" spans="1:65" s="13" customFormat="1" ht="11.25">
      <c r="B209" s="207"/>
      <c r="C209" s="208"/>
      <c r="D209" s="209" t="s">
        <v>290</v>
      </c>
      <c r="E209" s="210" t="s">
        <v>1</v>
      </c>
      <c r="F209" s="211" t="s">
        <v>8718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290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282</v>
      </c>
    </row>
    <row r="210" spans="1:65" s="16" customFormat="1" ht="11.25">
      <c r="B210" s="241"/>
      <c r="C210" s="242"/>
      <c r="D210" s="209" t="s">
        <v>290</v>
      </c>
      <c r="E210" s="243" t="s">
        <v>1</v>
      </c>
      <c r="F210" s="244" t="s">
        <v>8719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290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282</v>
      </c>
    </row>
    <row r="211" spans="1:65" s="13" customFormat="1" ht="11.25">
      <c r="B211" s="207"/>
      <c r="C211" s="208"/>
      <c r="D211" s="209" t="s">
        <v>290</v>
      </c>
      <c r="E211" s="210" t="s">
        <v>1</v>
      </c>
      <c r="F211" s="211" t="s">
        <v>8720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290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282</v>
      </c>
    </row>
    <row r="212" spans="1:65" s="2" customFormat="1" ht="24.2" customHeight="1">
      <c r="A212" s="35"/>
      <c r="B212" s="36"/>
      <c r="C212" s="193" t="s">
        <v>8</v>
      </c>
      <c r="D212" s="193" t="s">
        <v>284</v>
      </c>
      <c r="E212" s="194" t="s">
        <v>7804</v>
      </c>
      <c r="F212" s="195" t="s">
        <v>7805</v>
      </c>
      <c r="G212" s="196" t="s">
        <v>295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288</v>
      </c>
      <c r="AT212" s="205" t="s">
        <v>284</v>
      </c>
      <c r="AU212" s="205" t="s">
        <v>85</v>
      </c>
      <c r="AY212" s="18" t="s">
        <v>282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288</v>
      </c>
      <c r="BM212" s="205" t="s">
        <v>8721</v>
      </c>
    </row>
    <row r="213" spans="1:65" s="16" customFormat="1" ht="11.25">
      <c r="B213" s="241"/>
      <c r="C213" s="242"/>
      <c r="D213" s="209" t="s">
        <v>290</v>
      </c>
      <c r="E213" s="243" t="s">
        <v>1</v>
      </c>
      <c r="F213" s="244" t="s">
        <v>8722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290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282</v>
      </c>
    </row>
    <row r="214" spans="1:65" s="13" customFormat="1" ht="11.25">
      <c r="B214" s="207"/>
      <c r="C214" s="208"/>
      <c r="D214" s="209" t="s">
        <v>290</v>
      </c>
      <c r="E214" s="210" t="s">
        <v>1</v>
      </c>
      <c r="F214" s="211" t="s">
        <v>8723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290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282</v>
      </c>
    </row>
    <row r="215" spans="1:65" s="16" customFormat="1" ht="11.25">
      <c r="B215" s="241"/>
      <c r="C215" s="242"/>
      <c r="D215" s="209" t="s">
        <v>290</v>
      </c>
      <c r="E215" s="243" t="s">
        <v>1</v>
      </c>
      <c r="F215" s="244" t="s">
        <v>8724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290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282</v>
      </c>
    </row>
    <row r="216" spans="1:65" s="13" customFormat="1" ht="11.25">
      <c r="B216" s="207"/>
      <c r="C216" s="208"/>
      <c r="D216" s="209" t="s">
        <v>290</v>
      </c>
      <c r="E216" s="210" t="s">
        <v>1</v>
      </c>
      <c r="F216" s="211" t="s">
        <v>8725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290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282</v>
      </c>
    </row>
    <row r="217" spans="1:65" s="16" customFormat="1" ht="22.5">
      <c r="B217" s="241"/>
      <c r="C217" s="242"/>
      <c r="D217" s="209" t="s">
        <v>290</v>
      </c>
      <c r="E217" s="243" t="s">
        <v>1</v>
      </c>
      <c r="F217" s="244" t="s">
        <v>8726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290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282</v>
      </c>
    </row>
    <row r="218" spans="1:65" s="13" customFormat="1" ht="11.25">
      <c r="B218" s="207"/>
      <c r="C218" s="208"/>
      <c r="D218" s="209" t="s">
        <v>290</v>
      </c>
      <c r="E218" s="210" t="s">
        <v>1</v>
      </c>
      <c r="F218" s="211" t="s">
        <v>8727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290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282</v>
      </c>
    </row>
    <row r="219" spans="1:65" s="2" customFormat="1" ht="24.2" customHeight="1">
      <c r="A219" s="35"/>
      <c r="B219" s="36"/>
      <c r="C219" s="193" t="s">
        <v>199</v>
      </c>
      <c r="D219" s="193" t="s">
        <v>284</v>
      </c>
      <c r="E219" s="194" t="s">
        <v>8728</v>
      </c>
      <c r="F219" s="195" t="s">
        <v>8729</v>
      </c>
      <c r="G219" s="196" t="s">
        <v>295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288</v>
      </c>
      <c r="AT219" s="205" t="s">
        <v>284</v>
      </c>
      <c r="AU219" s="205" t="s">
        <v>85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288</v>
      </c>
      <c r="BM219" s="205" t="s">
        <v>8730</v>
      </c>
    </row>
    <row r="220" spans="1:65" s="16" customFormat="1" ht="11.25">
      <c r="B220" s="241"/>
      <c r="C220" s="242"/>
      <c r="D220" s="209" t="s">
        <v>290</v>
      </c>
      <c r="E220" s="243" t="s">
        <v>1</v>
      </c>
      <c r="F220" s="244" t="s">
        <v>8731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290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282</v>
      </c>
    </row>
    <row r="221" spans="1:65" s="13" customFormat="1" ht="11.25">
      <c r="B221" s="207"/>
      <c r="C221" s="208"/>
      <c r="D221" s="209" t="s">
        <v>290</v>
      </c>
      <c r="E221" s="210" t="s">
        <v>1</v>
      </c>
      <c r="F221" s="211" t="s">
        <v>8732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290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282</v>
      </c>
    </row>
    <row r="222" spans="1:65" s="2" customFormat="1" ht="24.2" customHeight="1">
      <c r="A222" s="35"/>
      <c r="B222" s="36"/>
      <c r="C222" s="193" t="s">
        <v>202</v>
      </c>
      <c r="D222" s="193" t="s">
        <v>284</v>
      </c>
      <c r="E222" s="194" t="s">
        <v>8733</v>
      </c>
      <c r="F222" s="195" t="s">
        <v>8734</v>
      </c>
      <c r="G222" s="196" t="s">
        <v>441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288</v>
      </c>
      <c r="AT222" s="205" t="s">
        <v>284</v>
      </c>
      <c r="AU222" s="205" t="s">
        <v>85</v>
      </c>
      <c r="AY222" s="18" t="s">
        <v>282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288</v>
      </c>
      <c r="BM222" s="205" t="s">
        <v>8735</v>
      </c>
    </row>
    <row r="223" spans="1:65" s="16" customFormat="1" ht="11.25">
      <c r="B223" s="241"/>
      <c r="C223" s="242"/>
      <c r="D223" s="209" t="s">
        <v>290</v>
      </c>
      <c r="E223" s="243" t="s">
        <v>1</v>
      </c>
      <c r="F223" s="244" t="s">
        <v>8736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290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282</v>
      </c>
    </row>
    <row r="224" spans="1:65" s="13" customFormat="1" ht="11.25">
      <c r="B224" s="207"/>
      <c r="C224" s="208"/>
      <c r="D224" s="209" t="s">
        <v>290</v>
      </c>
      <c r="E224" s="210" t="s">
        <v>1</v>
      </c>
      <c r="F224" s="211" t="s">
        <v>8737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290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282</v>
      </c>
    </row>
    <row r="225" spans="1:65" s="16" customFormat="1" ht="11.25">
      <c r="B225" s="241"/>
      <c r="C225" s="242"/>
      <c r="D225" s="209" t="s">
        <v>290</v>
      </c>
      <c r="E225" s="243" t="s">
        <v>1</v>
      </c>
      <c r="F225" s="244" t="s">
        <v>8738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290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282</v>
      </c>
    </row>
    <row r="226" spans="1:65" s="13" customFormat="1" ht="11.25">
      <c r="B226" s="207"/>
      <c r="C226" s="208"/>
      <c r="D226" s="209" t="s">
        <v>290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290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282</v>
      </c>
    </row>
    <row r="227" spans="1:65" s="16" customFormat="1" ht="11.25">
      <c r="B227" s="241"/>
      <c r="C227" s="242"/>
      <c r="D227" s="209" t="s">
        <v>290</v>
      </c>
      <c r="E227" s="243" t="s">
        <v>1</v>
      </c>
      <c r="F227" s="244" t="s">
        <v>8739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290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282</v>
      </c>
    </row>
    <row r="228" spans="1:65" s="13" customFormat="1" ht="11.25">
      <c r="B228" s="207"/>
      <c r="C228" s="208"/>
      <c r="D228" s="209" t="s">
        <v>290</v>
      </c>
      <c r="E228" s="210" t="s">
        <v>1</v>
      </c>
      <c r="F228" s="211" t="s">
        <v>8740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290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282</v>
      </c>
    </row>
    <row r="229" spans="1:65" s="2" customFormat="1" ht="37.9" customHeight="1">
      <c r="A229" s="35"/>
      <c r="B229" s="36"/>
      <c r="C229" s="193" t="s">
        <v>205</v>
      </c>
      <c r="D229" s="193" t="s">
        <v>284</v>
      </c>
      <c r="E229" s="194" t="s">
        <v>7923</v>
      </c>
      <c r="F229" s="195" t="s">
        <v>7924</v>
      </c>
      <c r="G229" s="196" t="s">
        <v>295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288</v>
      </c>
      <c r="AT229" s="205" t="s">
        <v>284</v>
      </c>
      <c r="AU229" s="205" t="s">
        <v>85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288</v>
      </c>
      <c r="BM229" s="205" t="s">
        <v>8741</v>
      </c>
    </row>
    <row r="230" spans="1:65" s="16" customFormat="1" ht="11.25">
      <c r="B230" s="241"/>
      <c r="C230" s="242"/>
      <c r="D230" s="209" t="s">
        <v>290</v>
      </c>
      <c r="E230" s="243" t="s">
        <v>1</v>
      </c>
      <c r="F230" s="244" t="s">
        <v>8742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290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282</v>
      </c>
    </row>
    <row r="231" spans="1:65" s="16" customFormat="1" ht="11.25">
      <c r="B231" s="241"/>
      <c r="C231" s="242"/>
      <c r="D231" s="209" t="s">
        <v>290</v>
      </c>
      <c r="E231" s="243" t="s">
        <v>1</v>
      </c>
      <c r="F231" s="244" t="s">
        <v>8743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290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282</v>
      </c>
    </row>
    <row r="232" spans="1:65" s="13" customFormat="1" ht="11.25">
      <c r="B232" s="207"/>
      <c r="C232" s="208"/>
      <c r="D232" s="209" t="s">
        <v>290</v>
      </c>
      <c r="E232" s="210" t="s">
        <v>1</v>
      </c>
      <c r="F232" s="211" t="s">
        <v>8744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290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282</v>
      </c>
    </row>
    <row r="233" spans="1:65" s="16" customFormat="1" ht="11.25">
      <c r="B233" s="241"/>
      <c r="C233" s="242"/>
      <c r="D233" s="209" t="s">
        <v>290</v>
      </c>
      <c r="E233" s="243" t="s">
        <v>1</v>
      </c>
      <c r="F233" s="244" t="s">
        <v>7792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290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282</v>
      </c>
    </row>
    <row r="234" spans="1:65" s="13" customFormat="1" ht="11.25">
      <c r="B234" s="207"/>
      <c r="C234" s="208"/>
      <c r="D234" s="209" t="s">
        <v>290</v>
      </c>
      <c r="E234" s="210" t="s">
        <v>1</v>
      </c>
      <c r="F234" s="211" t="s">
        <v>8745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290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282</v>
      </c>
    </row>
    <row r="235" spans="1:65" s="16" customFormat="1" ht="11.25">
      <c r="B235" s="241"/>
      <c r="C235" s="242"/>
      <c r="D235" s="209" t="s">
        <v>290</v>
      </c>
      <c r="E235" s="243" t="s">
        <v>1</v>
      </c>
      <c r="F235" s="244" t="s">
        <v>8746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290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282</v>
      </c>
    </row>
    <row r="236" spans="1:65" s="13" customFormat="1" ht="11.25">
      <c r="B236" s="207"/>
      <c r="C236" s="208"/>
      <c r="D236" s="209" t="s">
        <v>290</v>
      </c>
      <c r="E236" s="210" t="s">
        <v>1</v>
      </c>
      <c r="F236" s="211" t="s">
        <v>8747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290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282</v>
      </c>
    </row>
    <row r="237" spans="1:65" s="2" customFormat="1" ht="16.5" customHeight="1">
      <c r="A237" s="35"/>
      <c r="B237" s="36"/>
      <c r="C237" s="193" t="s">
        <v>426</v>
      </c>
      <c r="D237" s="193" t="s">
        <v>284</v>
      </c>
      <c r="E237" s="194" t="s">
        <v>8748</v>
      </c>
      <c r="F237" s="195" t="s">
        <v>8749</v>
      </c>
      <c r="G237" s="196" t="s">
        <v>583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288</v>
      </c>
      <c r="AT237" s="205" t="s">
        <v>284</v>
      </c>
      <c r="AU237" s="205" t="s">
        <v>85</v>
      </c>
      <c r="AY237" s="18" t="s">
        <v>282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288</v>
      </c>
      <c r="BM237" s="205" t="s">
        <v>8750</v>
      </c>
    </row>
    <row r="238" spans="1:65" s="16" customFormat="1" ht="11.25">
      <c r="B238" s="241"/>
      <c r="C238" s="242"/>
      <c r="D238" s="209" t="s">
        <v>290</v>
      </c>
      <c r="E238" s="243" t="s">
        <v>1</v>
      </c>
      <c r="F238" s="244" t="s">
        <v>7774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290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282</v>
      </c>
    </row>
    <row r="239" spans="1:65" s="13" customFormat="1" ht="11.25">
      <c r="B239" s="207"/>
      <c r="C239" s="208"/>
      <c r="D239" s="209" t="s">
        <v>290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290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282</v>
      </c>
    </row>
    <row r="240" spans="1:65" s="2" customFormat="1" ht="16.5" customHeight="1">
      <c r="A240" s="35"/>
      <c r="B240" s="36"/>
      <c r="C240" s="193" t="s">
        <v>208</v>
      </c>
      <c r="D240" s="193" t="s">
        <v>284</v>
      </c>
      <c r="E240" s="194" t="s">
        <v>8751</v>
      </c>
      <c r="F240" s="195" t="s">
        <v>8752</v>
      </c>
      <c r="G240" s="196" t="s">
        <v>583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288</v>
      </c>
      <c r="AT240" s="205" t="s">
        <v>284</v>
      </c>
      <c r="AU240" s="205" t="s">
        <v>85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288</v>
      </c>
      <c r="BM240" s="205" t="s">
        <v>8753</v>
      </c>
    </row>
    <row r="241" spans="1:65" s="16" customFormat="1" ht="11.25">
      <c r="B241" s="241"/>
      <c r="C241" s="242"/>
      <c r="D241" s="209" t="s">
        <v>290</v>
      </c>
      <c r="E241" s="243" t="s">
        <v>1</v>
      </c>
      <c r="F241" s="244" t="s">
        <v>7774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290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282</v>
      </c>
    </row>
    <row r="242" spans="1:65" s="13" customFormat="1" ht="11.25">
      <c r="B242" s="207"/>
      <c r="C242" s="208"/>
      <c r="D242" s="209" t="s">
        <v>290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290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282</v>
      </c>
    </row>
    <row r="243" spans="1:65" s="16" customFormat="1" ht="11.25">
      <c r="B243" s="241"/>
      <c r="C243" s="242"/>
      <c r="D243" s="209" t="s">
        <v>290</v>
      </c>
      <c r="E243" s="243" t="s">
        <v>1</v>
      </c>
      <c r="F243" s="244" t="s">
        <v>7772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290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282</v>
      </c>
    </row>
    <row r="244" spans="1:65" s="13" customFormat="1" ht="11.25">
      <c r="B244" s="207"/>
      <c r="C244" s="208"/>
      <c r="D244" s="209" t="s">
        <v>290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290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282</v>
      </c>
    </row>
    <row r="245" spans="1:65" s="2" customFormat="1" ht="21.75" customHeight="1">
      <c r="A245" s="35"/>
      <c r="B245" s="36"/>
      <c r="C245" s="193" t="s">
        <v>7</v>
      </c>
      <c r="D245" s="193" t="s">
        <v>284</v>
      </c>
      <c r="E245" s="194" t="s">
        <v>8754</v>
      </c>
      <c r="F245" s="195" t="s">
        <v>8755</v>
      </c>
      <c r="G245" s="196" t="s">
        <v>583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288</v>
      </c>
      <c r="AT245" s="205" t="s">
        <v>284</v>
      </c>
      <c r="AU245" s="205" t="s">
        <v>85</v>
      </c>
      <c r="AY245" s="18" t="s">
        <v>282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288</v>
      </c>
      <c r="BM245" s="205" t="s">
        <v>8756</v>
      </c>
    </row>
    <row r="246" spans="1:65" s="16" customFormat="1" ht="11.25">
      <c r="B246" s="241"/>
      <c r="C246" s="242"/>
      <c r="D246" s="209" t="s">
        <v>290</v>
      </c>
      <c r="E246" s="243" t="s">
        <v>1</v>
      </c>
      <c r="F246" s="244" t="s">
        <v>7776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290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282</v>
      </c>
    </row>
    <row r="247" spans="1:65" s="13" customFormat="1" ht="11.25">
      <c r="B247" s="207"/>
      <c r="C247" s="208"/>
      <c r="D247" s="209" t="s">
        <v>290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290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282</v>
      </c>
    </row>
    <row r="248" spans="1:65" s="2" customFormat="1" ht="24.2" customHeight="1">
      <c r="A248" s="35"/>
      <c r="B248" s="36"/>
      <c r="C248" s="193" t="s">
        <v>222</v>
      </c>
      <c r="D248" s="193" t="s">
        <v>284</v>
      </c>
      <c r="E248" s="194" t="s">
        <v>8757</v>
      </c>
      <c r="F248" s="195" t="s">
        <v>8758</v>
      </c>
      <c r="G248" s="196" t="s">
        <v>583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288</v>
      </c>
      <c r="AT248" s="205" t="s">
        <v>284</v>
      </c>
      <c r="AU248" s="205" t="s">
        <v>85</v>
      </c>
      <c r="AY248" s="18" t="s">
        <v>282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288</v>
      </c>
      <c r="BM248" s="205" t="s">
        <v>8759</v>
      </c>
    </row>
    <row r="249" spans="1:65" s="16" customFormat="1" ht="11.25">
      <c r="B249" s="241"/>
      <c r="C249" s="242"/>
      <c r="D249" s="209" t="s">
        <v>290</v>
      </c>
      <c r="E249" s="243" t="s">
        <v>1</v>
      </c>
      <c r="F249" s="244" t="s">
        <v>8760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290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282</v>
      </c>
    </row>
    <row r="250" spans="1:65" s="13" customFormat="1" ht="11.25">
      <c r="B250" s="207"/>
      <c r="C250" s="208"/>
      <c r="D250" s="209" t="s">
        <v>290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290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282</v>
      </c>
    </row>
    <row r="251" spans="1:65" s="2" customFormat="1" ht="16.5" customHeight="1">
      <c r="A251" s="35"/>
      <c r="B251" s="36"/>
      <c r="C251" s="193" t="s">
        <v>446</v>
      </c>
      <c r="D251" s="193" t="s">
        <v>284</v>
      </c>
      <c r="E251" s="194" t="s">
        <v>8761</v>
      </c>
      <c r="F251" s="195" t="s">
        <v>8762</v>
      </c>
      <c r="G251" s="196" t="s">
        <v>583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3006</v>
      </c>
      <c r="AT251" s="205" t="s">
        <v>284</v>
      </c>
      <c r="AU251" s="205" t="s">
        <v>85</v>
      </c>
      <c r="AY251" s="18" t="s">
        <v>282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3006</v>
      </c>
      <c r="BM251" s="205" t="s">
        <v>8763</v>
      </c>
    </row>
    <row r="252" spans="1:65" s="16" customFormat="1" ht="11.25">
      <c r="B252" s="241"/>
      <c r="C252" s="242"/>
      <c r="D252" s="209" t="s">
        <v>290</v>
      </c>
      <c r="E252" s="243" t="s">
        <v>1</v>
      </c>
      <c r="F252" s="244" t="s">
        <v>7778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290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282</v>
      </c>
    </row>
    <row r="253" spans="1:65" s="13" customFormat="1" ht="11.25">
      <c r="B253" s="207"/>
      <c r="C253" s="208"/>
      <c r="D253" s="209" t="s">
        <v>290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290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282</v>
      </c>
    </row>
    <row r="254" spans="1:65" s="2" customFormat="1" ht="16.5" customHeight="1">
      <c r="A254" s="35"/>
      <c r="B254" s="36"/>
      <c r="C254" s="193" t="s">
        <v>452</v>
      </c>
      <c r="D254" s="193" t="s">
        <v>284</v>
      </c>
      <c r="E254" s="194" t="s">
        <v>8764</v>
      </c>
      <c r="F254" s="195" t="s">
        <v>8765</v>
      </c>
      <c r="G254" s="196" t="s">
        <v>3535</v>
      </c>
      <c r="H254" s="197">
        <v>1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0.3</v>
      </c>
      <c r="T254" s="204">
        <f>S254*H254</f>
        <v>0.3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3006</v>
      </c>
      <c r="AT254" s="205" t="s">
        <v>284</v>
      </c>
      <c r="AU254" s="205" t="s">
        <v>85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3006</v>
      </c>
      <c r="BM254" s="205" t="s">
        <v>8766</v>
      </c>
    </row>
    <row r="255" spans="1:65" s="16" customFormat="1" ht="11.25">
      <c r="B255" s="241"/>
      <c r="C255" s="242"/>
      <c r="D255" s="209" t="s">
        <v>290</v>
      </c>
      <c r="E255" s="243" t="s">
        <v>1</v>
      </c>
      <c r="F255" s="244" t="s">
        <v>8440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290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282</v>
      </c>
    </row>
    <row r="256" spans="1:65" s="13" customFormat="1" ht="11.25">
      <c r="B256" s="207"/>
      <c r="C256" s="208"/>
      <c r="D256" s="209" t="s">
        <v>290</v>
      </c>
      <c r="E256" s="210" t="s">
        <v>1</v>
      </c>
      <c r="F256" s="211" t="s">
        <v>83</v>
      </c>
      <c r="G256" s="208"/>
      <c r="H256" s="212">
        <v>1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290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282</v>
      </c>
    </row>
    <row r="257" spans="1:65" s="2" customFormat="1" ht="24.2" customHeight="1">
      <c r="A257" s="35"/>
      <c r="B257" s="36"/>
      <c r="C257" s="193" t="s">
        <v>457</v>
      </c>
      <c r="D257" s="193" t="s">
        <v>284</v>
      </c>
      <c r="E257" s="194" t="s">
        <v>8767</v>
      </c>
      <c r="F257" s="195" t="s">
        <v>8768</v>
      </c>
      <c r="G257" s="196" t="s">
        <v>583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7.4999999999999997E-2</v>
      </c>
      <c r="T257" s="204">
        <f>S257*H257</f>
        <v>0.44999999999999996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288</v>
      </c>
      <c r="AT257" s="205" t="s">
        <v>284</v>
      </c>
      <c r="AU257" s="205" t="s">
        <v>85</v>
      </c>
      <c r="AY257" s="18" t="s">
        <v>282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288</v>
      </c>
      <c r="BM257" s="205" t="s">
        <v>8769</v>
      </c>
    </row>
    <row r="258" spans="1:65" s="16" customFormat="1" ht="11.25">
      <c r="B258" s="241"/>
      <c r="C258" s="242"/>
      <c r="D258" s="209" t="s">
        <v>290</v>
      </c>
      <c r="E258" s="243" t="s">
        <v>1</v>
      </c>
      <c r="F258" s="244" t="s">
        <v>8770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290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282</v>
      </c>
    </row>
    <row r="259" spans="1:65" s="13" customFormat="1" ht="11.25">
      <c r="B259" s="207"/>
      <c r="C259" s="208"/>
      <c r="D259" s="209" t="s">
        <v>290</v>
      </c>
      <c r="E259" s="210" t="s">
        <v>1</v>
      </c>
      <c r="F259" s="211" t="s">
        <v>288</v>
      </c>
      <c r="G259" s="208"/>
      <c r="H259" s="212">
        <v>4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290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282</v>
      </c>
    </row>
    <row r="260" spans="1:65" s="16" customFormat="1" ht="11.25">
      <c r="B260" s="241"/>
      <c r="C260" s="242"/>
      <c r="D260" s="209" t="s">
        <v>290</v>
      </c>
      <c r="E260" s="243" t="s">
        <v>1</v>
      </c>
      <c r="F260" s="244" t="s">
        <v>8771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290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282</v>
      </c>
    </row>
    <row r="261" spans="1:65" s="13" customFormat="1" ht="11.25">
      <c r="B261" s="207"/>
      <c r="C261" s="208"/>
      <c r="D261" s="209" t="s">
        <v>290</v>
      </c>
      <c r="E261" s="210" t="s">
        <v>1</v>
      </c>
      <c r="F261" s="211" t="s">
        <v>85</v>
      </c>
      <c r="G261" s="208"/>
      <c r="H261" s="212">
        <v>2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290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282</v>
      </c>
    </row>
    <row r="262" spans="1:65" s="2" customFormat="1" ht="21.75" customHeight="1">
      <c r="A262" s="35"/>
      <c r="B262" s="36"/>
      <c r="C262" s="193" t="s">
        <v>463</v>
      </c>
      <c r="D262" s="193" t="s">
        <v>284</v>
      </c>
      <c r="E262" s="194" t="s">
        <v>8772</v>
      </c>
      <c r="F262" s="195" t="s">
        <v>8773</v>
      </c>
      <c r="G262" s="196" t="s">
        <v>583</v>
      </c>
      <c r="H262" s="197">
        <v>1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0.125</v>
      </c>
      <c r="T262" s="204">
        <f>S262*H262</f>
        <v>0.125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288</v>
      </c>
      <c r="AT262" s="205" t="s">
        <v>284</v>
      </c>
      <c r="AU262" s="205" t="s">
        <v>85</v>
      </c>
      <c r="AY262" s="18" t="s">
        <v>282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288</v>
      </c>
      <c r="BM262" s="205" t="s">
        <v>8774</v>
      </c>
    </row>
    <row r="263" spans="1:65" s="16" customFormat="1" ht="11.25">
      <c r="B263" s="241"/>
      <c r="C263" s="242"/>
      <c r="D263" s="209" t="s">
        <v>290</v>
      </c>
      <c r="E263" s="243" t="s">
        <v>1</v>
      </c>
      <c r="F263" s="244" t="s">
        <v>8775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290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282</v>
      </c>
    </row>
    <row r="264" spans="1:65" s="13" customFormat="1" ht="11.25">
      <c r="B264" s="207"/>
      <c r="C264" s="208"/>
      <c r="D264" s="209" t="s">
        <v>290</v>
      </c>
      <c r="E264" s="210" t="s">
        <v>1</v>
      </c>
      <c r="F264" s="211" t="s">
        <v>83</v>
      </c>
      <c r="G264" s="208"/>
      <c r="H264" s="212">
        <v>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290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282</v>
      </c>
    </row>
    <row r="265" spans="1:65" s="2" customFormat="1" ht="24.2" customHeight="1">
      <c r="A265" s="35"/>
      <c r="B265" s="36"/>
      <c r="C265" s="193" t="s">
        <v>468</v>
      </c>
      <c r="D265" s="193" t="s">
        <v>284</v>
      </c>
      <c r="E265" s="194" t="s">
        <v>8776</v>
      </c>
      <c r="F265" s="195" t="s">
        <v>8777</v>
      </c>
      <c r="G265" s="196" t="s">
        <v>441</v>
      </c>
      <c r="H265" s="197">
        <v>55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5.5E-2</v>
      </c>
      <c r="T265" s="204">
        <f>S265*H265</f>
        <v>3.0249999999999999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288</v>
      </c>
      <c r="AT265" s="205" t="s">
        <v>284</v>
      </c>
      <c r="AU265" s="205" t="s">
        <v>85</v>
      </c>
      <c r="AY265" s="18" t="s">
        <v>282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288</v>
      </c>
      <c r="BM265" s="205" t="s">
        <v>8778</v>
      </c>
    </row>
    <row r="266" spans="1:65" s="16" customFormat="1" ht="11.25">
      <c r="B266" s="241"/>
      <c r="C266" s="242"/>
      <c r="D266" s="209" t="s">
        <v>290</v>
      </c>
      <c r="E266" s="243" t="s">
        <v>1</v>
      </c>
      <c r="F266" s="244" t="s">
        <v>8779</v>
      </c>
      <c r="G266" s="242"/>
      <c r="H266" s="243" t="s">
        <v>1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290</v>
      </c>
      <c r="AU266" s="250" t="s">
        <v>85</v>
      </c>
      <c r="AV266" s="16" t="s">
        <v>83</v>
      </c>
      <c r="AW266" s="16" t="s">
        <v>32</v>
      </c>
      <c r="AX266" s="16" t="s">
        <v>76</v>
      </c>
      <c r="AY266" s="250" t="s">
        <v>282</v>
      </c>
    </row>
    <row r="267" spans="1:65" s="13" customFormat="1" ht="11.25">
      <c r="B267" s="207"/>
      <c r="C267" s="208"/>
      <c r="D267" s="209" t="s">
        <v>290</v>
      </c>
      <c r="E267" s="210" t="s">
        <v>1</v>
      </c>
      <c r="F267" s="211" t="s">
        <v>8780</v>
      </c>
      <c r="G267" s="208"/>
      <c r="H267" s="212">
        <v>50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290</v>
      </c>
      <c r="AU267" s="218" t="s">
        <v>85</v>
      </c>
      <c r="AV267" s="13" t="s">
        <v>85</v>
      </c>
      <c r="AW267" s="13" t="s">
        <v>32</v>
      </c>
      <c r="AX267" s="13" t="s">
        <v>76</v>
      </c>
      <c r="AY267" s="218" t="s">
        <v>282</v>
      </c>
    </row>
    <row r="268" spans="1:65" s="16" customFormat="1" ht="11.25">
      <c r="B268" s="241"/>
      <c r="C268" s="242"/>
      <c r="D268" s="209" t="s">
        <v>290</v>
      </c>
      <c r="E268" s="243" t="s">
        <v>1</v>
      </c>
      <c r="F268" s="244" t="s">
        <v>8781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290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282</v>
      </c>
    </row>
    <row r="269" spans="1:65" s="13" customFormat="1" ht="11.25">
      <c r="B269" s="207"/>
      <c r="C269" s="208"/>
      <c r="D269" s="209" t="s">
        <v>290</v>
      </c>
      <c r="E269" s="210" t="s">
        <v>1</v>
      </c>
      <c r="F269" s="211" t="s">
        <v>8782</v>
      </c>
      <c r="G269" s="208"/>
      <c r="H269" s="212">
        <v>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290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282</v>
      </c>
    </row>
    <row r="270" spans="1:65" s="2" customFormat="1" ht="16.5" customHeight="1">
      <c r="A270" s="35"/>
      <c r="B270" s="36"/>
      <c r="C270" s="193" t="s">
        <v>473</v>
      </c>
      <c r="D270" s="193" t="s">
        <v>284</v>
      </c>
      <c r="E270" s="194" t="s">
        <v>8783</v>
      </c>
      <c r="F270" s="195" t="s">
        <v>8784</v>
      </c>
      <c r="G270" s="196" t="s">
        <v>295</v>
      </c>
      <c r="H270" s="197">
        <v>0.97299999999999998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1.95</v>
      </c>
      <c r="T270" s="204">
        <f>S270*H270</f>
        <v>1.8973499999999999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288</v>
      </c>
      <c r="AT270" s="205" t="s">
        <v>284</v>
      </c>
      <c r="AU270" s="205" t="s">
        <v>85</v>
      </c>
      <c r="AY270" s="18" t="s">
        <v>282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288</v>
      </c>
      <c r="BM270" s="205" t="s">
        <v>8785</v>
      </c>
    </row>
    <row r="271" spans="1:65" s="16" customFormat="1" ht="22.5">
      <c r="B271" s="241"/>
      <c r="C271" s="242"/>
      <c r="D271" s="209" t="s">
        <v>290</v>
      </c>
      <c r="E271" s="243" t="s">
        <v>1</v>
      </c>
      <c r="F271" s="244" t="s">
        <v>8786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290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282</v>
      </c>
    </row>
    <row r="272" spans="1:65" s="13" customFormat="1" ht="11.25">
      <c r="B272" s="207"/>
      <c r="C272" s="208"/>
      <c r="D272" s="209" t="s">
        <v>290</v>
      </c>
      <c r="E272" s="210" t="s">
        <v>1</v>
      </c>
      <c r="F272" s="211" t="s">
        <v>8787</v>
      </c>
      <c r="G272" s="208"/>
      <c r="H272" s="212">
        <v>0.65300000000000002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290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282</v>
      </c>
    </row>
    <row r="273" spans="1:65" s="16" customFormat="1" ht="11.25">
      <c r="B273" s="241"/>
      <c r="C273" s="242"/>
      <c r="D273" s="209" t="s">
        <v>290</v>
      </c>
      <c r="E273" s="243" t="s">
        <v>1</v>
      </c>
      <c r="F273" s="244" t="s">
        <v>8788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290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282</v>
      </c>
    </row>
    <row r="274" spans="1:65" s="13" customFormat="1" ht="11.25">
      <c r="B274" s="207"/>
      <c r="C274" s="208"/>
      <c r="D274" s="209" t="s">
        <v>290</v>
      </c>
      <c r="E274" s="210" t="s">
        <v>1</v>
      </c>
      <c r="F274" s="211" t="s">
        <v>8789</v>
      </c>
      <c r="G274" s="208"/>
      <c r="H274" s="212">
        <v>0.32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290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282</v>
      </c>
    </row>
    <row r="275" spans="1:65" s="2" customFormat="1" ht="24.2" customHeight="1">
      <c r="A275" s="35"/>
      <c r="B275" s="36"/>
      <c r="C275" s="193" t="s">
        <v>478</v>
      </c>
      <c r="D275" s="193" t="s">
        <v>284</v>
      </c>
      <c r="E275" s="194" t="s">
        <v>8790</v>
      </c>
      <c r="F275" s="195" t="s">
        <v>8791</v>
      </c>
      <c r="G275" s="196" t="s">
        <v>583</v>
      </c>
      <c r="H275" s="197">
        <v>15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5.3999999999999999E-2</v>
      </c>
      <c r="T275" s="204">
        <f>S275*H275</f>
        <v>0.80999999999999994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288</v>
      </c>
      <c r="AT275" s="205" t="s">
        <v>284</v>
      </c>
      <c r="AU275" s="205" t="s">
        <v>85</v>
      </c>
      <c r="AY275" s="18" t="s">
        <v>282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288</v>
      </c>
      <c r="BM275" s="205" t="s">
        <v>8792</v>
      </c>
    </row>
    <row r="276" spans="1:65" s="16" customFormat="1" ht="11.25">
      <c r="B276" s="241"/>
      <c r="C276" s="242"/>
      <c r="D276" s="209" t="s">
        <v>290</v>
      </c>
      <c r="E276" s="243" t="s">
        <v>1</v>
      </c>
      <c r="F276" s="244" t="s">
        <v>8793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290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282</v>
      </c>
    </row>
    <row r="277" spans="1:65" s="13" customFormat="1" ht="11.25">
      <c r="B277" s="207"/>
      <c r="C277" s="208"/>
      <c r="D277" s="209" t="s">
        <v>290</v>
      </c>
      <c r="E277" s="210" t="s">
        <v>1</v>
      </c>
      <c r="F277" s="211" t="s">
        <v>8794</v>
      </c>
      <c r="G277" s="208"/>
      <c r="H277" s="212">
        <v>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290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282</v>
      </c>
    </row>
    <row r="278" spans="1:65" s="2" customFormat="1" ht="24.2" customHeight="1">
      <c r="A278" s="35"/>
      <c r="B278" s="36"/>
      <c r="C278" s="193" t="s">
        <v>483</v>
      </c>
      <c r="D278" s="193" t="s">
        <v>284</v>
      </c>
      <c r="E278" s="194" t="s">
        <v>8795</v>
      </c>
      <c r="F278" s="195" t="s">
        <v>8796</v>
      </c>
      <c r="G278" s="196" t="s">
        <v>583</v>
      </c>
      <c r="H278" s="197">
        <v>72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6.5699999999999995E-2</v>
      </c>
      <c r="T278" s="204">
        <f>S278*H278</f>
        <v>4.7303999999999995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288</v>
      </c>
      <c r="AT278" s="205" t="s">
        <v>284</v>
      </c>
      <c r="AU278" s="205" t="s">
        <v>85</v>
      </c>
      <c r="AY278" s="18" t="s">
        <v>282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288</v>
      </c>
      <c r="BM278" s="205" t="s">
        <v>8797</v>
      </c>
    </row>
    <row r="279" spans="1:65" s="16" customFormat="1" ht="11.25">
      <c r="B279" s="241"/>
      <c r="C279" s="242"/>
      <c r="D279" s="209" t="s">
        <v>290</v>
      </c>
      <c r="E279" s="243" t="s">
        <v>1</v>
      </c>
      <c r="F279" s="244" t="s">
        <v>8798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290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282</v>
      </c>
    </row>
    <row r="280" spans="1:65" s="16" customFormat="1" ht="11.25">
      <c r="B280" s="241"/>
      <c r="C280" s="242"/>
      <c r="D280" s="209" t="s">
        <v>290</v>
      </c>
      <c r="E280" s="243" t="s">
        <v>1</v>
      </c>
      <c r="F280" s="244" t="s">
        <v>8799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290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282</v>
      </c>
    </row>
    <row r="281" spans="1:65" s="13" customFormat="1" ht="11.25">
      <c r="B281" s="207"/>
      <c r="C281" s="208"/>
      <c r="D281" s="209" t="s">
        <v>290</v>
      </c>
      <c r="E281" s="210" t="s">
        <v>1</v>
      </c>
      <c r="F281" s="211" t="s">
        <v>741</v>
      </c>
      <c r="G281" s="208"/>
      <c r="H281" s="212">
        <v>72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290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282</v>
      </c>
    </row>
    <row r="282" spans="1:65" s="2" customFormat="1" ht="24.2" customHeight="1">
      <c r="A282" s="35"/>
      <c r="B282" s="36"/>
      <c r="C282" s="193" t="s">
        <v>488</v>
      </c>
      <c r="D282" s="193" t="s">
        <v>284</v>
      </c>
      <c r="E282" s="194" t="s">
        <v>8800</v>
      </c>
      <c r="F282" s="195" t="s">
        <v>8801</v>
      </c>
      <c r="G282" s="196" t="s">
        <v>441</v>
      </c>
      <c r="H282" s="197">
        <v>215.3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9.2499999999999995E-3</v>
      </c>
      <c r="T282" s="204">
        <f>S282*H282</f>
        <v>1.991525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288</v>
      </c>
      <c r="AT282" s="205" t="s">
        <v>284</v>
      </c>
      <c r="AU282" s="205" t="s">
        <v>85</v>
      </c>
      <c r="AY282" s="18" t="s">
        <v>282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288</v>
      </c>
      <c r="BM282" s="205" t="s">
        <v>8802</v>
      </c>
    </row>
    <row r="283" spans="1:65" s="16" customFormat="1" ht="11.25">
      <c r="B283" s="241"/>
      <c r="C283" s="242"/>
      <c r="D283" s="209" t="s">
        <v>290</v>
      </c>
      <c r="E283" s="243" t="s">
        <v>1</v>
      </c>
      <c r="F283" s="244" t="s">
        <v>8803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290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282</v>
      </c>
    </row>
    <row r="284" spans="1:65" s="13" customFormat="1" ht="11.25">
      <c r="B284" s="207"/>
      <c r="C284" s="208"/>
      <c r="D284" s="209" t="s">
        <v>290</v>
      </c>
      <c r="E284" s="210" t="s">
        <v>1</v>
      </c>
      <c r="F284" s="211" t="s">
        <v>8804</v>
      </c>
      <c r="G284" s="208"/>
      <c r="H284" s="212">
        <v>215.3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290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282</v>
      </c>
    </row>
    <row r="285" spans="1:65" s="2" customFormat="1" ht="24.2" customHeight="1">
      <c r="A285" s="35"/>
      <c r="B285" s="36"/>
      <c r="C285" s="193" t="s">
        <v>493</v>
      </c>
      <c r="D285" s="193" t="s">
        <v>284</v>
      </c>
      <c r="E285" s="194" t="s">
        <v>8805</v>
      </c>
      <c r="F285" s="195" t="s">
        <v>8806</v>
      </c>
      <c r="G285" s="196" t="s">
        <v>583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0.192</v>
      </c>
      <c r="T285" s="204">
        <f>S285*H285</f>
        <v>0.192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288</v>
      </c>
      <c r="AT285" s="205" t="s">
        <v>284</v>
      </c>
      <c r="AU285" s="205" t="s">
        <v>85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288</v>
      </c>
      <c r="BM285" s="205" t="s">
        <v>8807</v>
      </c>
    </row>
    <row r="286" spans="1:65" s="16" customFormat="1" ht="11.25">
      <c r="B286" s="241"/>
      <c r="C286" s="242"/>
      <c r="D286" s="209" t="s">
        <v>290</v>
      </c>
      <c r="E286" s="243" t="s">
        <v>1</v>
      </c>
      <c r="F286" s="244" t="s">
        <v>8808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290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282</v>
      </c>
    </row>
    <row r="287" spans="1:65" s="13" customFormat="1" ht="11.25">
      <c r="B287" s="207"/>
      <c r="C287" s="208"/>
      <c r="D287" s="209" t="s">
        <v>290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290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282</v>
      </c>
    </row>
    <row r="288" spans="1:65" s="2" customFormat="1" ht="24.2" customHeight="1">
      <c r="A288" s="35"/>
      <c r="B288" s="36"/>
      <c r="C288" s="193" t="s">
        <v>498</v>
      </c>
      <c r="D288" s="193" t="s">
        <v>284</v>
      </c>
      <c r="E288" s="194" t="s">
        <v>8809</v>
      </c>
      <c r="F288" s="195" t="s">
        <v>8810</v>
      </c>
      <c r="G288" s="196" t="s">
        <v>583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0.28499999999999998</v>
      </c>
      <c r="T288" s="204">
        <f>S288*H288</f>
        <v>0.28499999999999998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288</v>
      </c>
      <c r="AT288" s="205" t="s">
        <v>284</v>
      </c>
      <c r="AU288" s="205" t="s">
        <v>85</v>
      </c>
      <c r="AY288" s="18" t="s">
        <v>282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288</v>
      </c>
      <c r="BM288" s="205" t="s">
        <v>8811</v>
      </c>
    </row>
    <row r="289" spans="1:65" s="16" customFormat="1" ht="11.25">
      <c r="B289" s="241"/>
      <c r="C289" s="242"/>
      <c r="D289" s="209" t="s">
        <v>290</v>
      </c>
      <c r="E289" s="243" t="s">
        <v>1</v>
      </c>
      <c r="F289" s="244" t="s">
        <v>8812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290</v>
      </c>
      <c r="AU289" s="250" t="s">
        <v>85</v>
      </c>
      <c r="AV289" s="16" t="s">
        <v>83</v>
      </c>
      <c r="AW289" s="16" t="s">
        <v>32</v>
      </c>
      <c r="AX289" s="16" t="s">
        <v>76</v>
      </c>
      <c r="AY289" s="250" t="s">
        <v>282</v>
      </c>
    </row>
    <row r="290" spans="1:65" s="13" customFormat="1" ht="11.25">
      <c r="B290" s="207"/>
      <c r="C290" s="208"/>
      <c r="D290" s="209" t="s">
        <v>290</v>
      </c>
      <c r="E290" s="210" t="s">
        <v>1</v>
      </c>
      <c r="F290" s="211" t="s">
        <v>83</v>
      </c>
      <c r="G290" s="208"/>
      <c r="H290" s="212">
        <v>1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290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282</v>
      </c>
    </row>
    <row r="291" spans="1:65" s="12" customFormat="1" ht="22.9" customHeight="1">
      <c r="B291" s="177"/>
      <c r="C291" s="178"/>
      <c r="D291" s="179" t="s">
        <v>75</v>
      </c>
      <c r="E291" s="191" t="s">
        <v>4658</v>
      </c>
      <c r="F291" s="191" t="s">
        <v>4659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SUM(P292:P324)</f>
        <v>0</v>
      </c>
      <c r="Q291" s="185"/>
      <c r="R291" s="186">
        <f>SUM(R292:R324)</f>
        <v>0</v>
      </c>
      <c r="S291" s="185"/>
      <c r="T291" s="187">
        <f>SUM(T292:T324)</f>
        <v>0</v>
      </c>
      <c r="AR291" s="188" t="s">
        <v>83</v>
      </c>
      <c r="AT291" s="189" t="s">
        <v>75</v>
      </c>
      <c r="AU291" s="189" t="s">
        <v>83</v>
      </c>
      <c r="AY291" s="188" t="s">
        <v>282</v>
      </c>
      <c r="BK291" s="190">
        <f>SUM(BK292:BK324)</f>
        <v>0</v>
      </c>
    </row>
    <row r="292" spans="1:65" s="2" customFormat="1" ht="33" customHeight="1">
      <c r="A292" s="35"/>
      <c r="B292" s="36"/>
      <c r="C292" s="193" t="s">
        <v>509</v>
      </c>
      <c r="D292" s="193" t="s">
        <v>284</v>
      </c>
      <c r="E292" s="194" t="s">
        <v>8080</v>
      </c>
      <c r="F292" s="195" t="s">
        <v>8081</v>
      </c>
      <c r="G292" s="196" t="s">
        <v>418</v>
      </c>
      <c r="H292" s="197">
        <v>182.76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288</v>
      </c>
      <c r="AT292" s="205" t="s">
        <v>284</v>
      </c>
      <c r="AU292" s="205" t="s">
        <v>85</v>
      </c>
      <c r="AY292" s="18" t="s">
        <v>282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288</v>
      </c>
      <c r="BM292" s="205" t="s">
        <v>8813</v>
      </c>
    </row>
    <row r="293" spans="1:65" s="2" customFormat="1" ht="19.5">
      <c r="A293" s="35"/>
      <c r="B293" s="36"/>
      <c r="C293" s="37"/>
      <c r="D293" s="209" t="s">
        <v>3774</v>
      </c>
      <c r="E293" s="37"/>
      <c r="F293" s="270" t="s">
        <v>8083</v>
      </c>
      <c r="G293" s="37"/>
      <c r="H293" s="37"/>
      <c r="I293" s="271"/>
      <c r="J293" s="37"/>
      <c r="K293" s="37"/>
      <c r="L293" s="40"/>
      <c r="M293" s="272"/>
      <c r="N293" s="273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3774</v>
      </c>
      <c r="AU293" s="18" t="s">
        <v>85</v>
      </c>
    </row>
    <row r="294" spans="1:65" s="16" customFormat="1" ht="11.25">
      <c r="B294" s="241"/>
      <c r="C294" s="242"/>
      <c r="D294" s="209" t="s">
        <v>290</v>
      </c>
      <c r="E294" s="243" t="s">
        <v>1</v>
      </c>
      <c r="F294" s="244" t="s">
        <v>8814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290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282</v>
      </c>
    </row>
    <row r="295" spans="1:65" s="13" customFormat="1" ht="11.25">
      <c r="B295" s="207"/>
      <c r="C295" s="208"/>
      <c r="D295" s="209" t="s">
        <v>290</v>
      </c>
      <c r="E295" s="210" t="s">
        <v>1</v>
      </c>
      <c r="F295" s="211" t="s">
        <v>8815</v>
      </c>
      <c r="G295" s="208"/>
      <c r="H295" s="212">
        <v>182.76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290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282</v>
      </c>
    </row>
    <row r="296" spans="1:65" s="2" customFormat="1" ht="33" customHeight="1">
      <c r="A296" s="35"/>
      <c r="B296" s="36"/>
      <c r="C296" s="193" t="s">
        <v>515</v>
      </c>
      <c r="D296" s="193" t="s">
        <v>284</v>
      </c>
      <c r="E296" s="194" t="s">
        <v>8092</v>
      </c>
      <c r="F296" s="195" t="s">
        <v>8093</v>
      </c>
      <c r="G296" s="196" t="s">
        <v>418</v>
      </c>
      <c r="H296" s="197">
        <v>117.446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288</v>
      </c>
      <c r="AT296" s="205" t="s">
        <v>284</v>
      </c>
      <c r="AU296" s="205" t="s">
        <v>85</v>
      </c>
      <c r="AY296" s="18" t="s">
        <v>282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288</v>
      </c>
      <c r="BM296" s="205" t="s">
        <v>8816</v>
      </c>
    </row>
    <row r="297" spans="1:65" s="2" customFormat="1" ht="19.5">
      <c r="A297" s="35"/>
      <c r="B297" s="36"/>
      <c r="C297" s="37"/>
      <c r="D297" s="209" t="s">
        <v>3774</v>
      </c>
      <c r="E297" s="37"/>
      <c r="F297" s="270" t="s">
        <v>8083</v>
      </c>
      <c r="G297" s="37"/>
      <c r="H297" s="37"/>
      <c r="I297" s="271"/>
      <c r="J297" s="37"/>
      <c r="K297" s="37"/>
      <c r="L297" s="40"/>
      <c r="M297" s="272"/>
      <c r="N297" s="273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3774</v>
      </c>
      <c r="AU297" s="18" t="s">
        <v>85</v>
      </c>
    </row>
    <row r="298" spans="1:65" s="16" customFormat="1" ht="11.25">
      <c r="B298" s="241"/>
      <c r="C298" s="242"/>
      <c r="D298" s="209" t="s">
        <v>290</v>
      </c>
      <c r="E298" s="243" t="s">
        <v>1</v>
      </c>
      <c r="F298" s="244" t="s">
        <v>8817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290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282</v>
      </c>
    </row>
    <row r="299" spans="1:65" s="13" customFormat="1" ht="11.25">
      <c r="B299" s="207"/>
      <c r="C299" s="208"/>
      <c r="D299" s="209" t="s">
        <v>290</v>
      </c>
      <c r="E299" s="210" t="s">
        <v>1</v>
      </c>
      <c r="F299" s="211" t="s">
        <v>8818</v>
      </c>
      <c r="G299" s="208"/>
      <c r="H299" s="212">
        <v>117.446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290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282</v>
      </c>
    </row>
    <row r="300" spans="1:65" s="2" customFormat="1" ht="24.2" customHeight="1">
      <c r="A300" s="35"/>
      <c r="B300" s="36"/>
      <c r="C300" s="193" t="s">
        <v>520</v>
      </c>
      <c r="D300" s="193" t="s">
        <v>284</v>
      </c>
      <c r="E300" s="194" t="s">
        <v>4660</v>
      </c>
      <c r="F300" s="195" t="s">
        <v>4661</v>
      </c>
      <c r="G300" s="196" t="s">
        <v>418</v>
      </c>
      <c r="H300" s="197">
        <v>378.536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288</v>
      </c>
      <c r="AT300" s="205" t="s">
        <v>284</v>
      </c>
      <c r="AU300" s="205" t="s">
        <v>85</v>
      </c>
      <c r="AY300" s="18" t="s">
        <v>282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288</v>
      </c>
      <c r="BM300" s="205" t="s">
        <v>8819</v>
      </c>
    </row>
    <row r="301" spans="1:65" s="16" customFormat="1" ht="11.25">
      <c r="B301" s="241"/>
      <c r="C301" s="242"/>
      <c r="D301" s="209" t="s">
        <v>290</v>
      </c>
      <c r="E301" s="243" t="s">
        <v>1</v>
      </c>
      <c r="F301" s="244" t="s">
        <v>8820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290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282</v>
      </c>
    </row>
    <row r="302" spans="1:65" s="13" customFormat="1" ht="11.25">
      <c r="B302" s="207"/>
      <c r="C302" s="208"/>
      <c r="D302" s="209" t="s">
        <v>290</v>
      </c>
      <c r="E302" s="210" t="s">
        <v>1</v>
      </c>
      <c r="F302" s="211" t="s">
        <v>8821</v>
      </c>
      <c r="G302" s="208"/>
      <c r="H302" s="212">
        <v>376.79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290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282</v>
      </c>
    </row>
    <row r="303" spans="1:65" s="16" customFormat="1" ht="11.25">
      <c r="B303" s="241"/>
      <c r="C303" s="242"/>
      <c r="D303" s="209" t="s">
        <v>290</v>
      </c>
      <c r="E303" s="243" t="s">
        <v>1</v>
      </c>
      <c r="F303" s="244" t="s">
        <v>8822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290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282</v>
      </c>
    </row>
    <row r="304" spans="1:65" s="13" customFormat="1" ht="11.25">
      <c r="B304" s="207"/>
      <c r="C304" s="208"/>
      <c r="D304" s="209" t="s">
        <v>290</v>
      </c>
      <c r="E304" s="210" t="s">
        <v>1</v>
      </c>
      <c r="F304" s="211" t="s">
        <v>8823</v>
      </c>
      <c r="G304" s="208"/>
      <c r="H304" s="212">
        <v>1.746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290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282</v>
      </c>
    </row>
    <row r="305" spans="1:65" s="2" customFormat="1" ht="24.2" customHeight="1">
      <c r="A305" s="35"/>
      <c r="B305" s="36"/>
      <c r="C305" s="193" t="s">
        <v>525</v>
      </c>
      <c r="D305" s="193" t="s">
        <v>284</v>
      </c>
      <c r="E305" s="194" t="s">
        <v>7052</v>
      </c>
      <c r="F305" s="195" t="s">
        <v>8102</v>
      </c>
      <c r="G305" s="196" t="s">
        <v>418</v>
      </c>
      <c r="H305" s="197">
        <v>78.33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288</v>
      </c>
      <c r="AT305" s="205" t="s">
        <v>284</v>
      </c>
      <c r="AU305" s="205" t="s">
        <v>85</v>
      </c>
      <c r="AY305" s="18" t="s">
        <v>282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288</v>
      </c>
      <c r="BM305" s="205" t="s">
        <v>8824</v>
      </c>
    </row>
    <row r="306" spans="1:65" s="16" customFormat="1" ht="11.25">
      <c r="B306" s="241"/>
      <c r="C306" s="242"/>
      <c r="D306" s="209" t="s">
        <v>290</v>
      </c>
      <c r="E306" s="243" t="s">
        <v>1</v>
      </c>
      <c r="F306" s="244" t="s">
        <v>8552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290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282</v>
      </c>
    </row>
    <row r="307" spans="1:65" s="13" customFormat="1" ht="11.25">
      <c r="B307" s="207"/>
      <c r="C307" s="208"/>
      <c r="D307" s="209" t="s">
        <v>290</v>
      </c>
      <c r="E307" s="210" t="s">
        <v>1</v>
      </c>
      <c r="F307" s="211" t="s">
        <v>8825</v>
      </c>
      <c r="G307" s="208"/>
      <c r="H307" s="212">
        <v>378.536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290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282</v>
      </c>
    </row>
    <row r="308" spans="1:65" s="16" customFormat="1" ht="11.25">
      <c r="B308" s="241"/>
      <c r="C308" s="242"/>
      <c r="D308" s="209" t="s">
        <v>290</v>
      </c>
      <c r="E308" s="243" t="s">
        <v>1</v>
      </c>
      <c r="F308" s="244" t="s">
        <v>8826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290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282</v>
      </c>
    </row>
    <row r="309" spans="1:65" s="13" customFormat="1" ht="11.25">
      <c r="B309" s="207"/>
      <c r="C309" s="208"/>
      <c r="D309" s="209" t="s">
        <v>290</v>
      </c>
      <c r="E309" s="210" t="s">
        <v>1</v>
      </c>
      <c r="F309" s="211" t="s">
        <v>8827</v>
      </c>
      <c r="G309" s="208"/>
      <c r="H309" s="212">
        <v>-300.20600000000002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290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282</v>
      </c>
    </row>
    <row r="310" spans="1:65" s="2" customFormat="1" ht="24.2" customHeight="1">
      <c r="A310" s="35"/>
      <c r="B310" s="36"/>
      <c r="C310" s="193" t="s">
        <v>530</v>
      </c>
      <c r="D310" s="193" t="s">
        <v>284</v>
      </c>
      <c r="E310" s="194" t="s">
        <v>7054</v>
      </c>
      <c r="F310" s="195" t="s">
        <v>8106</v>
      </c>
      <c r="G310" s="196" t="s">
        <v>418</v>
      </c>
      <c r="H310" s="197">
        <v>78.33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288</v>
      </c>
      <c r="AT310" s="205" t="s">
        <v>284</v>
      </c>
      <c r="AU310" s="205" t="s">
        <v>85</v>
      </c>
      <c r="AY310" s="18" t="s">
        <v>282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288</v>
      </c>
      <c r="BM310" s="205" t="s">
        <v>8828</v>
      </c>
    </row>
    <row r="311" spans="1:65" s="16" customFormat="1" ht="11.25">
      <c r="B311" s="241"/>
      <c r="C311" s="242"/>
      <c r="D311" s="209" t="s">
        <v>290</v>
      </c>
      <c r="E311" s="243" t="s">
        <v>1</v>
      </c>
      <c r="F311" s="244" t="s">
        <v>8829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290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282</v>
      </c>
    </row>
    <row r="312" spans="1:65" s="13" customFormat="1" ht="11.25">
      <c r="B312" s="207"/>
      <c r="C312" s="208"/>
      <c r="D312" s="209" t="s">
        <v>290</v>
      </c>
      <c r="E312" s="210" t="s">
        <v>1</v>
      </c>
      <c r="F312" s="211" t="s">
        <v>8830</v>
      </c>
      <c r="G312" s="208"/>
      <c r="H312" s="212">
        <v>78.33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290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282</v>
      </c>
    </row>
    <row r="313" spans="1:65" s="2" customFormat="1" ht="33" customHeight="1">
      <c r="A313" s="35"/>
      <c r="B313" s="36"/>
      <c r="C313" s="193" t="s">
        <v>536</v>
      </c>
      <c r="D313" s="193" t="s">
        <v>284</v>
      </c>
      <c r="E313" s="194" t="s">
        <v>7056</v>
      </c>
      <c r="F313" s="195" t="s">
        <v>8110</v>
      </c>
      <c r="G313" s="196" t="s">
        <v>418</v>
      </c>
      <c r="H313" s="197">
        <v>9.2379999999999995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288</v>
      </c>
      <c r="AT313" s="205" t="s">
        <v>284</v>
      </c>
      <c r="AU313" s="205" t="s">
        <v>85</v>
      </c>
      <c r="AY313" s="18" t="s">
        <v>282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288</v>
      </c>
      <c r="BM313" s="205" t="s">
        <v>8831</v>
      </c>
    </row>
    <row r="314" spans="1:65" s="16" customFormat="1" ht="11.25">
      <c r="B314" s="241"/>
      <c r="C314" s="242"/>
      <c r="D314" s="209" t="s">
        <v>290</v>
      </c>
      <c r="E314" s="243" t="s">
        <v>1</v>
      </c>
      <c r="F314" s="244" t="s">
        <v>8832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290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282</v>
      </c>
    </row>
    <row r="315" spans="1:65" s="13" customFormat="1" ht="11.25">
      <c r="B315" s="207"/>
      <c r="C315" s="208"/>
      <c r="D315" s="209" t="s">
        <v>290</v>
      </c>
      <c r="E315" s="210" t="s">
        <v>1</v>
      </c>
      <c r="F315" s="211" t="s">
        <v>8833</v>
      </c>
      <c r="G315" s="208"/>
      <c r="H315" s="212">
        <v>9.2379999999999995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290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282</v>
      </c>
    </row>
    <row r="316" spans="1:65" s="2" customFormat="1" ht="24.2" customHeight="1">
      <c r="A316" s="35"/>
      <c r="B316" s="36"/>
      <c r="C316" s="193" t="s">
        <v>544</v>
      </c>
      <c r="D316" s="193" t="s">
        <v>284</v>
      </c>
      <c r="E316" s="194" t="s">
        <v>8119</v>
      </c>
      <c r="F316" s="195" t="s">
        <v>8120</v>
      </c>
      <c r="G316" s="196" t="s">
        <v>418</v>
      </c>
      <c r="H316" s="197">
        <v>7.6369999999999996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288</v>
      </c>
      <c r="AT316" s="205" t="s">
        <v>284</v>
      </c>
      <c r="AU316" s="205" t="s">
        <v>85</v>
      </c>
      <c r="AY316" s="18" t="s">
        <v>282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288</v>
      </c>
      <c r="BM316" s="205" t="s">
        <v>8834</v>
      </c>
    </row>
    <row r="317" spans="1:65" s="16" customFormat="1" ht="11.25">
      <c r="B317" s="241"/>
      <c r="C317" s="242"/>
      <c r="D317" s="209" t="s">
        <v>290</v>
      </c>
      <c r="E317" s="243" t="s">
        <v>1</v>
      </c>
      <c r="F317" s="244" t="s">
        <v>8835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290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282</v>
      </c>
    </row>
    <row r="318" spans="1:65" s="13" customFormat="1" ht="11.25">
      <c r="B318" s="207"/>
      <c r="C318" s="208"/>
      <c r="D318" s="209" t="s">
        <v>290</v>
      </c>
      <c r="E318" s="210" t="s">
        <v>1</v>
      </c>
      <c r="F318" s="211" t="s">
        <v>8836</v>
      </c>
      <c r="G318" s="208"/>
      <c r="H318" s="212">
        <v>7.6369999999999996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290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282</v>
      </c>
    </row>
    <row r="319" spans="1:65" s="2" customFormat="1" ht="33" customHeight="1">
      <c r="A319" s="35"/>
      <c r="B319" s="36"/>
      <c r="C319" s="193" t="s">
        <v>550</v>
      </c>
      <c r="D319" s="193" t="s">
        <v>284</v>
      </c>
      <c r="E319" s="194" t="s">
        <v>8124</v>
      </c>
      <c r="F319" s="195" t="s">
        <v>8125</v>
      </c>
      <c r="G319" s="196" t="s">
        <v>418</v>
      </c>
      <c r="H319" s="197">
        <v>7.7750000000000004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288</v>
      </c>
      <c r="AT319" s="205" t="s">
        <v>284</v>
      </c>
      <c r="AU319" s="205" t="s">
        <v>85</v>
      </c>
      <c r="AY319" s="18" t="s">
        <v>282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288</v>
      </c>
      <c r="BM319" s="205" t="s">
        <v>8837</v>
      </c>
    </row>
    <row r="320" spans="1:65" s="16" customFormat="1" ht="11.25">
      <c r="B320" s="241"/>
      <c r="C320" s="242"/>
      <c r="D320" s="209" t="s">
        <v>290</v>
      </c>
      <c r="E320" s="243" t="s">
        <v>1</v>
      </c>
      <c r="F320" s="244" t="s">
        <v>8838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290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282</v>
      </c>
    </row>
    <row r="321" spans="1:65" s="13" customFormat="1" ht="11.25">
      <c r="B321" s="207"/>
      <c r="C321" s="208"/>
      <c r="D321" s="209" t="s">
        <v>290</v>
      </c>
      <c r="E321" s="210" t="s">
        <v>1</v>
      </c>
      <c r="F321" s="211" t="s">
        <v>8839</v>
      </c>
      <c r="G321" s="208"/>
      <c r="H321" s="212">
        <v>7.7750000000000004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290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282</v>
      </c>
    </row>
    <row r="322" spans="1:65" s="2" customFormat="1" ht="33" customHeight="1">
      <c r="A322" s="35"/>
      <c r="B322" s="36"/>
      <c r="C322" s="193" t="s">
        <v>580</v>
      </c>
      <c r="D322" s="193" t="s">
        <v>284</v>
      </c>
      <c r="E322" s="194" t="s">
        <v>8133</v>
      </c>
      <c r="F322" s="195" t="s">
        <v>8134</v>
      </c>
      <c r="G322" s="196" t="s">
        <v>418</v>
      </c>
      <c r="H322" s="197">
        <v>53.68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288</v>
      </c>
      <c r="AT322" s="205" t="s">
        <v>284</v>
      </c>
      <c r="AU322" s="205" t="s">
        <v>85</v>
      </c>
      <c r="AY322" s="18" t="s">
        <v>282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288</v>
      </c>
      <c r="BM322" s="205" t="s">
        <v>8840</v>
      </c>
    </row>
    <row r="323" spans="1:65" s="16" customFormat="1" ht="11.25">
      <c r="B323" s="241"/>
      <c r="C323" s="242"/>
      <c r="D323" s="209" t="s">
        <v>290</v>
      </c>
      <c r="E323" s="243" t="s">
        <v>1</v>
      </c>
      <c r="F323" s="244" t="s">
        <v>8841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290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282</v>
      </c>
    </row>
    <row r="324" spans="1:65" s="13" customFormat="1" ht="11.25">
      <c r="B324" s="207"/>
      <c r="C324" s="208"/>
      <c r="D324" s="209" t="s">
        <v>290</v>
      </c>
      <c r="E324" s="210" t="s">
        <v>1</v>
      </c>
      <c r="F324" s="211" t="s">
        <v>8842</v>
      </c>
      <c r="G324" s="208"/>
      <c r="H324" s="212">
        <v>53.68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290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282</v>
      </c>
    </row>
    <row r="325" spans="1:65" s="12" customFormat="1" ht="22.9" customHeight="1">
      <c r="B325" s="177"/>
      <c r="C325" s="178"/>
      <c r="D325" s="179" t="s">
        <v>75</v>
      </c>
      <c r="E325" s="191" t="s">
        <v>1395</v>
      </c>
      <c r="F325" s="191" t="s">
        <v>1396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P326</f>
        <v>0</v>
      </c>
      <c r="Q325" s="185"/>
      <c r="R325" s="186">
        <f>R326</f>
        <v>0</v>
      </c>
      <c r="S325" s="185"/>
      <c r="T325" s="187">
        <f>T326</f>
        <v>0</v>
      </c>
      <c r="AR325" s="188" t="s">
        <v>83</v>
      </c>
      <c r="AT325" s="189" t="s">
        <v>75</v>
      </c>
      <c r="AU325" s="189" t="s">
        <v>83</v>
      </c>
      <c r="AY325" s="188" t="s">
        <v>282</v>
      </c>
      <c r="BK325" s="190">
        <f>BK326</f>
        <v>0</v>
      </c>
    </row>
    <row r="326" spans="1:65" s="2" customFormat="1" ht="24.2" customHeight="1">
      <c r="A326" s="35"/>
      <c r="B326" s="36"/>
      <c r="C326" s="193" t="s">
        <v>585</v>
      </c>
      <c r="D326" s="193" t="s">
        <v>284</v>
      </c>
      <c r="E326" s="194" t="s">
        <v>8843</v>
      </c>
      <c r="F326" s="195" t="s">
        <v>8844</v>
      </c>
      <c r="G326" s="196" t="s">
        <v>418</v>
      </c>
      <c r="H326" s="197">
        <v>35.020000000000003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288</v>
      </c>
      <c r="AT326" s="205" t="s">
        <v>284</v>
      </c>
      <c r="AU326" s="205" t="s">
        <v>85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288</v>
      </c>
      <c r="BM326" s="205" t="s">
        <v>8845</v>
      </c>
    </row>
    <row r="327" spans="1:65" s="12" customFormat="1" ht="25.9" customHeight="1">
      <c r="B327" s="177"/>
      <c r="C327" s="178"/>
      <c r="D327" s="179" t="s">
        <v>75</v>
      </c>
      <c r="E327" s="180" t="s">
        <v>1401</v>
      </c>
      <c r="F327" s="180" t="s">
        <v>1402</v>
      </c>
      <c r="G327" s="178"/>
      <c r="H327" s="178"/>
      <c r="I327" s="181"/>
      <c r="J327" s="182">
        <f>BK327</f>
        <v>0</v>
      </c>
      <c r="K327" s="178"/>
      <c r="L327" s="183"/>
      <c r="M327" s="184"/>
      <c r="N327" s="185"/>
      <c r="O327" s="185"/>
      <c r="P327" s="186">
        <f>P328</f>
        <v>0</v>
      </c>
      <c r="Q327" s="185"/>
      <c r="R327" s="186">
        <f>R328</f>
        <v>0</v>
      </c>
      <c r="S327" s="185"/>
      <c r="T327" s="187">
        <f>T328</f>
        <v>1.7457</v>
      </c>
      <c r="AR327" s="188" t="s">
        <v>85</v>
      </c>
      <c r="AT327" s="189" t="s">
        <v>75</v>
      </c>
      <c r="AU327" s="189" t="s">
        <v>76</v>
      </c>
      <c r="AY327" s="188" t="s">
        <v>282</v>
      </c>
      <c r="BK327" s="190">
        <f>BK328</f>
        <v>0</v>
      </c>
    </row>
    <row r="328" spans="1:65" s="12" customFormat="1" ht="22.9" customHeight="1">
      <c r="B328" s="177"/>
      <c r="C328" s="178"/>
      <c r="D328" s="179" t="s">
        <v>75</v>
      </c>
      <c r="E328" s="191" t="s">
        <v>1819</v>
      </c>
      <c r="F328" s="191" t="s">
        <v>1820</v>
      </c>
      <c r="G328" s="178"/>
      <c r="H328" s="178"/>
      <c r="I328" s="181"/>
      <c r="J328" s="192">
        <f>BK328</f>
        <v>0</v>
      </c>
      <c r="K328" s="178"/>
      <c r="L328" s="183"/>
      <c r="M328" s="184"/>
      <c r="N328" s="185"/>
      <c r="O328" s="185"/>
      <c r="P328" s="186">
        <f>SUM(P329:P342)</f>
        <v>0</v>
      </c>
      <c r="Q328" s="185"/>
      <c r="R328" s="186">
        <f>SUM(R329:R342)</f>
        <v>0</v>
      </c>
      <c r="S328" s="185"/>
      <c r="T328" s="187">
        <f>SUM(T329:T342)</f>
        <v>1.7457</v>
      </c>
      <c r="AR328" s="188" t="s">
        <v>85</v>
      </c>
      <c r="AT328" s="189" t="s">
        <v>75</v>
      </c>
      <c r="AU328" s="189" t="s">
        <v>83</v>
      </c>
      <c r="AY328" s="188" t="s">
        <v>282</v>
      </c>
      <c r="BK328" s="190">
        <f>SUM(BK329:BK342)</f>
        <v>0</v>
      </c>
    </row>
    <row r="329" spans="1:65" s="2" customFormat="1" ht="16.5" customHeight="1">
      <c r="A329" s="35"/>
      <c r="B329" s="36"/>
      <c r="C329" s="193" t="s">
        <v>589</v>
      </c>
      <c r="D329" s="193" t="s">
        <v>284</v>
      </c>
      <c r="E329" s="194" t="s">
        <v>8846</v>
      </c>
      <c r="F329" s="195" t="s">
        <v>8847</v>
      </c>
      <c r="G329" s="196" t="s">
        <v>3535</v>
      </c>
      <c r="H329" s="197">
        <v>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0.15</v>
      </c>
      <c r="T329" s="204">
        <f>S329*H329</f>
        <v>0.15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284</v>
      </c>
      <c r="AU329" s="205" t="s">
        <v>85</v>
      </c>
      <c r="AY329" s="18" t="s">
        <v>282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8848</v>
      </c>
    </row>
    <row r="330" spans="1:65" s="16" customFormat="1" ht="11.25">
      <c r="B330" s="241"/>
      <c r="C330" s="242"/>
      <c r="D330" s="209" t="s">
        <v>290</v>
      </c>
      <c r="E330" s="243" t="s">
        <v>1</v>
      </c>
      <c r="F330" s="244" t="s">
        <v>8849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290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282</v>
      </c>
    </row>
    <row r="331" spans="1:65" s="13" customFormat="1" ht="11.25">
      <c r="B331" s="207"/>
      <c r="C331" s="208"/>
      <c r="D331" s="209" t="s">
        <v>290</v>
      </c>
      <c r="E331" s="210" t="s">
        <v>1</v>
      </c>
      <c r="F331" s="211" t="s">
        <v>83</v>
      </c>
      <c r="G331" s="208"/>
      <c r="H331" s="212">
        <v>1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290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282</v>
      </c>
    </row>
    <row r="332" spans="1:65" s="2" customFormat="1" ht="24.2" customHeight="1">
      <c r="A332" s="35"/>
      <c r="B332" s="36"/>
      <c r="C332" s="193" t="s">
        <v>593</v>
      </c>
      <c r="D332" s="193" t="s">
        <v>284</v>
      </c>
      <c r="E332" s="194" t="s">
        <v>8850</v>
      </c>
      <c r="F332" s="195" t="s">
        <v>8851</v>
      </c>
      <c r="G332" s="196" t="s">
        <v>287</v>
      </c>
      <c r="H332" s="197">
        <v>59.1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2.7E-2</v>
      </c>
      <c r="T332" s="204">
        <f>S332*H332</f>
        <v>1.5957000000000001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284</v>
      </c>
      <c r="AU332" s="205" t="s">
        <v>85</v>
      </c>
      <c r="AY332" s="18" t="s">
        <v>282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8852</v>
      </c>
    </row>
    <row r="333" spans="1:65" s="16" customFormat="1" ht="11.25">
      <c r="B333" s="241"/>
      <c r="C333" s="242"/>
      <c r="D333" s="209" t="s">
        <v>290</v>
      </c>
      <c r="E333" s="243" t="s">
        <v>1</v>
      </c>
      <c r="F333" s="244" t="s">
        <v>8853</v>
      </c>
      <c r="G333" s="242"/>
      <c r="H333" s="243" t="s">
        <v>1</v>
      </c>
      <c r="I333" s="245"/>
      <c r="J333" s="242"/>
      <c r="K333" s="242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290</v>
      </c>
      <c r="AU333" s="250" t="s">
        <v>85</v>
      </c>
      <c r="AV333" s="16" t="s">
        <v>83</v>
      </c>
      <c r="AW333" s="16" t="s">
        <v>32</v>
      </c>
      <c r="AX333" s="16" t="s">
        <v>76</v>
      </c>
      <c r="AY333" s="250" t="s">
        <v>282</v>
      </c>
    </row>
    <row r="334" spans="1:65" s="13" customFormat="1" ht="11.25">
      <c r="B334" s="207"/>
      <c r="C334" s="208"/>
      <c r="D334" s="209" t="s">
        <v>290</v>
      </c>
      <c r="E334" s="210" t="s">
        <v>1</v>
      </c>
      <c r="F334" s="211" t="s">
        <v>8854</v>
      </c>
      <c r="G334" s="208"/>
      <c r="H334" s="212">
        <v>31.8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290</v>
      </c>
      <c r="AU334" s="218" t="s">
        <v>85</v>
      </c>
      <c r="AV334" s="13" t="s">
        <v>85</v>
      </c>
      <c r="AW334" s="13" t="s">
        <v>32</v>
      </c>
      <c r="AX334" s="13" t="s">
        <v>76</v>
      </c>
      <c r="AY334" s="218" t="s">
        <v>282</v>
      </c>
    </row>
    <row r="335" spans="1:65" s="16" customFormat="1" ht="11.25">
      <c r="B335" s="241"/>
      <c r="C335" s="242"/>
      <c r="D335" s="209" t="s">
        <v>290</v>
      </c>
      <c r="E335" s="243" t="s">
        <v>1</v>
      </c>
      <c r="F335" s="244" t="s">
        <v>8855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290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282</v>
      </c>
    </row>
    <row r="336" spans="1:65" s="13" customFormat="1" ht="11.25">
      <c r="B336" s="207"/>
      <c r="C336" s="208"/>
      <c r="D336" s="209" t="s">
        <v>290</v>
      </c>
      <c r="E336" s="210" t="s">
        <v>1</v>
      </c>
      <c r="F336" s="211" t="s">
        <v>8856</v>
      </c>
      <c r="G336" s="208"/>
      <c r="H336" s="212">
        <v>4.88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290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282</v>
      </c>
    </row>
    <row r="337" spans="1:65" s="16" customFormat="1" ht="11.25">
      <c r="B337" s="241"/>
      <c r="C337" s="242"/>
      <c r="D337" s="209" t="s">
        <v>290</v>
      </c>
      <c r="E337" s="243" t="s">
        <v>1</v>
      </c>
      <c r="F337" s="244" t="s">
        <v>8857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290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282</v>
      </c>
    </row>
    <row r="338" spans="1:65" s="13" customFormat="1" ht="11.25">
      <c r="B338" s="207"/>
      <c r="C338" s="208"/>
      <c r="D338" s="209" t="s">
        <v>290</v>
      </c>
      <c r="E338" s="210" t="s">
        <v>1</v>
      </c>
      <c r="F338" s="211" t="s">
        <v>8858</v>
      </c>
      <c r="G338" s="208"/>
      <c r="H338" s="212">
        <v>7.76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290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282</v>
      </c>
    </row>
    <row r="339" spans="1:65" s="16" customFormat="1" ht="11.25">
      <c r="B339" s="241"/>
      <c r="C339" s="242"/>
      <c r="D339" s="209" t="s">
        <v>290</v>
      </c>
      <c r="E339" s="243" t="s">
        <v>1</v>
      </c>
      <c r="F339" s="244" t="s">
        <v>8859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290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282</v>
      </c>
    </row>
    <row r="340" spans="1:65" s="13" customFormat="1" ht="11.25">
      <c r="B340" s="207"/>
      <c r="C340" s="208"/>
      <c r="D340" s="209" t="s">
        <v>290</v>
      </c>
      <c r="E340" s="210" t="s">
        <v>1</v>
      </c>
      <c r="F340" s="211" t="s">
        <v>8860</v>
      </c>
      <c r="G340" s="208"/>
      <c r="H340" s="212">
        <v>3.32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290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282</v>
      </c>
    </row>
    <row r="341" spans="1:65" s="16" customFormat="1" ht="22.5">
      <c r="B341" s="241"/>
      <c r="C341" s="242"/>
      <c r="D341" s="209" t="s">
        <v>290</v>
      </c>
      <c r="E341" s="243" t="s">
        <v>1</v>
      </c>
      <c r="F341" s="244" t="s">
        <v>8861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290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282</v>
      </c>
    </row>
    <row r="342" spans="1:65" s="13" customFormat="1" ht="11.25">
      <c r="B342" s="207"/>
      <c r="C342" s="208"/>
      <c r="D342" s="209" t="s">
        <v>290</v>
      </c>
      <c r="E342" s="210" t="s">
        <v>1</v>
      </c>
      <c r="F342" s="211" t="s">
        <v>8862</v>
      </c>
      <c r="G342" s="208"/>
      <c r="H342" s="212">
        <v>11.34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290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282</v>
      </c>
    </row>
    <row r="343" spans="1:65" s="12" customFormat="1" ht="25.9" customHeight="1">
      <c r="B343" s="177"/>
      <c r="C343" s="178"/>
      <c r="D343" s="179" t="s">
        <v>75</v>
      </c>
      <c r="E343" s="180" t="s">
        <v>3329</v>
      </c>
      <c r="F343" s="180" t="s">
        <v>3330</v>
      </c>
      <c r="G343" s="178"/>
      <c r="H343" s="178"/>
      <c r="I343" s="181"/>
      <c r="J343" s="182">
        <f>BK343</f>
        <v>0</v>
      </c>
      <c r="K343" s="178"/>
      <c r="L343" s="183"/>
      <c r="M343" s="184"/>
      <c r="N343" s="185"/>
      <c r="O343" s="185"/>
      <c r="P343" s="186">
        <f>P344</f>
        <v>0</v>
      </c>
      <c r="Q343" s="185"/>
      <c r="R343" s="186">
        <f>R344</f>
        <v>0</v>
      </c>
      <c r="S343" s="185"/>
      <c r="T343" s="187">
        <f>T344</f>
        <v>0</v>
      </c>
      <c r="AR343" s="188" t="s">
        <v>330</v>
      </c>
      <c r="AT343" s="189" t="s">
        <v>75</v>
      </c>
      <c r="AU343" s="189" t="s">
        <v>76</v>
      </c>
      <c r="AY343" s="188" t="s">
        <v>282</v>
      </c>
      <c r="BK343" s="190">
        <f>BK344</f>
        <v>0</v>
      </c>
    </row>
    <row r="344" spans="1:65" s="12" customFormat="1" ht="22.9" customHeight="1">
      <c r="B344" s="177"/>
      <c r="C344" s="178"/>
      <c r="D344" s="179" t="s">
        <v>75</v>
      </c>
      <c r="E344" s="191" t="s">
        <v>3380</v>
      </c>
      <c r="F344" s="191" t="s">
        <v>3381</v>
      </c>
      <c r="G344" s="178"/>
      <c r="H344" s="178"/>
      <c r="I344" s="181"/>
      <c r="J344" s="192">
        <f>BK344</f>
        <v>0</v>
      </c>
      <c r="K344" s="178"/>
      <c r="L344" s="183"/>
      <c r="M344" s="184"/>
      <c r="N344" s="185"/>
      <c r="O344" s="185"/>
      <c r="P344" s="186">
        <f>SUM(P345:P347)</f>
        <v>0</v>
      </c>
      <c r="Q344" s="185"/>
      <c r="R344" s="186">
        <f>SUM(R345:R347)</f>
        <v>0</v>
      </c>
      <c r="S344" s="185"/>
      <c r="T344" s="187">
        <f>SUM(T345:T347)</f>
        <v>0</v>
      </c>
      <c r="AR344" s="188" t="s">
        <v>330</v>
      </c>
      <c r="AT344" s="189" t="s">
        <v>75</v>
      </c>
      <c r="AU344" s="189" t="s">
        <v>83</v>
      </c>
      <c r="AY344" s="188" t="s">
        <v>282</v>
      </c>
      <c r="BK344" s="190">
        <f>SUM(BK345:BK347)</f>
        <v>0</v>
      </c>
    </row>
    <row r="345" spans="1:65" s="2" customFormat="1" ht="16.5" customHeight="1">
      <c r="A345" s="35"/>
      <c r="B345" s="36"/>
      <c r="C345" s="193" t="s">
        <v>597</v>
      </c>
      <c r="D345" s="193" t="s">
        <v>284</v>
      </c>
      <c r="E345" s="194" t="s">
        <v>3383</v>
      </c>
      <c r="F345" s="195" t="s">
        <v>3381</v>
      </c>
      <c r="G345" s="196" t="s">
        <v>762</v>
      </c>
      <c r="H345" s="197">
        <v>1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3336</v>
      </c>
      <c r="AT345" s="205" t="s">
        <v>284</v>
      </c>
      <c r="AU345" s="205" t="s">
        <v>85</v>
      </c>
      <c r="AY345" s="18" t="s">
        <v>282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3336</v>
      </c>
      <c r="BM345" s="205" t="s">
        <v>8863</v>
      </c>
    </row>
    <row r="346" spans="1:65" s="16" customFormat="1" ht="11.25">
      <c r="B346" s="241"/>
      <c r="C346" s="242"/>
      <c r="D346" s="209" t="s">
        <v>290</v>
      </c>
      <c r="E346" s="243" t="s">
        <v>1</v>
      </c>
      <c r="F346" s="244" t="s">
        <v>8864</v>
      </c>
      <c r="G346" s="242"/>
      <c r="H346" s="243" t="s">
        <v>1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290</v>
      </c>
      <c r="AU346" s="250" t="s">
        <v>85</v>
      </c>
      <c r="AV346" s="16" t="s">
        <v>83</v>
      </c>
      <c r="AW346" s="16" t="s">
        <v>32</v>
      </c>
      <c r="AX346" s="16" t="s">
        <v>76</v>
      </c>
      <c r="AY346" s="250" t="s">
        <v>282</v>
      </c>
    </row>
    <row r="347" spans="1:65" s="13" customFormat="1" ht="11.25">
      <c r="B347" s="207"/>
      <c r="C347" s="208"/>
      <c r="D347" s="209" t="s">
        <v>290</v>
      </c>
      <c r="E347" s="210" t="s">
        <v>1</v>
      </c>
      <c r="F347" s="211" t="s">
        <v>83</v>
      </c>
      <c r="G347" s="208"/>
      <c r="H347" s="212">
        <v>1</v>
      </c>
      <c r="I347" s="213"/>
      <c r="J347" s="208"/>
      <c r="K347" s="208"/>
      <c r="L347" s="214"/>
      <c r="M347" s="279"/>
      <c r="N347" s="280"/>
      <c r="O347" s="280"/>
      <c r="P347" s="280"/>
      <c r="Q347" s="280"/>
      <c r="R347" s="280"/>
      <c r="S347" s="280"/>
      <c r="T347" s="281"/>
      <c r="AT347" s="218" t="s">
        <v>290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282</v>
      </c>
    </row>
    <row r="348" spans="1:65" s="2" customFormat="1" ht="6.95" customHeight="1">
      <c r="A348" s="35"/>
      <c r="B348" s="55"/>
      <c r="C348" s="56"/>
      <c r="D348" s="56"/>
      <c r="E348" s="56"/>
      <c r="F348" s="56"/>
      <c r="G348" s="56"/>
      <c r="H348" s="56"/>
      <c r="I348" s="56"/>
      <c r="J348" s="56"/>
      <c r="K348" s="56"/>
      <c r="L348" s="40"/>
      <c r="M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</sheetData>
  <sheetProtection algorithmName="SHA-512" hashValue="tJ8dweeS3UoGH+q4fufn2O/F6qgM4/dFS15pfUN7UAQJ3N7UiQXYh5aJgFDdCSDKHh0GeBNnT70oI5bkcN9Rlg==" saltValue="Gs+E9TudQCRPKTdcQPY1tqM/XV+bQ5ymgpj8qaQhyJs1oFnIMUKcCtK3UFXAlDS264Rqk7f2qTuJfSTpxuk56A==" spinCount="100000" sheet="1" objects="1" scenarios="1" formatColumns="0" formatRows="0" autoFilter="0"/>
  <autoFilter ref="C128:K3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topLeftCell="A47" workbookViewId="0">
      <selection activeCell="X374" sqref="X37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224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8" t="str">
        <f>'Rekapitulace stavby'!K6</f>
        <v>MŠ Vokovická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8865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4" t="s">
        <v>1</v>
      </c>
      <c r="F27" s="334"/>
      <c r="G27" s="334"/>
      <c r="H27" s="334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MŠ Vokovická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22 - FS 4.b - Projekt interiéru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8866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8867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8868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8869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8870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8871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5" t="str">
        <f>E7</f>
        <v>MŠ Vokovická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8" t="str">
        <f>E9</f>
        <v>22 - FS 4.b - Projekt interiéru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268</v>
      </c>
      <c r="D121" s="168" t="s">
        <v>61</v>
      </c>
      <c r="E121" s="168" t="s">
        <v>57</v>
      </c>
      <c r="F121" s="168" t="s">
        <v>58</v>
      </c>
      <c r="G121" s="168" t="s">
        <v>269</v>
      </c>
      <c r="H121" s="168" t="s">
        <v>270</v>
      </c>
      <c r="I121" s="168" t="s">
        <v>271</v>
      </c>
      <c r="J121" s="169" t="s">
        <v>232</v>
      </c>
      <c r="K121" s="170" t="s">
        <v>272</v>
      </c>
      <c r="L121" s="171"/>
      <c r="M121" s="76" t="s">
        <v>1</v>
      </c>
      <c r="N121" s="77" t="s">
        <v>40</v>
      </c>
      <c r="O121" s="77" t="s">
        <v>273</v>
      </c>
      <c r="P121" s="77" t="s">
        <v>274</v>
      </c>
      <c r="Q121" s="77" t="s">
        <v>275</v>
      </c>
      <c r="R121" s="77" t="s">
        <v>276</v>
      </c>
      <c r="S121" s="77" t="s">
        <v>277</v>
      </c>
      <c r="T121" s="78" t="s">
        <v>278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279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3646</v>
      </c>
      <c r="F123" s="180" t="s">
        <v>8872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282</v>
      </c>
      <c r="BK123" s="190">
        <f>SUM(BK124:BK141)</f>
        <v>0</v>
      </c>
    </row>
    <row r="124" spans="1:65" s="2" customFormat="1" ht="37.9" customHeight="1">
      <c r="A124" s="35"/>
      <c r="B124" s="36"/>
      <c r="C124" s="193" t="s">
        <v>83</v>
      </c>
      <c r="D124" s="193" t="s">
        <v>284</v>
      </c>
      <c r="E124" s="194" t="s">
        <v>8873</v>
      </c>
      <c r="F124" s="195" t="s">
        <v>8874</v>
      </c>
      <c r="G124" s="196" t="s">
        <v>2216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284</v>
      </c>
      <c r="AU124" s="205" t="s">
        <v>83</v>
      </c>
      <c r="AY124" s="18" t="s">
        <v>282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>
      <c r="A125" s="35"/>
      <c r="B125" s="36"/>
      <c r="C125" s="37"/>
      <c r="D125" s="209" t="s">
        <v>3774</v>
      </c>
      <c r="E125" s="37"/>
      <c r="F125" s="270" t="s">
        <v>8875</v>
      </c>
      <c r="G125" s="37"/>
      <c r="H125" s="37"/>
      <c r="I125" s="271"/>
      <c r="J125" s="37"/>
      <c r="K125" s="37"/>
      <c r="L125" s="40"/>
      <c r="M125" s="272"/>
      <c r="N125" s="273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3774</v>
      </c>
      <c r="AU125" s="18" t="s">
        <v>83</v>
      </c>
    </row>
    <row r="126" spans="1:65" s="2" customFormat="1" ht="37.9" customHeight="1">
      <c r="A126" s="35"/>
      <c r="B126" s="36"/>
      <c r="C126" s="193" t="s">
        <v>85</v>
      </c>
      <c r="D126" s="193" t="s">
        <v>284</v>
      </c>
      <c r="E126" s="194" t="s">
        <v>8876</v>
      </c>
      <c r="F126" s="195" t="s">
        <v>8877</v>
      </c>
      <c r="G126" s="196" t="s">
        <v>2216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284</v>
      </c>
      <c r="AU126" s="205" t="s">
        <v>83</v>
      </c>
      <c r="AY126" s="18" t="s">
        <v>282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288</v>
      </c>
    </row>
    <row r="127" spans="1:65" s="2" customFormat="1" ht="107.25">
      <c r="A127" s="35"/>
      <c r="B127" s="36"/>
      <c r="C127" s="37"/>
      <c r="D127" s="209" t="s">
        <v>3774</v>
      </c>
      <c r="E127" s="37"/>
      <c r="F127" s="270" t="s">
        <v>8878</v>
      </c>
      <c r="G127" s="37"/>
      <c r="H127" s="37"/>
      <c r="I127" s="271"/>
      <c r="J127" s="37"/>
      <c r="K127" s="37"/>
      <c r="L127" s="40"/>
      <c r="M127" s="272"/>
      <c r="N127" s="273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3774</v>
      </c>
      <c r="AU127" s="18" t="s">
        <v>83</v>
      </c>
    </row>
    <row r="128" spans="1:65" s="2" customFormat="1" ht="33" customHeight="1">
      <c r="A128" s="35"/>
      <c r="B128" s="36"/>
      <c r="C128" s="193" t="s">
        <v>105</v>
      </c>
      <c r="D128" s="193" t="s">
        <v>284</v>
      </c>
      <c r="E128" s="194" t="s">
        <v>8879</v>
      </c>
      <c r="F128" s="195" t="s">
        <v>8880</v>
      </c>
      <c r="G128" s="196" t="s">
        <v>2216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284</v>
      </c>
      <c r="AU128" s="205" t="s">
        <v>83</v>
      </c>
      <c r="AY128" s="18" t="s">
        <v>282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336</v>
      </c>
    </row>
    <row r="129" spans="1:65" s="2" customFormat="1" ht="48.75">
      <c r="A129" s="35"/>
      <c r="B129" s="36"/>
      <c r="C129" s="37"/>
      <c r="D129" s="209" t="s">
        <v>3774</v>
      </c>
      <c r="E129" s="37"/>
      <c r="F129" s="270" t="s">
        <v>8881</v>
      </c>
      <c r="G129" s="37"/>
      <c r="H129" s="37"/>
      <c r="I129" s="271"/>
      <c r="J129" s="37"/>
      <c r="K129" s="37"/>
      <c r="L129" s="40"/>
      <c r="M129" s="272"/>
      <c r="N129" s="273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3774</v>
      </c>
      <c r="AU129" s="18" t="s">
        <v>83</v>
      </c>
    </row>
    <row r="130" spans="1:65" s="2" customFormat="1" ht="33" customHeight="1">
      <c r="A130" s="35"/>
      <c r="B130" s="36"/>
      <c r="C130" s="193" t="s">
        <v>288</v>
      </c>
      <c r="D130" s="193" t="s">
        <v>284</v>
      </c>
      <c r="E130" s="194" t="s">
        <v>8882</v>
      </c>
      <c r="F130" s="195" t="s">
        <v>8883</v>
      </c>
      <c r="G130" s="196" t="s">
        <v>2216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284</v>
      </c>
      <c r="AU130" s="205" t="s">
        <v>83</v>
      </c>
      <c r="AY130" s="18" t="s">
        <v>282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347</v>
      </c>
    </row>
    <row r="131" spans="1:65" s="2" customFormat="1" ht="97.5">
      <c r="A131" s="35"/>
      <c r="B131" s="36"/>
      <c r="C131" s="37"/>
      <c r="D131" s="209" t="s">
        <v>3774</v>
      </c>
      <c r="E131" s="37"/>
      <c r="F131" s="270" t="s">
        <v>8884</v>
      </c>
      <c r="G131" s="37"/>
      <c r="H131" s="37"/>
      <c r="I131" s="271"/>
      <c r="J131" s="37"/>
      <c r="K131" s="37"/>
      <c r="L131" s="40"/>
      <c r="M131" s="272"/>
      <c r="N131" s="273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3774</v>
      </c>
      <c r="AU131" s="18" t="s">
        <v>83</v>
      </c>
    </row>
    <row r="132" spans="1:65" s="2" customFormat="1" ht="37.9" customHeight="1">
      <c r="A132" s="35"/>
      <c r="B132" s="36"/>
      <c r="C132" s="193" t="s">
        <v>330</v>
      </c>
      <c r="D132" s="193" t="s">
        <v>284</v>
      </c>
      <c r="E132" s="194" t="s">
        <v>8885</v>
      </c>
      <c r="F132" s="195" t="s">
        <v>8886</v>
      </c>
      <c r="G132" s="196" t="s">
        <v>2216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284</v>
      </c>
      <c r="AU132" s="205" t="s">
        <v>83</v>
      </c>
      <c r="AY132" s="18" t="s">
        <v>282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357</v>
      </c>
    </row>
    <row r="133" spans="1:65" s="2" customFormat="1" ht="165.75">
      <c r="A133" s="35"/>
      <c r="B133" s="36"/>
      <c r="C133" s="37"/>
      <c r="D133" s="209" t="s">
        <v>3774</v>
      </c>
      <c r="E133" s="37"/>
      <c r="F133" s="270" t="s">
        <v>8887</v>
      </c>
      <c r="G133" s="37"/>
      <c r="H133" s="37"/>
      <c r="I133" s="271"/>
      <c r="J133" s="37"/>
      <c r="K133" s="37"/>
      <c r="L133" s="40"/>
      <c r="M133" s="272"/>
      <c r="N133" s="273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3774</v>
      </c>
      <c r="AU133" s="18" t="s">
        <v>83</v>
      </c>
    </row>
    <row r="134" spans="1:65" s="2" customFormat="1" ht="33" customHeight="1">
      <c r="A134" s="35"/>
      <c r="B134" s="36"/>
      <c r="C134" s="193" t="s">
        <v>336</v>
      </c>
      <c r="D134" s="193" t="s">
        <v>284</v>
      </c>
      <c r="E134" s="194" t="s">
        <v>8888</v>
      </c>
      <c r="F134" s="195" t="s">
        <v>8889</v>
      </c>
      <c r="G134" s="196" t="s">
        <v>2216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284</v>
      </c>
      <c r="AU134" s="205" t="s">
        <v>83</v>
      </c>
      <c r="AY134" s="18" t="s">
        <v>282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>
      <c r="A135" s="35"/>
      <c r="B135" s="36"/>
      <c r="C135" s="37"/>
      <c r="D135" s="209" t="s">
        <v>3774</v>
      </c>
      <c r="E135" s="37"/>
      <c r="F135" s="270" t="s">
        <v>8890</v>
      </c>
      <c r="G135" s="37"/>
      <c r="H135" s="37"/>
      <c r="I135" s="271"/>
      <c r="J135" s="37"/>
      <c r="K135" s="37"/>
      <c r="L135" s="40"/>
      <c r="M135" s="272"/>
      <c r="N135" s="273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3774</v>
      </c>
      <c r="AU135" s="18" t="s">
        <v>83</v>
      </c>
    </row>
    <row r="136" spans="1:65" s="2" customFormat="1" ht="33" customHeight="1">
      <c r="A136" s="35"/>
      <c r="B136" s="36"/>
      <c r="C136" s="193" t="s">
        <v>342</v>
      </c>
      <c r="D136" s="193" t="s">
        <v>284</v>
      </c>
      <c r="E136" s="194" t="s">
        <v>8891</v>
      </c>
      <c r="F136" s="195" t="s">
        <v>8892</v>
      </c>
      <c r="G136" s="196" t="s">
        <v>2216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284</v>
      </c>
      <c r="AU136" s="205" t="s">
        <v>83</v>
      </c>
      <c r="AY136" s="18" t="s">
        <v>282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>
      <c r="A137" s="35"/>
      <c r="B137" s="36"/>
      <c r="C137" s="37"/>
      <c r="D137" s="209" t="s">
        <v>3774</v>
      </c>
      <c r="E137" s="37"/>
      <c r="F137" s="270" t="s">
        <v>8893</v>
      </c>
      <c r="G137" s="37"/>
      <c r="H137" s="37"/>
      <c r="I137" s="271"/>
      <c r="J137" s="37"/>
      <c r="K137" s="37"/>
      <c r="L137" s="40"/>
      <c r="M137" s="272"/>
      <c r="N137" s="273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3774</v>
      </c>
      <c r="AU137" s="18" t="s">
        <v>83</v>
      </c>
    </row>
    <row r="138" spans="1:65" s="2" customFormat="1" ht="33" customHeight="1">
      <c r="A138" s="35"/>
      <c r="B138" s="36"/>
      <c r="C138" s="193" t="s">
        <v>347</v>
      </c>
      <c r="D138" s="193" t="s">
        <v>284</v>
      </c>
      <c r="E138" s="194" t="s">
        <v>8894</v>
      </c>
      <c r="F138" s="195" t="s">
        <v>8895</v>
      </c>
      <c r="G138" s="196" t="s">
        <v>2216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284</v>
      </c>
      <c r="AU138" s="205" t="s">
        <v>83</v>
      </c>
      <c r="AY138" s="18" t="s">
        <v>282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>
      <c r="A139" s="35"/>
      <c r="B139" s="36"/>
      <c r="C139" s="37"/>
      <c r="D139" s="209" t="s">
        <v>3774</v>
      </c>
      <c r="E139" s="37"/>
      <c r="F139" s="270" t="s">
        <v>8896</v>
      </c>
      <c r="G139" s="37"/>
      <c r="H139" s="37"/>
      <c r="I139" s="271"/>
      <c r="J139" s="37"/>
      <c r="K139" s="37"/>
      <c r="L139" s="40"/>
      <c r="M139" s="272"/>
      <c r="N139" s="273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3774</v>
      </c>
      <c r="AU139" s="18" t="s">
        <v>83</v>
      </c>
    </row>
    <row r="140" spans="1:65" s="2" customFormat="1" ht="33" customHeight="1">
      <c r="A140" s="35"/>
      <c r="B140" s="36"/>
      <c r="C140" s="193" t="s">
        <v>352</v>
      </c>
      <c r="D140" s="193" t="s">
        <v>284</v>
      </c>
      <c r="E140" s="194" t="s">
        <v>8897</v>
      </c>
      <c r="F140" s="195" t="s">
        <v>8898</v>
      </c>
      <c r="G140" s="196" t="s">
        <v>2216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284</v>
      </c>
      <c r="AU140" s="205" t="s">
        <v>83</v>
      </c>
      <c r="AY140" s="18" t="s">
        <v>282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>
      <c r="A141" s="35"/>
      <c r="B141" s="36"/>
      <c r="C141" s="37"/>
      <c r="D141" s="209" t="s">
        <v>3774</v>
      </c>
      <c r="E141" s="37"/>
      <c r="F141" s="270" t="s">
        <v>8899</v>
      </c>
      <c r="G141" s="37"/>
      <c r="H141" s="37"/>
      <c r="I141" s="271"/>
      <c r="J141" s="37"/>
      <c r="K141" s="37"/>
      <c r="L141" s="40"/>
      <c r="M141" s="272"/>
      <c r="N141" s="27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3774</v>
      </c>
      <c r="AU141" s="18" t="s">
        <v>83</v>
      </c>
    </row>
    <row r="142" spans="1:65" s="12" customFormat="1" ht="25.9" customHeight="1">
      <c r="B142" s="177"/>
      <c r="C142" s="178"/>
      <c r="D142" s="179" t="s">
        <v>75</v>
      </c>
      <c r="E142" s="180" t="s">
        <v>3657</v>
      </c>
      <c r="F142" s="180" t="s">
        <v>8900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282</v>
      </c>
      <c r="BK142" s="190">
        <f>SUM(BK143:BK234)</f>
        <v>0</v>
      </c>
    </row>
    <row r="143" spans="1:65" s="2" customFormat="1" ht="24.2" customHeight="1">
      <c r="A143" s="35"/>
      <c r="B143" s="36"/>
      <c r="C143" s="193" t="s">
        <v>357</v>
      </c>
      <c r="D143" s="193" t="s">
        <v>284</v>
      </c>
      <c r="E143" s="194" t="s">
        <v>8901</v>
      </c>
      <c r="F143" s="195" t="s">
        <v>8902</v>
      </c>
      <c r="G143" s="196" t="s">
        <v>2216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284</v>
      </c>
      <c r="AU143" s="205" t="s">
        <v>83</v>
      </c>
      <c r="AY143" s="18" t="s">
        <v>282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>
      <c r="A144" s="35"/>
      <c r="B144" s="36"/>
      <c r="C144" s="37"/>
      <c r="D144" s="209" t="s">
        <v>3774</v>
      </c>
      <c r="E144" s="37"/>
      <c r="F144" s="270" t="s">
        <v>8903</v>
      </c>
      <c r="G144" s="37"/>
      <c r="H144" s="37"/>
      <c r="I144" s="271"/>
      <c r="J144" s="37"/>
      <c r="K144" s="37"/>
      <c r="L144" s="40"/>
      <c r="M144" s="272"/>
      <c r="N144" s="273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3774</v>
      </c>
      <c r="AU144" s="18" t="s">
        <v>83</v>
      </c>
    </row>
    <row r="145" spans="1:65" s="2" customFormat="1" ht="24.2" customHeight="1">
      <c r="A145" s="35"/>
      <c r="B145" s="36"/>
      <c r="C145" s="193" t="s">
        <v>185</v>
      </c>
      <c r="D145" s="193" t="s">
        <v>284</v>
      </c>
      <c r="E145" s="194" t="s">
        <v>8904</v>
      </c>
      <c r="F145" s="195" t="s">
        <v>8905</v>
      </c>
      <c r="G145" s="196" t="s">
        <v>2216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284</v>
      </c>
      <c r="AU145" s="205" t="s">
        <v>83</v>
      </c>
      <c r="AY145" s="18" t="s">
        <v>282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>
      <c r="A146" s="35"/>
      <c r="B146" s="36"/>
      <c r="C146" s="37"/>
      <c r="D146" s="209" t="s">
        <v>3774</v>
      </c>
      <c r="E146" s="37"/>
      <c r="F146" s="270" t="s">
        <v>8906</v>
      </c>
      <c r="G146" s="37"/>
      <c r="H146" s="37"/>
      <c r="I146" s="271"/>
      <c r="J146" s="37"/>
      <c r="K146" s="37"/>
      <c r="L146" s="40"/>
      <c r="M146" s="272"/>
      <c r="N146" s="273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3774</v>
      </c>
      <c r="AU146" s="18" t="s">
        <v>83</v>
      </c>
    </row>
    <row r="147" spans="1:65" s="2" customFormat="1" ht="24.2" customHeight="1">
      <c r="A147" s="35"/>
      <c r="B147" s="36"/>
      <c r="C147" s="193" t="s">
        <v>188</v>
      </c>
      <c r="D147" s="193" t="s">
        <v>284</v>
      </c>
      <c r="E147" s="194" t="s">
        <v>8907</v>
      </c>
      <c r="F147" s="195" t="s">
        <v>8908</v>
      </c>
      <c r="G147" s="196" t="s">
        <v>2216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284</v>
      </c>
      <c r="AU147" s="205" t="s">
        <v>83</v>
      </c>
      <c r="AY147" s="18" t="s">
        <v>282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452</v>
      </c>
    </row>
    <row r="148" spans="1:65" s="2" customFormat="1" ht="87.75">
      <c r="A148" s="35"/>
      <c r="B148" s="36"/>
      <c r="C148" s="37"/>
      <c r="D148" s="209" t="s">
        <v>3774</v>
      </c>
      <c r="E148" s="37"/>
      <c r="F148" s="270" t="s">
        <v>8909</v>
      </c>
      <c r="G148" s="37"/>
      <c r="H148" s="37"/>
      <c r="I148" s="271"/>
      <c r="J148" s="37"/>
      <c r="K148" s="37"/>
      <c r="L148" s="40"/>
      <c r="M148" s="272"/>
      <c r="N148" s="27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3774</v>
      </c>
      <c r="AU148" s="18" t="s">
        <v>83</v>
      </c>
    </row>
    <row r="149" spans="1:65" s="2" customFormat="1" ht="24.2" customHeight="1">
      <c r="A149" s="35"/>
      <c r="B149" s="36"/>
      <c r="C149" s="193" t="s">
        <v>191</v>
      </c>
      <c r="D149" s="193" t="s">
        <v>284</v>
      </c>
      <c r="E149" s="194" t="s">
        <v>8910</v>
      </c>
      <c r="F149" s="195" t="s">
        <v>8911</v>
      </c>
      <c r="G149" s="196" t="s">
        <v>2216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284</v>
      </c>
      <c r="AU149" s="205" t="s">
        <v>83</v>
      </c>
      <c r="AY149" s="18" t="s">
        <v>282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463</v>
      </c>
    </row>
    <row r="150" spans="1:65" s="2" customFormat="1" ht="48.75">
      <c r="A150" s="35"/>
      <c r="B150" s="36"/>
      <c r="C150" s="37"/>
      <c r="D150" s="209" t="s">
        <v>3774</v>
      </c>
      <c r="E150" s="37"/>
      <c r="F150" s="270" t="s">
        <v>8912</v>
      </c>
      <c r="G150" s="37"/>
      <c r="H150" s="37"/>
      <c r="I150" s="271"/>
      <c r="J150" s="37"/>
      <c r="K150" s="37"/>
      <c r="L150" s="40"/>
      <c r="M150" s="272"/>
      <c r="N150" s="273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3774</v>
      </c>
      <c r="AU150" s="18" t="s">
        <v>83</v>
      </c>
    </row>
    <row r="151" spans="1:65" s="2" customFormat="1" ht="24.2" customHeight="1">
      <c r="A151" s="35"/>
      <c r="B151" s="36"/>
      <c r="C151" s="193" t="s">
        <v>194</v>
      </c>
      <c r="D151" s="193" t="s">
        <v>284</v>
      </c>
      <c r="E151" s="194" t="s">
        <v>8913</v>
      </c>
      <c r="F151" s="195" t="s">
        <v>8914</v>
      </c>
      <c r="G151" s="196" t="s">
        <v>2216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284</v>
      </c>
      <c r="AU151" s="205" t="s">
        <v>83</v>
      </c>
      <c r="AY151" s="18" t="s">
        <v>282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473</v>
      </c>
    </row>
    <row r="152" spans="1:65" s="2" customFormat="1" ht="48.75">
      <c r="A152" s="35"/>
      <c r="B152" s="36"/>
      <c r="C152" s="37"/>
      <c r="D152" s="209" t="s">
        <v>3774</v>
      </c>
      <c r="E152" s="37"/>
      <c r="F152" s="270" t="s">
        <v>8915</v>
      </c>
      <c r="G152" s="37"/>
      <c r="H152" s="37"/>
      <c r="I152" s="271"/>
      <c r="J152" s="37"/>
      <c r="K152" s="37"/>
      <c r="L152" s="40"/>
      <c r="M152" s="272"/>
      <c r="N152" s="273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3774</v>
      </c>
      <c r="AU152" s="18" t="s">
        <v>83</v>
      </c>
    </row>
    <row r="153" spans="1:65" s="2" customFormat="1" ht="33" customHeight="1">
      <c r="A153" s="35"/>
      <c r="B153" s="36"/>
      <c r="C153" s="193" t="s">
        <v>8</v>
      </c>
      <c r="D153" s="193" t="s">
        <v>284</v>
      </c>
      <c r="E153" s="194" t="s">
        <v>8916</v>
      </c>
      <c r="F153" s="195" t="s">
        <v>8917</v>
      </c>
      <c r="G153" s="196" t="s">
        <v>2216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284</v>
      </c>
      <c r="AU153" s="205" t="s">
        <v>83</v>
      </c>
      <c r="AY153" s="18" t="s">
        <v>282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483</v>
      </c>
    </row>
    <row r="154" spans="1:65" s="2" customFormat="1" ht="58.5">
      <c r="A154" s="35"/>
      <c r="B154" s="36"/>
      <c r="C154" s="37"/>
      <c r="D154" s="209" t="s">
        <v>3774</v>
      </c>
      <c r="E154" s="37"/>
      <c r="F154" s="270" t="s">
        <v>8918</v>
      </c>
      <c r="G154" s="37"/>
      <c r="H154" s="37"/>
      <c r="I154" s="271"/>
      <c r="J154" s="37"/>
      <c r="K154" s="37"/>
      <c r="L154" s="40"/>
      <c r="M154" s="272"/>
      <c r="N154" s="27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3774</v>
      </c>
      <c r="AU154" s="18" t="s">
        <v>83</v>
      </c>
    </row>
    <row r="155" spans="1:65" s="2" customFormat="1" ht="33" customHeight="1">
      <c r="A155" s="35"/>
      <c r="B155" s="36"/>
      <c r="C155" s="193" t="s">
        <v>199</v>
      </c>
      <c r="D155" s="193" t="s">
        <v>284</v>
      </c>
      <c r="E155" s="194" t="s">
        <v>8919</v>
      </c>
      <c r="F155" s="195" t="s">
        <v>8920</v>
      </c>
      <c r="G155" s="196" t="s">
        <v>2216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284</v>
      </c>
      <c r="AU155" s="205" t="s">
        <v>83</v>
      </c>
      <c r="AY155" s="18" t="s">
        <v>282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493</v>
      </c>
    </row>
    <row r="156" spans="1:65" s="2" customFormat="1" ht="58.5">
      <c r="A156" s="35"/>
      <c r="B156" s="36"/>
      <c r="C156" s="37"/>
      <c r="D156" s="209" t="s">
        <v>3774</v>
      </c>
      <c r="E156" s="37"/>
      <c r="F156" s="270" t="s">
        <v>8921</v>
      </c>
      <c r="G156" s="37"/>
      <c r="H156" s="37"/>
      <c r="I156" s="271"/>
      <c r="J156" s="37"/>
      <c r="K156" s="37"/>
      <c r="L156" s="40"/>
      <c r="M156" s="272"/>
      <c r="N156" s="273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3774</v>
      </c>
      <c r="AU156" s="18" t="s">
        <v>83</v>
      </c>
    </row>
    <row r="157" spans="1:65" s="2" customFormat="1" ht="24.2" customHeight="1">
      <c r="A157" s="35"/>
      <c r="B157" s="36"/>
      <c r="C157" s="193" t="s">
        <v>202</v>
      </c>
      <c r="D157" s="193" t="s">
        <v>284</v>
      </c>
      <c r="E157" s="194" t="s">
        <v>8922</v>
      </c>
      <c r="F157" s="195" t="s">
        <v>8923</v>
      </c>
      <c r="G157" s="196" t="s">
        <v>2216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284</v>
      </c>
      <c r="AU157" s="205" t="s">
        <v>83</v>
      </c>
      <c r="AY157" s="18" t="s">
        <v>282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>
      <c r="A158" s="35"/>
      <c r="B158" s="36"/>
      <c r="C158" s="37"/>
      <c r="D158" s="209" t="s">
        <v>3774</v>
      </c>
      <c r="E158" s="37"/>
      <c r="F158" s="270" t="s">
        <v>8924</v>
      </c>
      <c r="G158" s="37"/>
      <c r="H158" s="37"/>
      <c r="I158" s="271"/>
      <c r="J158" s="37"/>
      <c r="K158" s="37"/>
      <c r="L158" s="40"/>
      <c r="M158" s="272"/>
      <c r="N158" s="273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3774</v>
      </c>
      <c r="AU158" s="18" t="s">
        <v>83</v>
      </c>
    </row>
    <row r="159" spans="1:65" s="2" customFormat="1" ht="24.2" customHeight="1">
      <c r="A159" s="35"/>
      <c r="B159" s="36"/>
      <c r="C159" s="193" t="s">
        <v>205</v>
      </c>
      <c r="D159" s="193" t="s">
        <v>284</v>
      </c>
      <c r="E159" s="194" t="s">
        <v>8925</v>
      </c>
      <c r="F159" s="195" t="s">
        <v>8926</v>
      </c>
      <c r="G159" s="196" t="s">
        <v>2216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284</v>
      </c>
      <c r="AU159" s="205" t="s">
        <v>83</v>
      </c>
      <c r="AY159" s="18" t="s">
        <v>282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520</v>
      </c>
    </row>
    <row r="160" spans="1:65" s="2" customFormat="1" ht="78">
      <c r="A160" s="35"/>
      <c r="B160" s="36"/>
      <c r="C160" s="37"/>
      <c r="D160" s="209" t="s">
        <v>3774</v>
      </c>
      <c r="E160" s="37"/>
      <c r="F160" s="270" t="s">
        <v>8927</v>
      </c>
      <c r="G160" s="37"/>
      <c r="H160" s="37"/>
      <c r="I160" s="271"/>
      <c r="J160" s="37"/>
      <c r="K160" s="37"/>
      <c r="L160" s="40"/>
      <c r="M160" s="272"/>
      <c r="N160" s="273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3774</v>
      </c>
      <c r="AU160" s="18" t="s">
        <v>83</v>
      </c>
    </row>
    <row r="161" spans="1:65" s="2" customFormat="1" ht="33" customHeight="1">
      <c r="A161" s="35"/>
      <c r="B161" s="36"/>
      <c r="C161" s="193" t="s">
        <v>426</v>
      </c>
      <c r="D161" s="193" t="s">
        <v>284</v>
      </c>
      <c r="E161" s="194" t="s">
        <v>8928</v>
      </c>
      <c r="F161" s="195" t="s">
        <v>8929</v>
      </c>
      <c r="G161" s="196" t="s">
        <v>2216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284</v>
      </c>
      <c r="AU161" s="205" t="s">
        <v>83</v>
      </c>
      <c r="AY161" s="18" t="s">
        <v>282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530</v>
      </c>
    </row>
    <row r="162" spans="1:65" s="2" customFormat="1" ht="117">
      <c r="A162" s="35"/>
      <c r="B162" s="36"/>
      <c r="C162" s="37"/>
      <c r="D162" s="209" t="s">
        <v>3774</v>
      </c>
      <c r="E162" s="37"/>
      <c r="F162" s="270" t="s">
        <v>8930</v>
      </c>
      <c r="G162" s="37"/>
      <c r="H162" s="37"/>
      <c r="I162" s="271"/>
      <c r="J162" s="37"/>
      <c r="K162" s="37"/>
      <c r="L162" s="40"/>
      <c r="M162" s="272"/>
      <c r="N162" s="273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3774</v>
      </c>
      <c r="AU162" s="18" t="s">
        <v>83</v>
      </c>
    </row>
    <row r="163" spans="1:65" s="2" customFormat="1" ht="24.2" customHeight="1">
      <c r="A163" s="35"/>
      <c r="B163" s="36"/>
      <c r="C163" s="193" t="s">
        <v>208</v>
      </c>
      <c r="D163" s="193" t="s">
        <v>284</v>
      </c>
      <c r="E163" s="194" t="s">
        <v>8931</v>
      </c>
      <c r="F163" s="195" t="s">
        <v>8932</v>
      </c>
      <c r="G163" s="196" t="s">
        <v>2216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284</v>
      </c>
      <c r="AU163" s="205" t="s">
        <v>83</v>
      </c>
      <c r="AY163" s="18" t="s">
        <v>282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544</v>
      </c>
    </row>
    <row r="164" spans="1:65" s="2" customFormat="1" ht="126.75">
      <c r="A164" s="35"/>
      <c r="B164" s="36"/>
      <c r="C164" s="37"/>
      <c r="D164" s="209" t="s">
        <v>3774</v>
      </c>
      <c r="E164" s="37"/>
      <c r="F164" s="270" t="s">
        <v>8933</v>
      </c>
      <c r="G164" s="37"/>
      <c r="H164" s="37"/>
      <c r="I164" s="271"/>
      <c r="J164" s="37"/>
      <c r="K164" s="37"/>
      <c r="L164" s="40"/>
      <c r="M164" s="272"/>
      <c r="N164" s="273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3774</v>
      </c>
      <c r="AU164" s="18" t="s">
        <v>83</v>
      </c>
    </row>
    <row r="165" spans="1:65" s="2" customFormat="1" ht="33" customHeight="1">
      <c r="A165" s="35"/>
      <c r="B165" s="36"/>
      <c r="C165" s="193" t="s">
        <v>7</v>
      </c>
      <c r="D165" s="193" t="s">
        <v>284</v>
      </c>
      <c r="E165" s="194" t="s">
        <v>8934</v>
      </c>
      <c r="F165" s="195" t="s">
        <v>8935</v>
      </c>
      <c r="G165" s="196" t="s">
        <v>2216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284</v>
      </c>
      <c r="AU165" s="205" t="s">
        <v>83</v>
      </c>
      <c r="AY165" s="18" t="s">
        <v>282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580</v>
      </c>
    </row>
    <row r="166" spans="1:65" s="2" customFormat="1" ht="48.75">
      <c r="A166" s="35"/>
      <c r="B166" s="36"/>
      <c r="C166" s="37"/>
      <c r="D166" s="209" t="s">
        <v>3774</v>
      </c>
      <c r="E166" s="37"/>
      <c r="F166" s="270" t="s">
        <v>8936</v>
      </c>
      <c r="G166" s="37"/>
      <c r="H166" s="37"/>
      <c r="I166" s="271"/>
      <c r="J166" s="37"/>
      <c r="K166" s="37"/>
      <c r="L166" s="40"/>
      <c r="M166" s="272"/>
      <c r="N166" s="273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3774</v>
      </c>
      <c r="AU166" s="18" t="s">
        <v>83</v>
      </c>
    </row>
    <row r="167" spans="1:65" s="2" customFormat="1" ht="24.2" customHeight="1">
      <c r="A167" s="35"/>
      <c r="B167" s="36"/>
      <c r="C167" s="193" t="s">
        <v>222</v>
      </c>
      <c r="D167" s="193" t="s">
        <v>284</v>
      </c>
      <c r="E167" s="194" t="s">
        <v>8937</v>
      </c>
      <c r="F167" s="195" t="s">
        <v>8938</v>
      </c>
      <c r="G167" s="196" t="s">
        <v>2216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284</v>
      </c>
      <c r="AU167" s="205" t="s">
        <v>83</v>
      </c>
      <c r="AY167" s="18" t="s">
        <v>282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589</v>
      </c>
    </row>
    <row r="168" spans="1:65" s="2" customFormat="1" ht="136.5">
      <c r="A168" s="35"/>
      <c r="B168" s="36"/>
      <c r="C168" s="37"/>
      <c r="D168" s="209" t="s">
        <v>3774</v>
      </c>
      <c r="E168" s="37"/>
      <c r="F168" s="270" t="s">
        <v>8939</v>
      </c>
      <c r="G168" s="37"/>
      <c r="H168" s="37"/>
      <c r="I168" s="271"/>
      <c r="J168" s="37"/>
      <c r="K168" s="37"/>
      <c r="L168" s="40"/>
      <c r="M168" s="272"/>
      <c r="N168" s="273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3774</v>
      </c>
      <c r="AU168" s="18" t="s">
        <v>83</v>
      </c>
    </row>
    <row r="169" spans="1:65" s="2" customFormat="1" ht="37.9" customHeight="1">
      <c r="A169" s="35"/>
      <c r="B169" s="36"/>
      <c r="C169" s="193" t="s">
        <v>446</v>
      </c>
      <c r="D169" s="193" t="s">
        <v>284</v>
      </c>
      <c r="E169" s="194" t="s">
        <v>8940</v>
      </c>
      <c r="F169" s="195" t="s">
        <v>8941</v>
      </c>
      <c r="G169" s="196" t="s">
        <v>2216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284</v>
      </c>
      <c r="AU169" s="205" t="s">
        <v>83</v>
      </c>
      <c r="AY169" s="18" t="s">
        <v>282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597</v>
      </c>
    </row>
    <row r="170" spans="1:65" s="2" customFormat="1" ht="87.75">
      <c r="A170" s="35"/>
      <c r="B170" s="36"/>
      <c r="C170" s="37"/>
      <c r="D170" s="209" t="s">
        <v>3774</v>
      </c>
      <c r="E170" s="37"/>
      <c r="F170" s="270" t="s">
        <v>8942</v>
      </c>
      <c r="G170" s="37"/>
      <c r="H170" s="37"/>
      <c r="I170" s="271"/>
      <c r="J170" s="37"/>
      <c r="K170" s="37"/>
      <c r="L170" s="40"/>
      <c r="M170" s="272"/>
      <c r="N170" s="273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3774</v>
      </c>
      <c r="AU170" s="18" t="s">
        <v>83</v>
      </c>
    </row>
    <row r="171" spans="1:65" s="2" customFormat="1" ht="24.2" customHeight="1">
      <c r="A171" s="35"/>
      <c r="B171" s="36"/>
      <c r="C171" s="193" t="s">
        <v>452</v>
      </c>
      <c r="D171" s="193" t="s">
        <v>284</v>
      </c>
      <c r="E171" s="194" t="s">
        <v>8943</v>
      </c>
      <c r="F171" s="195" t="s">
        <v>8944</v>
      </c>
      <c r="G171" s="196" t="s">
        <v>2216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284</v>
      </c>
      <c r="AU171" s="205" t="s">
        <v>83</v>
      </c>
      <c r="AY171" s="18" t="s">
        <v>282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605</v>
      </c>
    </row>
    <row r="172" spans="1:65" s="2" customFormat="1" ht="58.5">
      <c r="A172" s="35"/>
      <c r="B172" s="36"/>
      <c r="C172" s="37"/>
      <c r="D172" s="209" t="s">
        <v>3774</v>
      </c>
      <c r="E172" s="37"/>
      <c r="F172" s="270" t="s">
        <v>8945</v>
      </c>
      <c r="G172" s="37"/>
      <c r="H172" s="37"/>
      <c r="I172" s="271"/>
      <c r="J172" s="37"/>
      <c r="K172" s="37"/>
      <c r="L172" s="40"/>
      <c r="M172" s="272"/>
      <c r="N172" s="273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3774</v>
      </c>
      <c r="AU172" s="18" t="s">
        <v>83</v>
      </c>
    </row>
    <row r="173" spans="1:65" s="2" customFormat="1" ht="24.2" customHeight="1">
      <c r="A173" s="35"/>
      <c r="B173" s="36"/>
      <c r="C173" s="193" t="s">
        <v>457</v>
      </c>
      <c r="D173" s="193" t="s">
        <v>284</v>
      </c>
      <c r="E173" s="194" t="s">
        <v>8946</v>
      </c>
      <c r="F173" s="195" t="s">
        <v>8947</v>
      </c>
      <c r="G173" s="196" t="s">
        <v>2216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284</v>
      </c>
      <c r="AU173" s="205" t="s">
        <v>83</v>
      </c>
      <c r="AY173" s="18" t="s">
        <v>282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613</v>
      </c>
    </row>
    <row r="174" spans="1:65" s="2" customFormat="1" ht="107.25">
      <c r="A174" s="35"/>
      <c r="B174" s="36"/>
      <c r="C174" s="37"/>
      <c r="D174" s="209" t="s">
        <v>3774</v>
      </c>
      <c r="E174" s="37"/>
      <c r="F174" s="270" t="s">
        <v>8948</v>
      </c>
      <c r="G174" s="37"/>
      <c r="H174" s="37"/>
      <c r="I174" s="271"/>
      <c r="J174" s="37"/>
      <c r="K174" s="37"/>
      <c r="L174" s="40"/>
      <c r="M174" s="272"/>
      <c r="N174" s="273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3774</v>
      </c>
      <c r="AU174" s="18" t="s">
        <v>83</v>
      </c>
    </row>
    <row r="175" spans="1:65" s="2" customFormat="1" ht="24.2" customHeight="1">
      <c r="A175" s="35"/>
      <c r="B175" s="36"/>
      <c r="C175" s="193" t="s">
        <v>463</v>
      </c>
      <c r="D175" s="193" t="s">
        <v>284</v>
      </c>
      <c r="E175" s="194" t="s">
        <v>8949</v>
      </c>
      <c r="F175" s="195" t="s">
        <v>8950</v>
      </c>
      <c r="G175" s="196" t="s">
        <v>2216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284</v>
      </c>
      <c r="AU175" s="205" t="s">
        <v>83</v>
      </c>
      <c r="AY175" s="18" t="s">
        <v>282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621</v>
      </c>
    </row>
    <row r="176" spans="1:65" s="2" customFormat="1" ht="78">
      <c r="A176" s="35"/>
      <c r="B176" s="36"/>
      <c r="C176" s="37"/>
      <c r="D176" s="209" t="s">
        <v>3774</v>
      </c>
      <c r="E176" s="37"/>
      <c r="F176" s="270" t="s">
        <v>8951</v>
      </c>
      <c r="G176" s="37"/>
      <c r="H176" s="37"/>
      <c r="I176" s="271"/>
      <c r="J176" s="37"/>
      <c r="K176" s="37"/>
      <c r="L176" s="40"/>
      <c r="M176" s="272"/>
      <c r="N176" s="273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3774</v>
      </c>
      <c r="AU176" s="18" t="s">
        <v>83</v>
      </c>
    </row>
    <row r="177" spans="1:65" s="2" customFormat="1" ht="24.2" customHeight="1">
      <c r="A177" s="35"/>
      <c r="B177" s="36"/>
      <c r="C177" s="193" t="s">
        <v>468</v>
      </c>
      <c r="D177" s="193" t="s">
        <v>284</v>
      </c>
      <c r="E177" s="194" t="s">
        <v>8952</v>
      </c>
      <c r="F177" s="195" t="s">
        <v>8953</v>
      </c>
      <c r="G177" s="196" t="s">
        <v>2216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284</v>
      </c>
      <c r="AU177" s="205" t="s">
        <v>83</v>
      </c>
      <c r="AY177" s="18" t="s">
        <v>282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629</v>
      </c>
    </row>
    <row r="178" spans="1:65" s="2" customFormat="1" ht="78">
      <c r="A178" s="35"/>
      <c r="B178" s="36"/>
      <c r="C178" s="37"/>
      <c r="D178" s="209" t="s">
        <v>3774</v>
      </c>
      <c r="E178" s="37"/>
      <c r="F178" s="270" t="s">
        <v>8954</v>
      </c>
      <c r="G178" s="37"/>
      <c r="H178" s="37"/>
      <c r="I178" s="271"/>
      <c r="J178" s="37"/>
      <c r="K178" s="37"/>
      <c r="L178" s="40"/>
      <c r="M178" s="272"/>
      <c r="N178" s="27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3774</v>
      </c>
      <c r="AU178" s="18" t="s">
        <v>83</v>
      </c>
    </row>
    <row r="179" spans="1:65" s="2" customFormat="1" ht="24.2" customHeight="1">
      <c r="A179" s="35"/>
      <c r="B179" s="36"/>
      <c r="C179" s="193" t="s">
        <v>473</v>
      </c>
      <c r="D179" s="193" t="s">
        <v>284</v>
      </c>
      <c r="E179" s="194" t="s">
        <v>8955</v>
      </c>
      <c r="F179" s="195" t="s">
        <v>8956</v>
      </c>
      <c r="G179" s="196" t="s">
        <v>2216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284</v>
      </c>
      <c r="AU179" s="205" t="s">
        <v>83</v>
      </c>
      <c r="AY179" s="18" t="s">
        <v>282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637</v>
      </c>
    </row>
    <row r="180" spans="1:65" s="2" customFormat="1" ht="78">
      <c r="A180" s="35"/>
      <c r="B180" s="36"/>
      <c r="C180" s="37"/>
      <c r="D180" s="209" t="s">
        <v>3774</v>
      </c>
      <c r="E180" s="37"/>
      <c r="F180" s="270" t="s">
        <v>8957</v>
      </c>
      <c r="G180" s="37"/>
      <c r="H180" s="37"/>
      <c r="I180" s="271"/>
      <c r="J180" s="37"/>
      <c r="K180" s="37"/>
      <c r="L180" s="40"/>
      <c r="M180" s="272"/>
      <c r="N180" s="27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3774</v>
      </c>
      <c r="AU180" s="18" t="s">
        <v>83</v>
      </c>
    </row>
    <row r="181" spans="1:65" s="2" customFormat="1" ht="24.2" customHeight="1">
      <c r="A181" s="35"/>
      <c r="B181" s="36"/>
      <c r="C181" s="193" t="s">
        <v>478</v>
      </c>
      <c r="D181" s="193" t="s">
        <v>284</v>
      </c>
      <c r="E181" s="194" t="s">
        <v>8958</v>
      </c>
      <c r="F181" s="195" t="s">
        <v>8959</v>
      </c>
      <c r="G181" s="196" t="s">
        <v>2216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284</v>
      </c>
      <c r="AU181" s="205" t="s">
        <v>83</v>
      </c>
      <c r="AY181" s="18" t="s">
        <v>282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645</v>
      </c>
    </row>
    <row r="182" spans="1:65" s="2" customFormat="1" ht="78">
      <c r="A182" s="35"/>
      <c r="B182" s="36"/>
      <c r="C182" s="37"/>
      <c r="D182" s="209" t="s">
        <v>3774</v>
      </c>
      <c r="E182" s="37"/>
      <c r="F182" s="270" t="s">
        <v>8960</v>
      </c>
      <c r="G182" s="37"/>
      <c r="H182" s="37"/>
      <c r="I182" s="271"/>
      <c r="J182" s="37"/>
      <c r="K182" s="37"/>
      <c r="L182" s="40"/>
      <c r="M182" s="272"/>
      <c r="N182" s="273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3774</v>
      </c>
      <c r="AU182" s="18" t="s">
        <v>83</v>
      </c>
    </row>
    <row r="183" spans="1:65" s="2" customFormat="1" ht="24.2" customHeight="1">
      <c r="A183" s="35"/>
      <c r="B183" s="36"/>
      <c r="C183" s="193" t="s">
        <v>483</v>
      </c>
      <c r="D183" s="193" t="s">
        <v>284</v>
      </c>
      <c r="E183" s="194" t="s">
        <v>8961</v>
      </c>
      <c r="F183" s="195" t="s">
        <v>8962</v>
      </c>
      <c r="G183" s="196" t="s">
        <v>2216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284</v>
      </c>
      <c r="AU183" s="205" t="s">
        <v>83</v>
      </c>
      <c r="AY183" s="18" t="s">
        <v>282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653</v>
      </c>
    </row>
    <row r="184" spans="1:65" s="2" customFormat="1" ht="146.25">
      <c r="A184" s="35"/>
      <c r="B184" s="36"/>
      <c r="C184" s="37"/>
      <c r="D184" s="209" t="s">
        <v>3774</v>
      </c>
      <c r="E184" s="37"/>
      <c r="F184" s="270" t="s">
        <v>8963</v>
      </c>
      <c r="G184" s="37"/>
      <c r="H184" s="37"/>
      <c r="I184" s="271"/>
      <c r="J184" s="37"/>
      <c r="K184" s="37"/>
      <c r="L184" s="40"/>
      <c r="M184" s="272"/>
      <c r="N184" s="273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3774</v>
      </c>
      <c r="AU184" s="18" t="s">
        <v>83</v>
      </c>
    </row>
    <row r="185" spans="1:65" s="2" customFormat="1" ht="24.2" customHeight="1">
      <c r="A185" s="35"/>
      <c r="B185" s="36"/>
      <c r="C185" s="193" t="s">
        <v>488</v>
      </c>
      <c r="D185" s="193" t="s">
        <v>284</v>
      </c>
      <c r="E185" s="194" t="s">
        <v>8964</v>
      </c>
      <c r="F185" s="195" t="s">
        <v>8965</v>
      </c>
      <c r="G185" s="196" t="s">
        <v>2216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284</v>
      </c>
      <c r="AU185" s="205" t="s">
        <v>83</v>
      </c>
      <c r="AY185" s="18" t="s">
        <v>282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664</v>
      </c>
    </row>
    <row r="186" spans="1:65" s="2" customFormat="1" ht="87.75">
      <c r="A186" s="35"/>
      <c r="B186" s="36"/>
      <c r="C186" s="37"/>
      <c r="D186" s="209" t="s">
        <v>3774</v>
      </c>
      <c r="E186" s="37"/>
      <c r="F186" s="270" t="s">
        <v>8966</v>
      </c>
      <c r="G186" s="37"/>
      <c r="H186" s="37"/>
      <c r="I186" s="271"/>
      <c r="J186" s="37"/>
      <c r="K186" s="37"/>
      <c r="L186" s="40"/>
      <c r="M186" s="272"/>
      <c r="N186" s="273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3774</v>
      </c>
      <c r="AU186" s="18" t="s">
        <v>83</v>
      </c>
    </row>
    <row r="187" spans="1:65" s="2" customFormat="1" ht="24.2" customHeight="1">
      <c r="A187" s="35"/>
      <c r="B187" s="36"/>
      <c r="C187" s="193" t="s">
        <v>493</v>
      </c>
      <c r="D187" s="193" t="s">
        <v>284</v>
      </c>
      <c r="E187" s="194" t="s">
        <v>8967</v>
      </c>
      <c r="F187" s="195" t="s">
        <v>8968</v>
      </c>
      <c r="G187" s="196" t="s">
        <v>2216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284</v>
      </c>
      <c r="AU187" s="205" t="s">
        <v>83</v>
      </c>
      <c r="AY187" s="18" t="s">
        <v>282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673</v>
      </c>
    </row>
    <row r="188" spans="1:65" s="2" customFormat="1" ht="68.25">
      <c r="A188" s="35"/>
      <c r="B188" s="36"/>
      <c r="C188" s="37"/>
      <c r="D188" s="209" t="s">
        <v>3774</v>
      </c>
      <c r="E188" s="37"/>
      <c r="F188" s="270" t="s">
        <v>8969</v>
      </c>
      <c r="G188" s="37"/>
      <c r="H188" s="37"/>
      <c r="I188" s="271"/>
      <c r="J188" s="37"/>
      <c r="K188" s="37"/>
      <c r="L188" s="40"/>
      <c r="M188" s="272"/>
      <c r="N188" s="273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3774</v>
      </c>
      <c r="AU188" s="18" t="s">
        <v>83</v>
      </c>
    </row>
    <row r="189" spans="1:65" s="2" customFormat="1" ht="24.2" customHeight="1">
      <c r="A189" s="35"/>
      <c r="B189" s="36"/>
      <c r="C189" s="193" t="s">
        <v>498</v>
      </c>
      <c r="D189" s="193" t="s">
        <v>284</v>
      </c>
      <c r="E189" s="194" t="s">
        <v>8970</v>
      </c>
      <c r="F189" s="195" t="s">
        <v>8971</v>
      </c>
      <c r="G189" s="196" t="s">
        <v>2216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284</v>
      </c>
      <c r="AU189" s="205" t="s">
        <v>83</v>
      </c>
      <c r="AY189" s="18" t="s">
        <v>282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697</v>
      </c>
    </row>
    <row r="190" spans="1:65" s="2" customFormat="1" ht="68.25">
      <c r="A190" s="35"/>
      <c r="B190" s="36"/>
      <c r="C190" s="37"/>
      <c r="D190" s="209" t="s">
        <v>3774</v>
      </c>
      <c r="E190" s="37"/>
      <c r="F190" s="270" t="s">
        <v>8972</v>
      </c>
      <c r="G190" s="37"/>
      <c r="H190" s="37"/>
      <c r="I190" s="271"/>
      <c r="J190" s="37"/>
      <c r="K190" s="37"/>
      <c r="L190" s="40"/>
      <c r="M190" s="272"/>
      <c r="N190" s="273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3774</v>
      </c>
      <c r="AU190" s="18" t="s">
        <v>83</v>
      </c>
    </row>
    <row r="191" spans="1:65" s="2" customFormat="1" ht="24.2" customHeight="1">
      <c r="A191" s="35"/>
      <c r="B191" s="36"/>
      <c r="C191" s="193" t="s">
        <v>509</v>
      </c>
      <c r="D191" s="193" t="s">
        <v>284</v>
      </c>
      <c r="E191" s="194" t="s">
        <v>8973</v>
      </c>
      <c r="F191" s="195" t="s">
        <v>8974</v>
      </c>
      <c r="G191" s="196" t="s">
        <v>2216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284</v>
      </c>
      <c r="AU191" s="205" t="s">
        <v>83</v>
      </c>
      <c r="AY191" s="18" t="s">
        <v>282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712</v>
      </c>
    </row>
    <row r="192" spans="1:65" s="2" customFormat="1" ht="78">
      <c r="A192" s="35"/>
      <c r="B192" s="36"/>
      <c r="C192" s="37"/>
      <c r="D192" s="209" t="s">
        <v>3774</v>
      </c>
      <c r="E192" s="37"/>
      <c r="F192" s="270" t="s">
        <v>8975</v>
      </c>
      <c r="G192" s="37"/>
      <c r="H192" s="37"/>
      <c r="I192" s="271"/>
      <c r="J192" s="37"/>
      <c r="K192" s="37"/>
      <c r="L192" s="40"/>
      <c r="M192" s="272"/>
      <c r="N192" s="273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3774</v>
      </c>
      <c r="AU192" s="18" t="s">
        <v>83</v>
      </c>
    </row>
    <row r="193" spans="1:65" s="2" customFormat="1" ht="24.2" customHeight="1">
      <c r="A193" s="35"/>
      <c r="B193" s="36"/>
      <c r="C193" s="193" t="s">
        <v>515</v>
      </c>
      <c r="D193" s="193" t="s">
        <v>284</v>
      </c>
      <c r="E193" s="194" t="s">
        <v>8976</v>
      </c>
      <c r="F193" s="195" t="s">
        <v>8977</v>
      </c>
      <c r="G193" s="196" t="s">
        <v>2216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284</v>
      </c>
      <c r="AU193" s="205" t="s">
        <v>83</v>
      </c>
      <c r="AY193" s="18" t="s">
        <v>282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728</v>
      </c>
    </row>
    <row r="194" spans="1:65" s="2" customFormat="1" ht="117">
      <c r="A194" s="35"/>
      <c r="B194" s="36"/>
      <c r="C194" s="37"/>
      <c r="D194" s="209" t="s">
        <v>3774</v>
      </c>
      <c r="E194" s="37"/>
      <c r="F194" s="270" t="s">
        <v>8978</v>
      </c>
      <c r="G194" s="37"/>
      <c r="H194" s="37"/>
      <c r="I194" s="271"/>
      <c r="J194" s="37"/>
      <c r="K194" s="37"/>
      <c r="L194" s="40"/>
      <c r="M194" s="272"/>
      <c r="N194" s="273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3774</v>
      </c>
      <c r="AU194" s="18" t="s">
        <v>83</v>
      </c>
    </row>
    <row r="195" spans="1:65" s="2" customFormat="1" ht="24.2" customHeight="1">
      <c r="A195" s="35"/>
      <c r="B195" s="36"/>
      <c r="C195" s="193" t="s">
        <v>520</v>
      </c>
      <c r="D195" s="193" t="s">
        <v>284</v>
      </c>
      <c r="E195" s="194" t="s">
        <v>8979</v>
      </c>
      <c r="F195" s="195" t="s">
        <v>8980</v>
      </c>
      <c r="G195" s="196" t="s">
        <v>2216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284</v>
      </c>
      <c r="AU195" s="205" t="s">
        <v>83</v>
      </c>
      <c r="AY195" s="18" t="s">
        <v>282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741</v>
      </c>
    </row>
    <row r="196" spans="1:65" s="2" customFormat="1" ht="136.5">
      <c r="A196" s="35"/>
      <c r="B196" s="36"/>
      <c r="C196" s="37"/>
      <c r="D196" s="209" t="s">
        <v>3774</v>
      </c>
      <c r="E196" s="37"/>
      <c r="F196" s="270" t="s">
        <v>8981</v>
      </c>
      <c r="G196" s="37"/>
      <c r="H196" s="37"/>
      <c r="I196" s="271"/>
      <c r="J196" s="37"/>
      <c r="K196" s="37"/>
      <c r="L196" s="40"/>
      <c r="M196" s="272"/>
      <c r="N196" s="273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3774</v>
      </c>
      <c r="AU196" s="18" t="s">
        <v>83</v>
      </c>
    </row>
    <row r="197" spans="1:65" s="2" customFormat="1" ht="24.2" customHeight="1">
      <c r="A197" s="35"/>
      <c r="B197" s="36"/>
      <c r="C197" s="193" t="s">
        <v>525</v>
      </c>
      <c r="D197" s="193" t="s">
        <v>284</v>
      </c>
      <c r="E197" s="194" t="s">
        <v>8982</v>
      </c>
      <c r="F197" s="195" t="s">
        <v>8983</v>
      </c>
      <c r="G197" s="196" t="s">
        <v>2216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284</v>
      </c>
      <c r="AU197" s="205" t="s">
        <v>83</v>
      </c>
      <c r="AY197" s="18" t="s">
        <v>282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748</v>
      </c>
    </row>
    <row r="198" spans="1:65" s="2" customFormat="1" ht="117">
      <c r="A198" s="35"/>
      <c r="B198" s="36"/>
      <c r="C198" s="37"/>
      <c r="D198" s="209" t="s">
        <v>3774</v>
      </c>
      <c r="E198" s="37"/>
      <c r="F198" s="270" t="s">
        <v>8984</v>
      </c>
      <c r="G198" s="37"/>
      <c r="H198" s="37"/>
      <c r="I198" s="271"/>
      <c r="J198" s="37"/>
      <c r="K198" s="37"/>
      <c r="L198" s="40"/>
      <c r="M198" s="272"/>
      <c r="N198" s="273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3774</v>
      </c>
      <c r="AU198" s="18" t="s">
        <v>83</v>
      </c>
    </row>
    <row r="199" spans="1:65" s="2" customFormat="1" ht="24.2" customHeight="1">
      <c r="A199" s="35"/>
      <c r="B199" s="36"/>
      <c r="C199" s="193" t="s">
        <v>530</v>
      </c>
      <c r="D199" s="193" t="s">
        <v>284</v>
      </c>
      <c r="E199" s="194" t="s">
        <v>8985</v>
      </c>
      <c r="F199" s="195" t="s">
        <v>8986</v>
      </c>
      <c r="G199" s="196" t="s">
        <v>2216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284</v>
      </c>
      <c r="AU199" s="205" t="s">
        <v>83</v>
      </c>
      <c r="AY199" s="18" t="s">
        <v>282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759</v>
      </c>
    </row>
    <row r="200" spans="1:65" s="2" customFormat="1" ht="48.75">
      <c r="A200" s="35"/>
      <c r="B200" s="36"/>
      <c r="C200" s="37"/>
      <c r="D200" s="209" t="s">
        <v>3774</v>
      </c>
      <c r="E200" s="37"/>
      <c r="F200" s="270" t="s">
        <v>8987</v>
      </c>
      <c r="G200" s="37"/>
      <c r="H200" s="37"/>
      <c r="I200" s="271"/>
      <c r="J200" s="37"/>
      <c r="K200" s="37"/>
      <c r="L200" s="40"/>
      <c r="M200" s="272"/>
      <c r="N200" s="273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3774</v>
      </c>
      <c r="AU200" s="18" t="s">
        <v>83</v>
      </c>
    </row>
    <row r="201" spans="1:65" s="2" customFormat="1" ht="24.2" customHeight="1">
      <c r="A201" s="35"/>
      <c r="B201" s="36"/>
      <c r="C201" s="193" t="s">
        <v>536</v>
      </c>
      <c r="D201" s="193" t="s">
        <v>284</v>
      </c>
      <c r="E201" s="194" t="s">
        <v>8988</v>
      </c>
      <c r="F201" s="195" t="s">
        <v>8989</v>
      </c>
      <c r="G201" s="196" t="s">
        <v>2216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284</v>
      </c>
      <c r="AU201" s="205" t="s">
        <v>83</v>
      </c>
      <c r="AY201" s="18" t="s">
        <v>282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772</v>
      </c>
    </row>
    <row r="202" spans="1:65" s="2" customFormat="1" ht="78">
      <c r="A202" s="35"/>
      <c r="B202" s="36"/>
      <c r="C202" s="37"/>
      <c r="D202" s="209" t="s">
        <v>3774</v>
      </c>
      <c r="E202" s="37"/>
      <c r="F202" s="270" t="s">
        <v>8990</v>
      </c>
      <c r="G202" s="37"/>
      <c r="H202" s="37"/>
      <c r="I202" s="271"/>
      <c r="J202" s="37"/>
      <c r="K202" s="37"/>
      <c r="L202" s="40"/>
      <c r="M202" s="272"/>
      <c r="N202" s="273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3774</v>
      </c>
      <c r="AU202" s="18" t="s">
        <v>83</v>
      </c>
    </row>
    <row r="203" spans="1:65" s="2" customFormat="1" ht="24.2" customHeight="1">
      <c r="A203" s="35"/>
      <c r="B203" s="36"/>
      <c r="C203" s="193" t="s">
        <v>544</v>
      </c>
      <c r="D203" s="193" t="s">
        <v>284</v>
      </c>
      <c r="E203" s="194" t="s">
        <v>8991</v>
      </c>
      <c r="F203" s="195" t="s">
        <v>8992</v>
      </c>
      <c r="G203" s="196" t="s">
        <v>2216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284</v>
      </c>
      <c r="AU203" s="205" t="s">
        <v>83</v>
      </c>
      <c r="AY203" s="18" t="s">
        <v>282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783</v>
      </c>
    </row>
    <row r="204" spans="1:65" s="2" customFormat="1" ht="97.5">
      <c r="A204" s="35"/>
      <c r="B204" s="36"/>
      <c r="C204" s="37"/>
      <c r="D204" s="209" t="s">
        <v>3774</v>
      </c>
      <c r="E204" s="37"/>
      <c r="F204" s="270" t="s">
        <v>8993</v>
      </c>
      <c r="G204" s="37"/>
      <c r="H204" s="37"/>
      <c r="I204" s="271"/>
      <c r="J204" s="37"/>
      <c r="K204" s="37"/>
      <c r="L204" s="40"/>
      <c r="M204" s="272"/>
      <c r="N204" s="273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3774</v>
      </c>
      <c r="AU204" s="18" t="s">
        <v>83</v>
      </c>
    </row>
    <row r="205" spans="1:65" s="2" customFormat="1" ht="24.2" customHeight="1">
      <c r="A205" s="35"/>
      <c r="B205" s="36"/>
      <c r="C205" s="193" t="s">
        <v>550</v>
      </c>
      <c r="D205" s="193" t="s">
        <v>284</v>
      </c>
      <c r="E205" s="194" t="s">
        <v>8994</v>
      </c>
      <c r="F205" s="195" t="s">
        <v>8995</v>
      </c>
      <c r="G205" s="196" t="s">
        <v>2216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284</v>
      </c>
      <c r="AU205" s="205" t="s">
        <v>83</v>
      </c>
      <c r="AY205" s="18" t="s">
        <v>282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791</v>
      </c>
    </row>
    <row r="206" spans="1:65" s="2" customFormat="1" ht="126.75">
      <c r="A206" s="35"/>
      <c r="B206" s="36"/>
      <c r="C206" s="37"/>
      <c r="D206" s="209" t="s">
        <v>3774</v>
      </c>
      <c r="E206" s="37"/>
      <c r="F206" s="270" t="s">
        <v>8996</v>
      </c>
      <c r="G206" s="37"/>
      <c r="H206" s="37"/>
      <c r="I206" s="271"/>
      <c r="J206" s="37"/>
      <c r="K206" s="37"/>
      <c r="L206" s="40"/>
      <c r="M206" s="272"/>
      <c r="N206" s="273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3774</v>
      </c>
      <c r="AU206" s="18" t="s">
        <v>83</v>
      </c>
    </row>
    <row r="207" spans="1:65" s="2" customFormat="1" ht="24.2" customHeight="1">
      <c r="A207" s="35"/>
      <c r="B207" s="36"/>
      <c r="C207" s="193" t="s">
        <v>580</v>
      </c>
      <c r="D207" s="193" t="s">
        <v>284</v>
      </c>
      <c r="E207" s="194" t="s">
        <v>8997</v>
      </c>
      <c r="F207" s="195" t="s">
        <v>8998</v>
      </c>
      <c r="G207" s="196" t="s">
        <v>2216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284</v>
      </c>
      <c r="AU207" s="205" t="s">
        <v>83</v>
      </c>
      <c r="AY207" s="18" t="s">
        <v>282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801</v>
      </c>
    </row>
    <row r="208" spans="1:65" s="2" customFormat="1" ht="68.25">
      <c r="A208" s="35"/>
      <c r="B208" s="36"/>
      <c r="C208" s="37"/>
      <c r="D208" s="209" t="s">
        <v>3774</v>
      </c>
      <c r="E208" s="37"/>
      <c r="F208" s="270" t="s">
        <v>8999</v>
      </c>
      <c r="G208" s="37"/>
      <c r="H208" s="37"/>
      <c r="I208" s="271"/>
      <c r="J208" s="37"/>
      <c r="K208" s="37"/>
      <c r="L208" s="40"/>
      <c r="M208" s="272"/>
      <c r="N208" s="273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3774</v>
      </c>
      <c r="AU208" s="18" t="s">
        <v>83</v>
      </c>
    </row>
    <row r="209" spans="1:65" s="2" customFormat="1" ht="24.2" customHeight="1">
      <c r="A209" s="35"/>
      <c r="B209" s="36"/>
      <c r="C209" s="193" t="s">
        <v>585</v>
      </c>
      <c r="D209" s="193" t="s">
        <v>284</v>
      </c>
      <c r="E209" s="194" t="s">
        <v>9000</v>
      </c>
      <c r="F209" s="195" t="s">
        <v>9001</v>
      </c>
      <c r="G209" s="196" t="s">
        <v>2216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284</v>
      </c>
      <c r="AU209" s="205" t="s">
        <v>83</v>
      </c>
      <c r="AY209" s="18" t="s">
        <v>282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810</v>
      </c>
    </row>
    <row r="210" spans="1:65" s="2" customFormat="1" ht="107.25">
      <c r="A210" s="35"/>
      <c r="B210" s="36"/>
      <c r="C210" s="37"/>
      <c r="D210" s="209" t="s">
        <v>3774</v>
      </c>
      <c r="E210" s="37"/>
      <c r="F210" s="270" t="s">
        <v>9002</v>
      </c>
      <c r="G210" s="37"/>
      <c r="H210" s="37"/>
      <c r="I210" s="271"/>
      <c r="J210" s="37"/>
      <c r="K210" s="37"/>
      <c r="L210" s="40"/>
      <c r="M210" s="272"/>
      <c r="N210" s="273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3774</v>
      </c>
      <c r="AU210" s="18" t="s">
        <v>83</v>
      </c>
    </row>
    <row r="211" spans="1:65" s="2" customFormat="1" ht="24.2" customHeight="1">
      <c r="A211" s="35"/>
      <c r="B211" s="36"/>
      <c r="C211" s="193" t="s">
        <v>589</v>
      </c>
      <c r="D211" s="193" t="s">
        <v>284</v>
      </c>
      <c r="E211" s="194" t="s">
        <v>9003</v>
      </c>
      <c r="F211" s="195" t="s">
        <v>9004</v>
      </c>
      <c r="G211" s="196" t="s">
        <v>2216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284</v>
      </c>
      <c r="AU211" s="205" t="s">
        <v>83</v>
      </c>
      <c r="AY211" s="18" t="s">
        <v>282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820</v>
      </c>
    </row>
    <row r="212" spans="1:65" s="2" customFormat="1" ht="136.5">
      <c r="A212" s="35"/>
      <c r="B212" s="36"/>
      <c r="C212" s="37"/>
      <c r="D212" s="209" t="s">
        <v>3774</v>
      </c>
      <c r="E212" s="37"/>
      <c r="F212" s="270" t="s">
        <v>9005</v>
      </c>
      <c r="G212" s="37"/>
      <c r="H212" s="37"/>
      <c r="I212" s="271"/>
      <c r="J212" s="37"/>
      <c r="K212" s="37"/>
      <c r="L212" s="40"/>
      <c r="M212" s="272"/>
      <c r="N212" s="273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3774</v>
      </c>
      <c r="AU212" s="18" t="s">
        <v>83</v>
      </c>
    </row>
    <row r="213" spans="1:65" s="2" customFormat="1" ht="24.2" customHeight="1">
      <c r="A213" s="35"/>
      <c r="B213" s="36"/>
      <c r="C213" s="193" t="s">
        <v>593</v>
      </c>
      <c r="D213" s="193" t="s">
        <v>284</v>
      </c>
      <c r="E213" s="194" t="s">
        <v>9006</v>
      </c>
      <c r="F213" s="195" t="s">
        <v>9007</v>
      </c>
      <c r="G213" s="196" t="s">
        <v>2216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284</v>
      </c>
      <c r="AU213" s="205" t="s">
        <v>83</v>
      </c>
      <c r="AY213" s="18" t="s">
        <v>282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834</v>
      </c>
    </row>
    <row r="214" spans="1:65" s="2" customFormat="1" ht="58.5">
      <c r="A214" s="35"/>
      <c r="B214" s="36"/>
      <c r="C214" s="37"/>
      <c r="D214" s="209" t="s">
        <v>3774</v>
      </c>
      <c r="E214" s="37"/>
      <c r="F214" s="270" t="s">
        <v>9008</v>
      </c>
      <c r="G214" s="37"/>
      <c r="H214" s="37"/>
      <c r="I214" s="271"/>
      <c r="J214" s="37"/>
      <c r="K214" s="37"/>
      <c r="L214" s="40"/>
      <c r="M214" s="272"/>
      <c r="N214" s="273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3774</v>
      </c>
      <c r="AU214" s="18" t="s">
        <v>83</v>
      </c>
    </row>
    <row r="215" spans="1:65" s="2" customFormat="1" ht="33" customHeight="1">
      <c r="A215" s="35"/>
      <c r="B215" s="36"/>
      <c r="C215" s="193" t="s">
        <v>597</v>
      </c>
      <c r="D215" s="193" t="s">
        <v>284</v>
      </c>
      <c r="E215" s="194" t="s">
        <v>9009</v>
      </c>
      <c r="F215" s="195" t="s">
        <v>9010</v>
      </c>
      <c r="G215" s="196" t="s">
        <v>2216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284</v>
      </c>
      <c r="AU215" s="205" t="s">
        <v>83</v>
      </c>
      <c r="AY215" s="18" t="s">
        <v>282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844</v>
      </c>
    </row>
    <row r="216" spans="1:65" s="2" customFormat="1" ht="107.25">
      <c r="A216" s="35"/>
      <c r="B216" s="36"/>
      <c r="C216" s="37"/>
      <c r="D216" s="209" t="s">
        <v>3774</v>
      </c>
      <c r="E216" s="37"/>
      <c r="F216" s="270" t="s">
        <v>9011</v>
      </c>
      <c r="G216" s="37"/>
      <c r="H216" s="37"/>
      <c r="I216" s="271"/>
      <c r="J216" s="37"/>
      <c r="K216" s="37"/>
      <c r="L216" s="40"/>
      <c r="M216" s="272"/>
      <c r="N216" s="273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3774</v>
      </c>
      <c r="AU216" s="18" t="s">
        <v>83</v>
      </c>
    </row>
    <row r="217" spans="1:65" s="2" customFormat="1" ht="24.2" customHeight="1">
      <c r="A217" s="35"/>
      <c r="B217" s="36"/>
      <c r="C217" s="193" t="s">
        <v>601</v>
      </c>
      <c r="D217" s="193" t="s">
        <v>284</v>
      </c>
      <c r="E217" s="194" t="s">
        <v>9012</v>
      </c>
      <c r="F217" s="195" t="s">
        <v>9013</v>
      </c>
      <c r="G217" s="196" t="s">
        <v>2216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284</v>
      </c>
      <c r="AU217" s="205" t="s">
        <v>83</v>
      </c>
      <c r="AY217" s="18" t="s">
        <v>282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859</v>
      </c>
    </row>
    <row r="218" spans="1:65" s="2" customFormat="1" ht="87.75">
      <c r="A218" s="35"/>
      <c r="B218" s="36"/>
      <c r="C218" s="37"/>
      <c r="D218" s="209" t="s">
        <v>3774</v>
      </c>
      <c r="E218" s="37"/>
      <c r="F218" s="270" t="s">
        <v>9014</v>
      </c>
      <c r="G218" s="37"/>
      <c r="H218" s="37"/>
      <c r="I218" s="271"/>
      <c r="J218" s="37"/>
      <c r="K218" s="37"/>
      <c r="L218" s="40"/>
      <c r="M218" s="272"/>
      <c r="N218" s="273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3774</v>
      </c>
      <c r="AU218" s="18" t="s">
        <v>83</v>
      </c>
    </row>
    <row r="219" spans="1:65" s="2" customFormat="1" ht="24.2" customHeight="1">
      <c r="A219" s="35"/>
      <c r="B219" s="36"/>
      <c r="C219" s="193" t="s">
        <v>605</v>
      </c>
      <c r="D219" s="193" t="s">
        <v>284</v>
      </c>
      <c r="E219" s="194" t="s">
        <v>9015</v>
      </c>
      <c r="F219" s="195" t="s">
        <v>9016</v>
      </c>
      <c r="G219" s="196" t="s">
        <v>2216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284</v>
      </c>
      <c r="AU219" s="205" t="s">
        <v>83</v>
      </c>
      <c r="AY219" s="18" t="s">
        <v>282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867</v>
      </c>
    </row>
    <row r="220" spans="1:65" s="2" customFormat="1" ht="68.25">
      <c r="A220" s="35"/>
      <c r="B220" s="36"/>
      <c r="C220" s="37"/>
      <c r="D220" s="209" t="s">
        <v>3774</v>
      </c>
      <c r="E220" s="37"/>
      <c r="F220" s="270" t="s">
        <v>9017</v>
      </c>
      <c r="G220" s="37"/>
      <c r="H220" s="37"/>
      <c r="I220" s="271"/>
      <c r="J220" s="37"/>
      <c r="K220" s="37"/>
      <c r="L220" s="40"/>
      <c r="M220" s="272"/>
      <c r="N220" s="273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3774</v>
      </c>
      <c r="AU220" s="18" t="s">
        <v>83</v>
      </c>
    </row>
    <row r="221" spans="1:65" s="2" customFormat="1" ht="24.2" customHeight="1">
      <c r="A221" s="35"/>
      <c r="B221" s="36"/>
      <c r="C221" s="193" t="s">
        <v>609</v>
      </c>
      <c r="D221" s="193" t="s">
        <v>284</v>
      </c>
      <c r="E221" s="194" t="s">
        <v>9018</v>
      </c>
      <c r="F221" s="195" t="s">
        <v>9019</v>
      </c>
      <c r="G221" s="196" t="s">
        <v>2216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284</v>
      </c>
      <c r="AU221" s="205" t="s">
        <v>83</v>
      </c>
      <c r="AY221" s="18" t="s">
        <v>282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878</v>
      </c>
    </row>
    <row r="222" spans="1:65" s="2" customFormat="1" ht="68.25">
      <c r="A222" s="35"/>
      <c r="B222" s="36"/>
      <c r="C222" s="37"/>
      <c r="D222" s="209" t="s">
        <v>3774</v>
      </c>
      <c r="E222" s="37"/>
      <c r="F222" s="270" t="s">
        <v>9020</v>
      </c>
      <c r="G222" s="37"/>
      <c r="H222" s="37"/>
      <c r="I222" s="271"/>
      <c r="J222" s="37"/>
      <c r="K222" s="37"/>
      <c r="L222" s="40"/>
      <c r="M222" s="272"/>
      <c r="N222" s="273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3774</v>
      </c>
      <c r="AU222" s="18" t="s">
        <v>83</v>
      </c>
    </row>
    <row r="223" spans="1:65" s="2" customFormat="1" ht="33" customHeight="1">
      <c r="A223" s="35"/>
      <c r="B223" s="36"/>
      <c r="C223" s="193" t="s">
        <v>613</v>
      </c>
      <c r="D223" s="193" t="s">
        <v>284</v>
      </c>
      <c r="E223" s="194" t="s">
        <v>9021</v>
      </c>
      <c r="F223" s="195" t="s">
        <v>9022</v>
      </c>
      <c r="G223" s="196" t="s">
        <v>2216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284</v>
      </c>
      <c r="AU223" s="205" t="s">
        <v>83</v>
      </c>
      <c r="AY223" s="18" t="s">
        <v>282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901</v>
      </c>
    </row>
    <row r="224" spans="1:65" s="2" customFormat="1" ht="39">
      <c r="A224" s="35"/>
      <c r="B224" s="36"/>
      <c r="C224" s="37"/>
      <c r="D224" s="209" t="s">
        <v>3774</v>
      </c>
      <c r="E224" s="37"/>
      <c r="F224" s="270" t="s">
        <v>9023</v>
      </c>
      <c r="G224" s="37"/>
      <c r="H224" s="37"/>
      <c r="I224" s="271"/>
      <c r="J224" s="37"/>
      <c r="K224" s="37"/>
      <c r="L224" s="40"/>
      <c r="M224" s="272"/>
      <c r="N224" s="273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3774</v>
      </c>
      <c r="AU224" s="18" t="s">
        <v>83</v>
      </c>
    </row>
    <row r="225" spans="1:65" s="2" customFormat="1" ht="24.2" customHeight="1">
      <c r="A225" s="35"/>
      <c r="B225" s="36"/>
      <c r="C225" s="193" t="s">
        <v>617</v>
      </c>
      <c r="D225" s="193" t="s">
        <v>284</v>
      </c>
      <c r="E225" s="194" t="s">
        <v>9024</v>
      </c>
      <c r="F225" s="195" t="s">
        <v>9025</v>
      </c>
      <c r="G225" s="196" t="s">
        <v>2191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284</v>
      </c>
      <c r="AU225" s="205" t="s">
        <v>83</v>
      </c>
      <c r="AY225" s="18" t="s">
        <v>282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910</v>
      </c>
    </row>
    <row r="226" spans="1:65" s="2" customFormat="1" ht="39">
      <c r="A226" s="35"/>
      <c r="B226" s="36"/>
      <c r="C226" s="37"/>
      <c r="D226" s="209" t="s">
        <v>3774</v>
      </c>
      <c r="E226" s="37"/>
      <c r="F226" s="270" t="s">
        <v>9026</v>
      </c>
      <c r="G226" s="37"/>
      <c r="H226" s="37"/>
      <c r="I226" s="271"/>
      <c r="J226" s="37"/>
      <c r="K226" s="37"/>
      <c r="L226" s="40"/>
      <c r="M226" s="272"/>
      <c r="N226" s="273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3774</v>
      </c>
      <c r="AU226" s="18" t="s">
        <v>83</v>
      </c>
    </row>
    <row r="227" spans="1:65" s="2" customFormat="1" ht="24.2" customHeight="1">
      <c r="A227" s="35"/>
      <c r="B227" s="36"/>
      <c r="C227" s="193" t="s">
        <v>621</v>
      </c>
      <c r="D227" s="193" t="s">
        <v>284</v>
      </c>
      <c r="E227" s="194" t="s">
        <v>9027</v>
      </c>
      <c r="F227" s="195" t="s">
        <v>9028</v>
      </c>
      <c r="G227" s="196" t="s">
        <v>2191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284</v>
      </c>
      <c r="AU227" s="205" t="s">
        <v>83</v>
      </c>
      <c r="AY227" s="18" t="s">
        <v>282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926</v>
      </c>
    </row>
    <row r="228" spans="1:65" s="2" customFormat="1" ht="39">
      <c r="A228" s="35"/>
      <c r="B228" s="36"/>
      <c r="C228" s="37"/>
      <c r="D228" s="209" t="s">
        <v>3774</v>
      </c>
      <c r="E228" s="37"/>
      <c r="F228" s="270" t="s">
        <v>9029</v>
      </c>
      <c r="G228" s="37"/>
      <c r="H228" s="37"/>
      <c r="I228" s="271"/>
      <c r="J228" s="37"/>
      <c r="K228" s="37"/>
      <c r="L228" s="40"/>
      <c r="M228" s="272"/>
      <c r="N228" s="273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3774</v>
      </c>
      <c r="AU228" s="18" t="s">
        <v>83</v>
      </c>
    </row>
    <row r="229" spans="1:65" s="2" customFormat="1" ht="24.2" customHeight="1">
      <c r="A229" s="35"/>
      <c r="B229" s="36"/>
      <c r="C229" s="193" t="s">
        <v>625</v>
      </c>
      <c r="D229" s="193" t="s">
        <v>284</v>
      </c>
      <c r="E229" s="194" t="s">
        <v>9030</v>
      </c>
      <c r="F229" s="195" t="s">
        <v>9031</v>
      </c>
      <c r="G229" s="196" t="s">
        <v>2191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284</v>
      </c>
      <c r="AU229" s="205" t="s">
        <v>83</v>
      </c>
      <c r="AY229" s="18" t="s">
        <v>282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938</v>
      </c>
    </row>
    <row r="230" spans="1:65" s="2" customFormat="1" ht="39">
      <c r="A230" s="35"/>
      <c r="B230" s="36"/>
      <c r="C230" s="37"/>
      <c r="D230" s="209" t="s">
        <v>3774</v>
      </c>
      <c r="E230" s="37"/>
      <c r="F230" s="270" t="s">
        <v>9032</v>
      </c>
      <c r="G230" s="37"/>
      <c r="H230" s="37"/>
      <c r="I230" s="271"/>
      <c r="J230" s="37"/>
      <c r="K230" s="37"/>
      <c r="L230" s="40"/>
      <c r="M230" s="272"/>
      <c r="N230" s="273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3774</v>
      </c>
      <c r="AU230" s="18" t="s">
        <v>83</v>
      </c>
    </row>
    <row r="231" spans="1:65" s="2" customFormat="1" ht="24.2" customHeight="1">
      <c r="A231" s="35"/>
      <c r="B231" s="36"/>
      <c r="C231" s="193" t="s">
        <v>629</v>
      </c>
      <c r="D231" s="193" t="s">
        <v>284</v>
      </c>
      <c r="E231" s="194" t="s">
        <v>9033</v>
      </c>
      <c r="F231" s="195" t="s">
        <v>9034</v>
      </c>
      <c r="G231" s="196" t="s">
        <v>2216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284</v>
      </c>
      <c r="AU231" s="205" t="s">
        <v>83</v>
      </c>
      <c r="AY231" s="18" t="s">
        <v>282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947</v>
      </c>
    </row>
    <row r="232" spans="1:65" s="2" customFormat="1" ht="156">
      <c r="A232" s="35"/>
      <c r="B232" s="36"/>
      <c r="C232" s="37"/>
      <c r="D232" s="209" t="s">
        <v>3774</v>
      </c>
      <c r="E232" s="37"/>
      <c r="F232" s="270" t="s">
        <v>9035</v>
      </c>
      <c r="G232" s="37"/>
      <c r="H232" s="37"/>
      <c r="I232" s="271"/>
      <c r="J232" s="37"/>
      <c r="K232" s="37"/>
      <c r="L232" s="40"/>
      <c r="M232" s="272"/>
      <c r="N232" s="273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3774</v>
      </c>
      <c r="AU232" s="18" t="s">
        <v>83</v>
      </c>
    </row>
    <row r="233" spans="1:65" s="2" customFormat="1" ht="24.2" customHeight="1">
      <c r="A233" s="35"/>
      <c r="B233" s="36"/>
      <c r="C233" s="193" t="s">
        <v>633</v>
      </c>
      <c r="D233" s="193" t="s">
        <v>284</v>
      </c>
      <c r="E233" s="194" t="s">
        <v>9036</v>
      </c>
      <c r="F233" s="195" t="s">
        <v>9037</v>
      </c>
      <c r="G233" s="196" t="s">
        <v>2216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284</v>
      </c>
      <c r="AU233" s="205" t="s">
        <v>83</v>
      </c>
      <c r="AY233" s="18" t="s">
        <v>282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957</v>
      </c>
    </row>
    <row r="234" spans="1:65" s="2" customFormat="1" ht="136.5">
      <c r="A234" s="35"/>
      <c r="B234" s="36"/>
      <c r="C234" s="37"/>
      <c r="D234" s="209" t="s">
        <v>3774</v>
      </c>
      <c r="E234" s="37"/>
      <c r="F234" s="270" t="s">
        <v>9038</v>
      </c>
      <c r="G234" s="37"/>
      <c r="H234" s="37"/>
      <c r="I234" s="271"/>
      <c r="J234" s="37"/>
      <c r="K234" s="37"/>
      <c r="L234" s="40"/>
      <c r="M234" s="272"/>
      <c r="N234" s="273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3774</v>
      </c>
      <c r="AU234" s="18" t="s">
        <v>83</v>
      </c>
    </row>
    <row r="235" spans="1:65" s="12" customFormat="1" ht="25.9" customHeight="1">
      <c r="B235" s="177"/>
      <c r="C235" s="178"/>
      <c r="D235" s="179" t="s">
        <v>75</v>
      </c>
      <c r="E235" s="180" t="s">
        <v>3800</v>
      </c>
      <c r="F235" s="180" t="s">
        <v>9039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282</v>
      </c>
      <c r="BK235" s="190">
        <f>SUM(BK236:BK267)</f>
        <v>0</v>
      </c>
    </row>
    <row r="236" spans="1:65" s="2" customFormat="1" ht="24.2" customHeight="1">
      <c r="A236" s="35"/>
      <c r="B236" s="36"/>
      <c r="C236" s="193" t="s">
        <v>637</v>
      </c>
      <c r="D236" s="193" t="s">
        <v>284</v>
      </c>
      <c r="E236" s="194" t="s">
        <v>9040</v>
      </c>
      <c r="F236" s="195" t="s">
        <v>9041</v>
      </c>
      <c r="G236" s="196" t="s">
        <v>2216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284</v>
      </c>
      <c r="AU236" s="205" t="s">
        <v>83</v>
      </c>
      <c r="AY236" s="18" t="s">
        <v>282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971</v>
      </c>
    </row>
    <row r="237" spans="1:65" s="2" customFormat="1" ht="87.75">
      <c r="A237" s="35"/>
      <c r="B237" s="36"/>
      <c r="C237" s="37"/>
      <c r="D237" s="209" t="s">
        <v>3774</v>
      </c>
      <c r="E237" s="37"/>
      <c r="F237" s="270" t="s">
        <v>9042</v>
      </c>
      <c r="G237" s="37"/>
      <c r="H237" s="37"/>
      <c r="I237" s="271"/>
      <c r="J237" s="37"/>
      <c r="K237" s="37"/>
      <c r="L237" s="40"/>
      <c r="M237" s="272"/>
      <c r="N237" s="273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3774</v>
      </c>
      <c r="AU237" s="18" t="s">
        <v>83</v>
      </c>
    </row>
    <row r="238" spans="1:65" s="2" customFormat="1" ht="24.2" customHeight="1">
      <c r="A238" s="35"/>
      <c r="B238" s="36"/>
      <c r="C238" s="193" t="s">
        <v>641</v>
      </c>
      <c r="D238" s="193" t="s">
        <v>284</v>
      </c>
      <c r="E238" s="194" t="s">
        <v>9043</v>
      </c>
      <c r="F238" s="195" t="s">
        <v>9044</v>
      </c>
      <c r="G238" s="196" t="s">
        <v>2216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284</v>
      </c>
      <c r="AU238" s="205" t="s">
        <v>83</v>
      </c>
      <c r="AY238" s="18" t="s">
        <v>282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981</v>
      </c>
    </row>
    <row r="239" spans="1:65" s="2" customFormat="1" ht="78">
      <c r="A239" s="35"/>
      <c r="B239" s="36"/>
      <c r="C239" s="37"/>
      <c r="D239" s="209" t="s">
        <v>3774</v>
      </c>
      <c r="E239" s="37"/>
      <c r="F239" s="270" t="s">
        <v>9045</v>
      </c>
      <c r="G239" s="37"/>
      <c r="H239" s="37"/>
      <c r="I239" s="271"/>
      <c r="J239" s="37"/>
      <c r="K239" s="37"/>
      <c r="L239" s="40"/>
      <c r="M239" s="272"/>
      <c r="N239" s="273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3774</v>
      </c>
      <c r="AU239" s="18" t="s">
        <v>83</v>
      </c>
    </row>
    <row r="240" spans="1:65" s="2" customFormat="1" ht="24.2" customHeight="1">
      <c r="A240" s="35"/>
      <c r="B240" s="36"/>
      <c r="C240" s="193" t="s">
        <v>645</v>
      </c>
      <c r="D240" s="193" t="s">
        <v>284</v>
      </c>
      <c r="E240" s="194" t="s">
        <v>9046</v>
      </c>
      <c r="F240" s="195" t="s">
        <v>9047</v>
      </c>
      <c r="G240" s="196" t="s">
        <v>2216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284</v>
      </c>
      <c r="AU240" s="205" t="s">
        <v>83</v>
      </c>
      <c r="AY240" s="18" t="s">
        <v>282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989</v>
      </c>
    </row>
    <row r="241" spans="1:65" s="2" customFormat="1" ht="78">
      <c r="A241" s="35"/>
      <c r="B241" s="36"/>
      <c r="C241" s="37"/>
      <c r="D241" s="209" t="s">
        <v>3774</v>
      </c>
      <c r="E241" s="37"/>
      <c r="F241" s="270" t="s">
        <v>9048</v>
      </c>
      <c r="G241" s="37"/>
      <c r="H241" s="37"/>
      <c r="I241" s="271"/>
      <c r="J241" s="37"/>
      <c r="K241" s="37"/>
      <c r="L241" s="40"/>
      <c r="M241" s="272"/>
      <c r="N241" s="273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3774</v>
      </c>
      <c r="AU241" s="18" t="s">
        <v>83</v>
      </c>
    </row>
    <row r="242" spans="1:65" s="2" customFormat="1" ht="24.2" customHeight="1">
      <c r="A242" s="35"/>
      <c r="B242" s="36"/>
      <c r="C242" s="193" t="s">
        <v>649</v>
      </c>
      <c r="D242" s="193" t="s">
        <v>284</v>
      </c>
      <c r="E242" s="194" t="s">
        <v>9049</v>
      </c>
      <c r="F242" s="195" t="s">
        <v>9050</v>
      </c>
      <c r="G242" s="196" t="s">
        <v>2216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284</v>
      </c>
      <c r="AU242" s="205" t="s">
        <v>83</v>
      </c>
      <c r="AY242" s="18" t="s">
        <v>282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1000</v>
      </c>
    </row>
    <row r="243" spans="1:65" s="2" customFormat="1" ht="48.75">
      <c r="A243" s="35"/>
      <c r="B243" s="36"/>
      <c r="C243" s="37"/>
      <c r="D243" s="209" t="s">
        <v>3774</v>
      </c>
      <c r="E243" s="37"/>
      <c r="F243" s="270" t="s">
        <v>9051</v>
      </c>
      <c r="G243" s="37"/>
      <c r="H243" s="37"/>
      <c r="I243" s="271"/>
      <c r="J243" s="37"/>
      <c r="K243" s="37"/>
      <c r="L243" s="40"/>
      <c r="M243" s="272"/>
      <c r="N243" s="273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3774</v>
      </c>
      <c r="AU243" s="18" t="s">
        <v>83</v>
      </c>
    </row>
    <row r="244" spans="1:65" s="2" customFormat="1" ht="24.2" customHeight="1">
      <c r="A244" s="35"/>
      <c r="B244" s="36"/>
      <c r="C244" s="193" t="s">
        <v>653</v>
      </c>
      <c r="D244" s="193" t="s">
        <v>284</v>
      </c>
      <c r="E244" s="194" t="s">
        <v>9052</v>
      </c>
      <c r="F244" s="195" t="s">
        <v>9053</v>
      </c>
      <c r="G244" s="196" t="s">
        <v>2216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284</v>
      </c>
      <c r="AU244" s="205" t="s">
        <v>83</v>
      </c>
      <c r="AY244" s="18" t="s">
        <v>282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1012</v>
      </c>
    </row>
    <row r="245" spans="1:65" s="2" customFormat="1" ht="87.75">
      <c r="A245" s="35"/>
      <c r="B245" s="36"/>
      <c r="C245" s="37"/>
      <c r="D245" s="209" t="s">
        <v>3774</v>
      </c>
      <c r="E245" s="37"/>
      <c r="F245" s="270" t="s">
        <v>9054</v>
      </c>
      <c r="G245" s="37"/>
      <c r="H245" s="37"/>
      <c r="I245" s="271"/>
      <c r="J245" s="37"/>
      <c r="K245" s="37"/>
      <c r="L245" s="40"/>
      <c r="M245" s="272"/>
      <c r="N245" s="273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3774</v>
      </c>
      <c r="AU245" s="18" t="s">
        <v>83</v>
      </c>
    </row>
    <row r="246" spans="1:65" s="2" customFormat="1" ht="24.2" customHeight="1">
      <c r="A246" s="35"/>
      <c r="B246" s="36"/>
      <c r="C246" s="193" t="s">
        <v>659</v>
      </c>
      <c r="D246" s="193" t="s">
        <v>284</v>
      </c>
      <c r="E246" s="194" t="s">
        <v>9055</v>
      </c>
      <c r="F246" s="195" t="s">
        <v>9056</v>
      </c>
      <c r="G246" s="196" t="s">
        <v>2216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284</v>
      </c>
      <c r="AU246" s="205" t="s">
        <v>83</v>
      </c>
      <c r="AY246" s="18" t="s">
        <v>282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1030</v>
      </c>
    </row>
    <row r="247" spans="1:65" s="2" customFormat="1" ht="58.5">
      <c r="A247" s="35"/>
      <c r="B247" s="36"/>
      <c r="C247" s="37"/>
      <c r="D247" s="209" t="s">
        <v>3774</v>
      </c>
      <c r="E247" s="37"/>
      <c r="F247" s="270" t="s">
        <v>9057</v>
      </c>
      <c r="G247" s="37"/>
      <c r="H247" s="37"/>
      <c r="I247" s="271"/>
      <c r="J247" s="37"/>
      <c r="K247" s="37"/>
      <c r="L247" s="40"/>
      <c r="M247" s="272"/>
      <c r="N247" s="273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3774</v>
      </c>
      <c r="AU247" s="18" t="s">
        <v>83</v>
      </c>
    </row>
    <row r="248" spans="1:65" s="2" customFormat="1" ht="24.2" customHeight="1">
      <c r="A248" s="35"/>
      <c r="B248" s="36"/>
      <c r="C248" s="193" t="s">
        <v>664</v>
      </c>
      <c r="D248" s="193" t="s">
        <v>284</v>
      </c>
      <c r="E248" s="194" t="s">
        <v>9058</v>
      </c>
      <c r="F248" s="195" t="s">
        <v>9059</v>
      </c>
      <c r="G248" s="196" t="s">
        <v>2216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284</v>
      </c>
      <c r="AU248" s="205" t="s">
        <v>83</v>
      </c>
      <c r="AY248" s="18" t="s">
        <v>282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1058</v>
      </c>
    </row>
    <row r="249" spans="1:65" s="2" customFormat="1" ht="58.5">
      <c r="A249" s="35"/>
      <c r="B249" s="36"/>
      <c r="C249" s="37"/>
      <c r="D249" s="209" t="s">
        <v>3774</v>
      </c>
      <c r="E249" s="37"/>
      <c r="F249" s="270" t="s">
        <v>9060</v>
      </c>
      <c r="G249" s="37"/>
      <c r="H249" s="37"/>
      <c r="I249" s="271"/>
      <c r="J249" s="37"/>
      <c r="K249" s="37"/>
      <c r="L249" s="40"/>
      <c r="M249" s="272"/>
      <c r="N249" s="273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3774</v>
      </c>
      <c r="AU249" s="18" t="s">
        <v>83</v>
      </c>
    </row>
    <row r="250" spans="1:65" s="2" customFormat="1" ht="24.2" customHeight="1">
      <c r="A250" s="35"/>
      <c r="B250" s="36"/>
      <c r="C250" s="193" t="s">
        <v>669</v>
      </c>
      <c r="D250" s="193" t="s">
        <v>284</v>
      </c>
      <c r="E250" s="194" t="s">
        <v>9061</v>
      </c>
      <c r="F250" s="195" t="s">
        <v>9062</v>
      </c>
      <c r="G250" s="196" t="s">
        <v>2216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284</v>
      </c>
      <c r="AU250" s="205" t="s">
        <v>83</v>
      </c>
      <c r="AY250" s="18" t="s">
        <v>282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1084</v>
      </c>
    </row>
    <row r="251" spans="1:65" s="2" customFormat="1" ht="39">
      <c r="A251" s="35"/>
      <c r="B251" s="36"/>
      <c r="C251" s="37"/>
      <c r="D251" s="209" t="s">
        <v>3774</v>
      </c>
      <c r="E251" s="37"/>
      <c r="F251" s="270" t="s">
        <v>9063</v>
      </c>
      <c r="G251" s="37"/>
      <c r="H251" s="37"/>
      <c r="I251" s="271"/>
      <c r="J251" s="37"/>
      <c r="K251" s="37"/>
      <c r="L251" s="40"/>
      <c r="M251" s="272"/>
      <c r="N251" s="273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3774</v>
      </c>
      <c r="AU251" s="18" t="s">
        <v>83</v>
      </c>
    </row>
    <row r="252" spans="1:65" s="2" customFormat="1" ht="24.2" customHeight="1">
      <c r="A252" s="35"/>
      <c r="B252" s="36"/>
      <c r="C252" s="193" t="s">
        <v>673</v>
      </c>
      <c r="D252" s="193" t="s">
        <v>284</v>
      </c>
      <c r="E252" s="194" t="s">
        <v>9064</v>
      </c>
      <c r="F252" s="195" t="s">
        <v>9065</v>
      </c>
      <c r="G252" s="196" t="s">
        <v>2216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284</v>
      </c>
      <c r="AU252" s="205" t="s">
        <v>83</v>
      </c>
      <c r="AY252" s="18" t="s">
        <v>282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1092</v>
      </c>
    </row>
    <row r="253" spans="1:65" s="2" customFormat="1" ht="39">
      <c r="A253" s="35"/>
      <c r="B253" s="36"/>
      <c r="C253" s="37"/>
      <c r="D253" s="209" t="s">
        <v>3774</v>
      </c>
      <c r="E253" s="37"/>
      <c r="F253" s="270" t="s">
        <v>9066</v>
      </c>
      <c r="G253" s="37"/>
      <c r="H253" s="37"/>
      <c r="I253" s="271"/>
      <c r="J253" s="37"/>
      <c r="K253" s="37"/>
      <c r="L253" s="40"/>
      <c r="M253" s="272"/>
      <c r="N253" s="273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3774</v>
      </c>
      <c r="AU253" s="18" t="s">
        <v>83</v>
      </c>
    </row>
    <row r="254" spans="1:65" s="2" customFormat="1" ht="24.2" customHeight="1">
      <c r="A254" s="35"/>
      <c r="B254" s="36"/>
      <c r="C254" s="193" t="s">
        <v>679</v>
      </c>
      <c r="D254" s="193" t="s">
        <v>284</v>
      </c>
      <c r="E254" s="194" t="s">
        <v>9067</v>
      </c>
      <c r="F254" s="195" t="s">
        <v>9068</v>
      </c>
      <c r="G254" s="196" t="s">
        <v>2216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284</v>
      </c>
      <c r="AU254" s="205" t="s">
        <v>83</v>
      </c>
      <c r="AY254" s="18" t="s">
        <v>282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1101</v>
      </c>
    </row>
    <row r="255" spans="1:65" s="2" customFormat="1" ht="58.5">
      <c r="A255" s="35"/>
      <c r="B255" s="36"/>
      <c r="C255" s="37"/>
      <c r="D255" s="209" t="s">
        <v>3774</v>
      </c>
      <c r="E255" s="37"/>
      <c r="F255" s="270" t="s">
        <v>9069</v>
      </c>
      <c r="G255" s="37"/>
      <c r="H255" s="37"/>
      <c r="I255" s="271"/>
      <c r="J255" s="37"/>
      <c r="K255" s="37"/>
      <c r="L255" s="40"/>
      <c r="M255" s="272"/>
      <c r="N255" s="273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3774</v>
      </c>
      <c r="AU255" s="18" t="s">
        <v>83</v>
      </c>
    </row>
    <row r="256" spans="1:65" s="2" customFormat="1" ht="24.2" customHeight="1">
      <c r="A256" s="35"/>
      <c r="B256" s="36"/>
      <c r="C256" s="193" t="s">
        <v>697</v>
      </c>
      <c r="D256" s="193" t="s">
        <v>284</v>
      </c>
      <c r="E256" s="194" t="s">
        <v>9070</v>
      </c>
      <c r="F256" s="195" t="s">
        <v>9071</v>
      </c>
      <c r="G256" s="196" t="s">
        <v>2216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284</v>
      </c>
      <c r="AU256" s="205" t="s">
        <v>83</v>
      </c>
      <c r="AY256" s="18" t="s">
        <v>282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1125</v>
      </c>
    </row>
    <row r="257" spans="1:65" s="2" customFormat="1" ht="48.75">
      <c r="A257" s="35"/>
      <c r="B257" s="36"/>
      <c r="C257" s="37"/>
      <c r="D257" s="209" t="s">
        <v>3774</v>
      </c>
      <c r="E257" s="37"/>
      <c r="F257" s="270" t="s">
        <v>9072</v>
      </c>
      <c r="G257" s="37"/>
      <c r="H257" s="37"/>
      <c r="I257" s="271"/>
      <c r="J257" s="37"/>
      <c r="K257" s="37"/>
      <c r="L257" s="40"/>
      <c r="M257" s="272"/>
      <c r="N257" s="273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3774</v>
      </c>
      <c r="AU257" s="18" t="s">
        <v>83</v>
      </c>
    </row>
    <row r="258" spans="1:65" s="2" customFormat="1" ht="24.2" customHeight="1">
      <c r="A258" s="35"/>
      <c r="B258" s="36"/>
      <c r="C258" s="193" t="s">
        <v>706</v>
      </c>
      <c r="D258" s="193" t="s">
        <v>284</v>
      </c>
      <c r="E258" s="194" t="s">
        <v>9073</v>
      </c>
      <c r="F258" s="195" t="s">
        <v>9074</v>
      </c>
      <c r="G258" s="196" t="s">
        <v>2216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284</v>
      </c>
      <c r="AU258" s="205" t="s">
        <v>83</v>
      </c>
      <c r="AY258" s="18" t="s">
        <v>282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1135</v>
      </c>
    </row>
    <row r="259" spans="1:65" s="2" customFormat="1" ht="39">
      <c r="A259" s="35"/>
      <c r="B259" s="36"/>
      <c r="C259" s="37"/>
      <c r="D259" s="209" t="s">
        <v>3774</v>
      </c>
      <c r="E259" s="37"/>
      <c r="F259" s="270" t="s">
        <v>9075</v>
      </c>
      <c r="G259" s="37"/>
      <c r="H259" s="37"/>
      <c r="I259" s="271"/>
      <c r="J259" s="37"/>
      <c r="K259" s="37"/>
      <c r="L259" s="40"/>
      <c r="M259" s="272"/>
      <c r="N259" s="273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3774</v>
      </c>
      <c r="AU259" s="18" t="s">
        <v>83</v>
      </c>
    </row>
    <row r="260" spans="1:65" s="2" customFormat="1" ht="24.2" customHeight="1">
      <c r="A260" s="35"/>
      <c r="B260" s="36"/>
      <c r="C260" s="193" t="s">
        <v>712</v>
      </c>
      <c r="D260" s="193" t="s">
        <v>284</v>
      </c>
      <c r="E260" s="194" t="s">
        <v>9076</v>
      </c>
      <c r="F260" s="195" t="s">
        <v>9077</v>
      </c>
      <c r="G260" s="196" t="s">
        <v>2216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284</v>
      </c>
      <c r="AU260" s="205" t="s">
        <v>83</v>
      </c>
      <c r="AY260" s="18" t="s">
        <v>282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1161</v>
      </c>
    </row>
    <row r="261" spans="1:65" s="2" customFormat="1" ht="39">
      <c r="A261" s="35"/>
      <c r="B261" s="36"/>
      <c r="C261" s="37"/>
      <c r="D261" s="209" t="s">
        <v>3774</v>
      </c>
      <c r="E261" s="37"/>
      <c r="F261" s="270" t="s">
        <v>9078</v>
      </c>
      <c r="G261" s="37"/>
      <c r="H261" s="37"/>
      <c r="I261" s="271"/>
      <c r="J261" s="37"/>
      <c r="K261" s="37"/>
      <c r="L261" s="40"/>
      <c r="M261" s="272"/>
      <c r="N261" s="273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3774</v>
      </c>
      <c r="AU261" s="18" t="s">
        <v>83</v>
      </c>
    </row>
    <row r="262" spans="1:65" s="2" customFormat="1" ht="24.2" customHeight="1">
      <c r="A262" s="35"/>
      <c r="B262" s="36"/>
      <c r="C262" s="193" t="s">
        <v>719</v>
      </c>
      <c r="D262" s="193" t="s">
        <v>284</v>
      </c>
      <c r="E262" s="194" t="s">
        <v>9079</v>
      </c>
      <c r="F262" s="195" t="s">
        <v>9080</v>
      </c>
      <c r="G262" s="196" t="s">
        <v>287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284</v>
      </c>
      <c r="AU262" s="205" t="s">
        <v>83</v>
      </c>
      <c r="AY262" s="18" t="s">
        <v>282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1169</v>
      </c>
    </row>
    <row r="263" spans="1:65" s="2" customFormat="1" ht="58.5">
      <c r="A263" s="35"/>
      <c r="B263" s="36"/>
      <c r="C263" s="37"/>
      <c r="D263" s="209" t="s">
        <v>3774</v>
      </c>
      <c r="E263" s="37"/>
      <c r="F263" s="270" t="s">
        <v>9081</v>
      </c>
      <c r="G263" s="37"/>
      <c r="H263" s="37"/>
      <c r="I263" s="271"/>
      <c r="J263" s="37"/>
      <c r="K263" s="37"/>
      <c r="L263" s="40"/>
      <c r="M263" s="272"/>
      <c r="N263" s="273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3774</v>
      </c>
      <c r="AU263" s="18" t="s">
        <v>83</v>
      </c>
    </row>
    <row r="264" spans="1:65" s="2" customFormat="1" ht="24.2" customHeight="1">
      <c r="A264" s="35"/>
      <c r="B264" s="36"/>
      <c r="C264" s="193" t="s">
        <v>728</v>
      </c>
      <c r="D264" s="193" t="s">
        <v>284</v>
      </c>
      <c r="E264" s="194" t="s">
        <v>9082</v>
      </c>
      <c r="F264" s="195" t="s">
        <v>9083</v>
      </c>
      <c r="G264" s="196" t="s">
        <v>2216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284</v>
      </c>
      <c r="AU264" s="205" t="s">
        <v>83</v>
      </c>
      <c r="AY264" s="18" t="s">
        <v>282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1177</v>
      </c>
    </row>
    <row r="265" spans="1:65" s="2" customFormat="1" ht="68.25">
      <c r="A265" s="35"/>
      <c r="B265" s="36"/>
      <c r="C265" s="37"/>
      <c r="D265" s="209" t="s">
        <v>3774</v>
      </c>
      <c r="E265" s="37"/>
      <c r="F265" s="270" t="s">
        <v>9084</v>
      </c>
      <c r="G265" s="37"/>
      <c r="H265" s="37"/>
      <c r="I265" s="271"/>
      <c r="J265" s="37"/>
      <c r="K265" s="37"/>
      <c r="L265" s="40"/>
      <c r="M265" s="272"/>
      <c r="N265" s="273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3774</v>
      </c>
      <c r="AU265" s="18" t="s">
        <v>83</v>
      </c>
    </row>
    <row r="266" spans="1:65" s="2" customFormat="1" ht="24.2" customHeight="1">
      <c r="A266" s="35"/>
      <c r="B266" s="36"/>
      <c r="C266" s="193" t="s">
        <v>735</v>
      </c>
      <c r="D266" s="193" t="s">
        <v>284</v>
      </c>
      <c r="E266" s="194" t="s">
        <v>9085</v>
      </c>
      <c r="F266" s="195" t="s">
        <v>9086</v>
      </c>
      <c r="G266" s="196" t="s">
        <v>2216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284</v>
      </c>
      <c r="AU266" s="205" t="s">
        <v>83</v>
      </c>
      <c r="AY266" s="18" t="s">
        <v>282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1196</v>
      </c>
    </row>
    <row r="267" spans="1:65" s="2" customFormat="1" ht="48.75">
      <c r="A267" s="35"/>
      <c r="B267" s="36"/>
      <c r="C267" s="37"/>
      <c r="D267" s="209" t="s">
        <v>3774</v>
      </c>
      <c r="E267" s="37"/>
      <c r="F267" s="270" t="s">
        <v>9087</v>
      </c>
      <c r="G267" s="37"/>
      <c r="H267" s="37"/>
      <c r="I267" s="271"/>
      <c r="J267" s="37"/>
      <c r="K267" s="37"/>
      <c r="L267" s="40"/>
      <c r="M267" s="272"/>
      <c r="N267" s="273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3774</v>
      </c>
      <c r="AU267" s="18" t="s">
        <v>83</v>
      </c>
    </row>
    <row r="268" spans="1:65" s="12" customFormat="1" ht="25.9" customHeight="1">
      <c r="B268" s="177"/>
      <c r="C268" s="178"/>
      <c r="D268" s="179" t="s">
        <v>75</v>
      </c>
      <c r="E268" s="180" t="s">
        <v>3808</v>
      </c>
      <c r="F268" s="180" t="s">
        <v>9088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282</v>
      </c>
      <c r="BK268" s="190">
        <f>SUM(BK269:BK302)</f>
        <v>0</v>
      </c>
    </row>
    <row r="269" spans="1:65" s="2" customFormat="1" ht="24.2" customHeight="1">
      <c r="A269" s="35"/>
      <c r="B269" s="36"/>
      <c r="C269" s="193" t="s">
        <v>741</v>
      </c>
      <c r="D269" s="193" t="s">
        <v>284</v>
      </c>
      <c r="E269" s="194" t="s">
        <v>9089</v>
      </c>
      <c r="F269" s="195" t="s">
        <v>9090</v>
      </c>
      <c r="G269" s="196" t="s">
        <v>2216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284</v>
      </c>
      <c r="AU269" s="205" t="s">
        <v>83</v>
      </c>
      <c r="AY269" s="18" t="s">
        <v>282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1211</v>
      </c>
    </row>
    <row r="270" spans="1:65" s="2" customFormat="1" ht="48.75">
      <c r="A270" s="35"/>
      <c r="B270" s="36"/>
      <c r="C270" s="37"/>
      <c r="D270" s="209" t="s">
        <v>3774</v>
      </c>
      <c r="E270" s="37"/>
      <c r="F270" s="270" t="s">
        <v>9091</v>
      </c>
      <c r="G270" s="37"/>
      <c r="H270" s="37"/>
      <c r="I270" s="271"/>
      <c r="J270" s="37"/>
      <c r="K270" s="37"/>
      <c r="L270" s="40"/>
      <c r="M270" s="272"/>
      <c r="N270" s="273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3774</v>
      </c>
      <c r="AU270" s="18" t="s">
        <v>83</v>
      </c>
    </row>
    <row r="271" spans="1:65" s="2" customFormat="1" ht="24.2" customHeight="1">
      <c r="A271" s="35"/>
      <c r="B271" s="36"/>
      <c r="C271" s="193" t="s">
        <v>745</v>
      </c>
      <c r="D271" s="193" t="s">
        <v>284</v>
      </c>
      <c r="E271" s="194" t="s">
        <v>9092</v>
      </c>
      <c r="F271" s="195" t="s">
        <v>9093</v>
      </c>
      <c r="G271" s="196" t="s">
        <v>2216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284</v>
      </c>
      <c r="AU271" s="205" t="s">
        <v>83</v>
      </c>
      <c r="AY271" s="18" t="s">
        <v>282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1220</v>
      </c>
    </row>
    <row r="272" spans="1:65" s="2" customFormat="1" ht="48.75">
      <c r="A272" s="35"/>
      <c r="B272" s="36"/>
      <c r="C272" s="37"/>
      <c r="D272" s="209" t="s">
        <v>3774</v>
      </c>
      <c r="E272" s="37"/>
      <c r="F272" s="270" t="s">
        <v>9091</v>
      </c>
      <c r="G272" s="37"/>
      <c r="H272" s="37"/>
      <c r="I272" s="271"/>
      <c r="J272" s="37"/>
      <c r="K272" s="37"/>
      <c r="L272" s="40"/>
      <c r="M272" s="272"/>
      <c r="N272" s="273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3774</v>
      </c>
      <c r="AU272" s="18" t="s">
        <v>83</v>
      </c>
    </row>
    <row r="273" spans="1:65" s="2" customFormat="1" ht="24.2" customHeight="1">
      <c r="A273" s="35"/>
      <c r="B273" s="36"/>
      <c r="C273" s="193" t="s">
        <v>748</v>
      </c>
      <c r="D273" s="193" t="s">
        <v>284</v>
      </c>
      <c r="E273" s="194" t="s">
        <v>9094</v>
      </c>
      <c r="F273" s="195" t="s">
        <v>9095</v>
      </c>
      <c r="G273" s="196" t="s">
        <v>2216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284</v>
      </c>
      <c r="AU273" s="205" t="s">
        <v>83</v>
      </c>
      <c r="AY273" s="18" t="s">
        <v>282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1229</v>
      </c>
    </row>
    <row r="274" spans="1:65" s="2" customFormat="1" ht="48.75">
      <c r="A274" s="35"/>
      <c r="B274" s="36"/>
      <c r="C274" s="37"/>
      <c r="D274" s="209" t="s">
        <v>3774</v>
      </c>
      <c r="E274" s="37"/>
      <c r="F274" s="270" t="s">
        <v>9091</v>
      </c>
      <c r="G274" s="37"/>
      <c r="H274" s="37"/>
      <c r="I274" s="271"/>
      <c r="J274" s="37"/>
      <c r="K274" s="37"/>
      <c r="L274" s="40"/>
      <c r="M274" s="272"/>
      <c r="N274" s="273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3774</v>
      </c>
      <c r="AU274" s="18" t="s">
        <v>83</v>
      </c>
    </row>
    <row r="275" spans="1:65" s="2" customFormat="1" ht="24.2" customHeight="1">
      <c r="A275" s="35"/>
      <c r="B275" s="36"/>
      <c r="C275" s="193" t="s">
        <v>754</v>
      </c>
      <c r="D275" s="193" t="s">
        <v>284</v>
      </c>
      <c r="E275" s="194" t="s">
        <v>9096</v>
      </c>
      <c r="F275" s="195" t="s">
        <v>9097</v>
      </c>
      <c r="G275" s="196" t="s">
        <v>2216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284</v>
      </c>
      <c r="AU275" s="205" t="s">
        <v>83</v>
      </c>
      <c r="AY275" s="18" t="s">
        <v>282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1241</v>
      </c>
    </row>
    <row r="276" spans="1:65" s="2" customFormat="1" ht="107.25">
      <c r="A276" s="35"/>
      <c r="B276" s="36"/>
      <c r="C276" s="37"/>
      <c r="D276" s="209" t="s">
        <v>3774</v>
      </c>
      <c r="E276" s="37"/>
      <c r="F276" s="270" t="s">
        <v>9098</v>
      </c>
      <c r="G276" s="37"/>
      <c r="H276" s="37"/>
      <c r="I276" s="271"/>
      <c r="J276" s="37"/>
      <c r="K276" s="37"/>
      <c r="L276" s="40"/>
      <c r="M276" s="272"/>
      <c r="N276" s="273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3774</v>
      </c>
      <c r="AU276" s="18" t="s">
        <v>83</v>
      </c>
    </row>
    <row r="277" spans="1:65" s="2" customFormat="1" ht="24.2" customHeight="1">
      <c r="A277" s="35"/>
      <c r="B277" s="36"/>
      <c r="C277" s="193" t="s">
        <v>759</v>
      </c>
      <c r="D277" s="193" t="s">
        <v>284</v>
      </c>
      <c r="E277" s="194" t="s">
        <v>9099</v>
      </c>
      <c r="F277" s="195" t="s">
        <v>9097</v>
      </c>
      <c r="G277" s="196" t="s">
        <v>2216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284</v>
      </c>
      <c r="AU277" s="205" t="s">
        <v>83</v>
      </c>
      <c r="AY277" s="18" t="s">
        <v>282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1250</v>
      </c>
    </row>
    <row r="278" spans="1:65" s="2" customFormat="1" ht="97.5">
      <c r="A278" s="35"/>
      <c r="B278" s="36"/>
      <c r="C278" s="37"/>
      <c r="D278" s="209" t="s">
        <v>3774</v>
      </c>
      <c r="E278" s="37"/>
      <c r="F278" s="270" t="s">
        <v>9100</v>
      </c>
      <c r="G278" s="37"/>
      <c r="H278" s="37"/>
      <c r="I278" s="271"/>
      <c r="J278" s="37"/>
      <c r="K278" s="37"/>
      <c r="L278" s="40"/>
      <c r="M278" s="272"/>
      <c r="N278" s="273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3774</v>
      </c>
      <c r="AU278" s="18" t="s">
        <v>83</v>
      </c>
    </row>
    <row r="279" spans="1:65" s="2" customFormat="1" ht="24.2" customHeight="1">
      <c r="A279" s="35"/>
      <c r="B279" s="36"/>
      <c r="C279" s="193" t="s">
        <v>765</v>
      </c>
      <c r="D279" s="193" t="s">
        <v>284</v>
      </c>
      <c r="E279" s="194" t="s">
        <v>9101</v>
      </c>
      <c r="F279" s="195" t="s">
        <v>9102</v>
      </c>
      <c r="G279" s="196" t="s">
        <v>2216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284</v>
      </c>
      <c r="AU279" s="205" t="s">
        <v>83</v>
      </c>
      <c r="AY279" s="18" t="s">
        <v>282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1259</v>
      </c>
    </row>
    <row r="280" spans="1:65" s="2" customFormat="1" ht="97.5">
      <c r="A280" s="35"/>
      <c r="B280" s="36"/>
      <c r="C280" s="37"/>
      <c r="D280" s="209" t="s">
        <v>3774</v>
      </c>
      <c r="E280" s="37"/>
      <c r="F280" s="270" t="s">
        <v>9103</v>
      </c>
      <c r="G280" s="37"/>
      <c r="H280" s="37"/>
      <c r="I280" s="271"/>
      <c r="J280" s="37"/>
      <c r="K280" s="37"/>
      <c r="L280" s="40"/>
      <c r="M280" s="272"/>
      <c r="N280" s="273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3774</v>
      </c>
      <c r="AU280" s="18" t="s">
        <v>83</v>
      </c>
    </row>
    <row r="281" spans="1:65" s="2" customFormat="1" ht="24.2" customHeight="1">
      <c r="A281" s="35"/>
      <c r="B281" s="36"/>
      <c r="C281" s="193" t="s">
        <v>772</v>
      </c>
      <c r="D281" s="193" t="s">
        <v>284</v>
      </c>
      <c r="E281" s="194" t="s">
        <v>9104</v>
      </c>
      <c r="F281" s="195" t="s">
        <v>9102</v>
      </c>
      <c r="G281" s="196" t="s">
        <v>2216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284</v>
      </c>
      <c r="AU281" s="205" t="s">
        <v>83</v>
      </c>
      <c r="AY281" s="18" t="s">
        <v>282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1269</v>
      </c>
    </row>
    <row r="282" spans="1:65" s="2" customFormat="1" ht="97.5">
      <c r="A282" s="35"/>
      <c r="B282" s="36"/>
      <c r="C282" s="37"/>
      <c r="D282" s="209" t="s">
        <v>3774</v>
      </c>
      <c r="E282" s="37"/>
      <c r="F282" s="270" t="s">
        <v>9105</v>
      </c>
      <c r="G282" s="37"/>
      <c r="H282" s="37"/>
      <c r="I282" s="271"/>
      <c r="J282" s="37"/>
      <c r="K282" s="37"/>
      <c r="L282" s="40"/>
      <c r="M282" s="272"/>
      <c r="N282" s="273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3774</v>
      </c>
      <c r="AU282" s="18" t="s">
        <v>83</v>
      </c>
    </row>
    <row r="283" spans="1:65" s="2" customFormat="1" ht="24.2" customHeight="1">
      <c r="A283" s="35"/>
      <c r="B283" s="36"/>
      <c r="C283" s="193" t="s">
        <v>779</v>
      </c>
      <c r="D283" s="193" t="s">
        <v>284</v>
      </c>
      <c r="E283" s="194" t="s">
        <v>9106</v>
      </c>
      <c r="F283" s="195" t="s">
        <v>9097</v>
      </c>
      <c r="G283" s="196" t="s">
        <v>2216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284</v>
      </c>
      <c r="AU283" s="205" t="s">
        <v>83</v>
      </c>
      <c r="AY283" s="18" t="s">
        <v>282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1279</v>
      </c>
    </row>
    <row r="284" spans="1:65" s="2" customFormat="1" ht="68.25">
      <c r="A284" s="35"/>
      <c r="B284" s="36"/>
      <c r="C284" s="37"/>
      <c r="D284" s="209" t="s">
        <v>3774</v>
      </c>
      <c r="E284" s="37"/>
      <c r="F284" s="270" t="s">
        <v>9107</v>
      </c>
      <c r="G284" s="37"/>
      <c r="H284" s="37"/>
      <c r="I284" s="271"/>
      <c r="J284" s="37"/>
      <c r="K284" s="37"/>
      <c r="L284" s="40"/>
      <c r="M284" s="272"/>
      <c r="N284" s="273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3774</v>
      </c>
      <c r="AU284" s="18" t="s">
        <v>83</v>
      </c>
    </row>
    <row r="285" spans="1:65" s="2" customFormat="1" ht="24.2" customHeight="1">
      <c r="A285" s="35"/>
      <c r="B285" s="36"/>
      <c r="C285" s="193" t="s">
        <v>783</v>
      </c>
      <c r="D285" s="193" t="s">
        <v>284</v>
      </c>
      <c r="E285" s="194" t="s">
        <v>9108</v>
      </c>
      <c r="F285" s="195" t="s">
        <v>9102</v>
      </c>
      <c r="G285" s="196" t="s">
        <v>2216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284</v>
      </c>
      <c r="AU285" s="205" t="s">
        <v>83</v>
      </c>
      <c r="AY285" s="18" t="s">
        <v>282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1293</v>
      </c>
    </row>
    <row r="286" spans="1:65" s="2" customFormat="1" ht="68.25">
      <c r="A286" s="35"/>
      <c r="B286" s="36"/>
      <c r="C286" s="37"/>
      <c r="D286" s="209" t="s">
        <v>3774</v>
      </c>
      <c r="E286" s="37"/>
      <c r="F286" s="270" t="s">
        <v>9109</v>
      </c>
      <c r="G286" s="37"/>
      <c r="H286" s="37"/>
      <c r="I286" s="271"/>
      <c r="J286" s="37"/>
      <c r="K286" s="37"/>
      <c r="L286" s="40"/>
      <c r="M286" s="272"/>
      <c r="N286" s="273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3774</v>
      </c>
      <c r="AU286" s="18" t="s">
        <v>83</v>
      </c>
    </row>
    <row r="287" spans="1:65" s="2" customFormat="1" ht="24.2" customHeight="1">
      <c r="A287" s="35"/>
      <c r="B287" s="36"/>
      <c r="C287" s="193" t="s">
        <v>787</v>
      </c>
      <c r="D287" s="193" t="s">
        <v>284</v>
      </c>
      <c r="E287" s="194" t="s">
        <v>9110</v>
      </c>
      <c r="F287" s="195" t="s">
        <v>9111</v>
      </c>
      <c r="G287" s="196" t="s">
        <v>9112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284</v>
      </c>
      <c r="AU287" s="205" t="s">
        <v>83</v>
      </c>
      <c r="AY287" s="18" t="s">
        <v>282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1305</v>
      </c>
    </row>
    <row r="288" spans="1:65" s="2" customFormat="1" ht="78">
      <c r="A288" s="35"/>
      <c r="B288" s="36"/>
      <c r="C288" s="37"/>
      <c r="D288" s="209" t="s">
        <v>3774</v>
      </c>
      <c r="E288" s="37"/>
      <c r="F288" s="270" t="s">
        <v>9113</v>
      </c>
      <c r="G288" s="37"/>
      <c r="H288" s="37"/>
      <c r="I288" s="271"/>
      <c r="J288" s="37"/>
      <c r="K288" s="37"/>
      <c r="L288" s="40"/>
      <c r="M288" s="272"/>
      <c r="N288" s="273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3774</v>
      </c>
      <c r="AU288" s="18" t="s">
        <v>83</v>
      </c>
    </row>
    <row r="289" spans="1:65" s="2" customFormat="1" ht="24.2" customHeight="1">
      <c r="A289" s="35"/>
      <c r="B289" s="36"/>
      <c r="C289" s="193" t="s">
        <v>791</v>
      </c>
      <c r="D289" s="193" t="s">
        <v>284</v>
      </c>
      <c r="E289" s="194" t="s">
        <v>9110</v>
      </c>
      <c r="F289" s="195" t="s">
        <v>9111</v>
      </c>
      <c r="G289" s="196" t="s">
        <v>9112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284</v>
      </c>
      <c r="AU289" s="205" t="s">
        <v>83</v>
      </c>
      <c r="AY289" s="18" t="s">
        <v>282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1313</v>
      </c>
    </row>
    <row r="290" spans="1:65" s="2" customFormat="1" ht="78">
      <c r="A290" s="35"/>
      <c r="B290" s="36"/>
      <c r="C290" s="37"/>
      <c r="D290" s="209" t="s">
        <v>3774</v>
      </c>
      <c r="E290" s="37"/>
      <c r="F290" s="270" t="s">
        <v>9114</v>
      </c>
      <c r="G290" s="37"/>
      <c r="H290" s="37"/>
      <c r="I290" s="271"/>
      <c r="J290" s="37"/>
      <c r="K290" s="37"/>
      <c r="L290" s="40"/>
      <c r="M290" s="272"/>
      <c r="N290" s="273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3774</v>
      </c>
      <c r="AU290" s="18" t="s">
        <v>83</v>
      </c>
    </row>
    <row r="291" spans="1:65" s="2" customFormat="1" ht="24.2" customHeight="1">
      <c r="A291" s="35"/>
      <c r="B291" s="36"/>
      <c r="C291" s="193" t="s">
        <v>796</v>
      </c>
      <c r="D291" s="193" t="s">
        <v>284</v>
      </c>
      <c r="E291" s="194" t="s">
        <v>9115</v>
      </c>
      <c r="F291" s="195" t="s">
        <v>9116</v>
      </c>
      <c r="G291" s="196" t="s">
        <v>2216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284</v>
      </c>
      <c r="AU291" s="205" t="s">
        <v>83</v>
      </c>
      <c r="AY291" s="18" t="s">
        <v>282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1321</v>
      </c>
    </row>
    <row r="292" spans="1:65" s="2" customFormat="1" ht="58.5">
      <c r="A292" s="35"/>
      <c r="B292" s="36"/>
      <c r="C292" s="37"/>
      <c r="D292" s="209" t="s">
        <v>3774</v>
      </c>
      <c r="E292" s="37"/>
      <c r="F292" s="270" t="s">
        <v>9117</v>
      </c>
      <c r="G292" s="37"/>
      <c r="H292" s="37"/>
      <c r="I292" s="271"/>
      <c r="J292" s="37"/>
      <c r="K292" s="37"/>
      <c r="L292" s="40"/>
      <c r="M292" s="272"/>
      <c r="N292" s="273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3774</v>
      </c>
      <c r="AU292" s="18" t="s">
        <v>83</v>
      </c>
    </row>
    <row r="293" spans="1:65" s="2" customFormat="1" ht="24.2" customHeight="1">
      <c r="A293" s="35"/>
      <c r="B293" s="36"/>
      <c r="C293" s="193" t="s">
        <v>801</v>
      </c>
      <c r="D293" s="193" t="s">
        <v>284</v>
      </c>
      <c r="E293" s="194" t="s">
        <v>9118</v>
      </c>
      <c r="F293" s="195" t="s">
        <v>9119</v>
      </c>
      <c r="G293" s="196" t="s">
        <v>2216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284</v>
      </c>
      <c r="AU293" s="205" t="s">
        <v>83</v>
      </c>
      <c r="AY293" s="18" t="s">
        <v>282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1330</v>
      </c>
    </row>
    <row r="294" spans="1:65" s="2" customFormat="1" ht="68.25">
      <c r="A294" s="35"/>
      <c r="B294" s="36"/>
      <c r="C294" s="37"/>
      <c r="D294" s="209" t="s">
        <v>3774</v>
      </c>
      <c r="E294" s="37"/>
      <c r="F294" s="270" t="s">
        <v>9120</v>
      </c>
      <c r="G294" s="37"/>
      <c r="H294" s="37"/>
      <c r="I294" s="271"/>
      <c r="J294" s="37"/>
      <c r="K294" s="37"/>
      <c r="L294" s="40"/>
      <c r="M294" s="272"/>
      <c r="N294" s="273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3774</v>
      </c>
      <c r="AU294" s="18" t="s">
        <v>83</v>
      </c>
    </row>
    <row r="295" spans="1:65" s="2" customFormat="1" ht="24.2" customHeight="1">
      <c r="A295" s="35"/>
      <c r="B295" s="36"/>
      <c r="C295" s="193" t="s">
        <v>806</v>
      </c>
      <c r="D295" s="193" t="s">
        <v>284</v>
      </c>
      <c r="E295" s="194" t="s">
        <v>9121</v>
      </c>
      <c r="F295" s="195" t="s">
        <v>9122</v>
      </c>
      <c r="G295" s="196" t="s">
        <v>2216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284</v>
      </c>
      <c r="AU295" s="205" t="s">
        <v>83</v>
      </c>
      <c r="AY295" s="18" t="s">
        <v>282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1340</v>
      </c>
    </row>
    <row r="296" spans="1:65" s="2" customFormat="1" ht="68.25">
      <c r="A296" s="35"/>
      <c r="B296" s="36"/>
      <c r="C296" s="37"/>
      <c r="D296" s="209" t="s">
        <v>3774</v>
      </c>
      <c r="E296" s="37"/>
      <c r="F296" s="270" t="s">
        <v>9123</v>
      </c>
      <c r="G296" s="37"/>
      <c r="H296" s="37"/>
      <c r="I296" s="271"/>
      <c r="J296" s="37"/>
      <c r="K296" s="37"/>
      <c r="L296" s="40"/>
      <c r="M296" s="272"/>
      <c r="N296" s="273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3774</v>
      </c>
      <c r="AU296" s="18" t="s">
        <v>83</v>
      </c>
    </row>
    <row r="297" spans="1:65" s="2" customFormat="1" ht="24.2" customHeight="1">
      <c r="A297" s="35"/>
      <c r="B297" s="36"/>
      <c r="C297" s="193" t="s">
        <v>810</v>
      </c>
      <c r="D297" s="193" t="s">
        <v>284</v>
      </c>
      <c r="E297" s="194" t="s">
        <v>9121</v>
      </c>
      <c r="F297" s="195" t="s">
        <v>9122</v>
      </c>
      <c r="G297" s="196" t="s">
        <v>2216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284</v>
      </c>
      <c r="AU297" s="205" t="s">
        <v>83</v>
      </c>
      <c r="AY297" s="18" t="s">
        <v>282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1351</v>
      </c>
    </row>
    <row r="298" spans="1:65" s="2" customFormat="1" ht="68.25">
      <c r="A298" s="35"/>
      <c r="B298" s="36"/>
      <c r="C298" s="37"/>
      <c r="D298" s="209" t="s">
        <v>3774</v>
      </c>
      <c r="E298" s="37"/>
      <c r="F298" s="270" t="s">
        <v>9124</v>
      </c>
      <c r="G298" s="37"/>
      <c r="H298" s="37"/>
      <c r="I298" s="271"/>
      <c r="J298" s="37"/>
      <c r="K298" s="37"/>
      <c r="L298" s="40"/>
      <c r="M298" s="272"/>
      <c r="N298" s="273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3774</v>
      </c>
      <c r="AU298" s="18" t="s">
        <v>83</v>
      </c>
    </row>
    <row r="299" spans="1:65" s="2" customFormat="1" ht="24.2" customHeight="1">
      <c r="A299" s="35"/>
      <c r="B299" s="36"/>
      <c r="C299" s="193" t="s">
        <v>815</v>
      </c>
      <c r="D299" s="193" t="s">
        <v>284</v>
      </c>
      <c r="E299" s="194" t="s">
        <v>9121</v>
      </c>
      <c r="F299" s="195" t="s">
        <v>9122</v>
      </c>
      <c r="G299" s="196" t="s">
        <v>2216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284</v>
      </c>
      <c r="AU299" s="205" t="s">
        <v>83</v>
      </c>
      <c r="AY299" s="18" t="s">
        <v>282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1359</v>
      </c>
    </row>
    <row r="300" spans="1:65" s="2" customFormat="1" ht="68.25">
      <c r="A300" s="35"/>
      <c r="B300" s="36"/>
      <c r="C300" s="37"/>
      <c r="D300" s="209" t="s">
        <v>3774</v>
      </c>
      <c r="E300" s="37"/>
      <c r="F300" s="270" t="s">
        <v>9125</v>
      </c>
      <c r="G300" s="37"/>
      <c r="H300" s="37"/>
      <c r="I300" s="271"/>
      <c r="J300" s="37"/>
      <c r="K300" s="37"/>
      <c r="L300" s="40"/>
      <c r="M300" s="272"/>
      <c r="N300" s="273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3774</v>
      </c>
      <c r="AU300" s="18" t="s">
        <v>83</v>
      </c>
    </row>
    <row r="301" spans="1:65" s="2" customFormat="1" ht="24.2" customHeight="1">
      <c r="A301" s="35"/>
      <c r="B301" s="36"/>
      <c r="C301" s="193" t="s">
        <v>820</v>
      </c>
      <c r="D301" s="193" t="s">
        <v>284</v>
      </c>
      <c r="E301" s="194" t="s">
        <v>9121</v>
      </c>
      <c r="F301" s="195" t="s">
        <v>9122</v>
      </c>
      <c r="G301" s="196" t="s">
        <v>2216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284</v>
      </c>
      <c r="AU301" s="205" t="s">
        <v>83</v>
      </c>
      <c r="AY301" s="18" t="s">
        <v>282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1371</v>
      </c>
    </row>
    <row r="302" spans="1:65" s="2" customFormat="1" ht="68.25">
      <c r="A302" s="35"/>
      <c r="B302" s="36"/>
      <c r="C302" s="37"/>
      <c r="D302" s="209" t="s">
        <v>3774</v>
      </c>
      <c r="E302" s="37"/>
      <c r="F302" s="270" t="s">
        <v>9126</v>
      </c>
      <c r="G302" s="37"/>
      <c r="H302" s="37"/>
      <c r="I302" s="271"/>
      <c r="J302" s="37"/>
      <c r="K302" s="37"/>
      <c r="L302" s="40"/>
      <c r="M302" s="272"/>
      <c r="N302" s="273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3774</v>
      </c>
      <c r="AU302" s="18" t="s">
        <v>83</v>
      </c>
    </row>
    <row r="303" spans="1:65" s="12" customFormat="1" ht="25.9" customHeight="1">
      <c r="B303" s="177"/>
      <c r="C303" s="178"/>
      <c r="D303" s="179" t="s">
        <v>75</v>
      </c>
      <c r="E303" s="180" t="s">
        <v>3816</v>
      </c>
      <c r="F303" s="180" t="s">
        <v>2206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282</v>
      </c>
      <c r="BK303" s="190">
        <f>SUM(BK304:BK371)</f>
        <v>0</v>
      </c>
    </row>
    <row r="304" spans="1:65" s="2" customFormat="1" ht="24.2" customHeight="1">
      <c r="A304" s="35"/>
      <c r="B304" s="36"/>
      <c r="C304" s="193" t="s">
        <v>825</v>
      </c>
      <c r="D304" s="193" t="s">
        <v>284</v>
      </c>
      <c r="E304" s="194" t="s">
        <v>9127</v>
      </c>
      <c r="F304" s="195" t="s">
        <v>9128</v>
      </c>
      <c r="G304" s="196" t="s">
        <v>9112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284</v>
      </c>
      <c r="AU304" s="205" t="s">
        <v>83</v>
      </c>
      <c r="AY304" s="18" t="s">
        <v>282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1379</v>
      </c>
    </row>
    <row r="305" spans="1:65" s="2" customFormat="1" ht="78">
      <c r="A305" s="35"/>
      <c r="B305" s="36"/>
      <c r="C305" s="37"/>
      <c r="D305" s="209" t="s">
        <v>3774</v>
      </c>
      <c r="E305" s="37"/>
      <c r="F305" s="270" t="s">
        <v>9129</v>
      </c>
      <c r="G305" s="37"/>
      <c r="H305" s="37"/>
      <c r="I305" s="271"/>
      <c r="J305" s="37"/>
      <c r="K305" s="37"/>
      <c r="L305" s="40"/>
      <c r="M305" s="272"/>
      <c r="N305" s="273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3774</v>
      </c>
      <c r="AU305" s="18" t="s">
        <v>83</v>
      </c>
    </row>
    <row r="306" spans="1:65" s="2" customFormat="1" ht="24.2" customHeight="1">
      <c r="A306" s="35"/>
      <c r="B306" s="36"/>
      <c r="C306" s="193" t="s">
        <v>834</v>
      </c>
      <c r="D306" s="193" t="s">
        <v>284</v>
      </c>
      <c r="E306" s="194" t="s">
        <v>9130</v>
      </c>
      <c r="F306" s="195" t="s">
        <v>9131</v>
      </c>
      <c r="G306" s="196" t="s">
        <v>9112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284</v>
      </c>
      <c r="AU306" s="205" t="s">
        <v>83</v>
      </c>
      <c r="AY306" s="18" t="s">
        <v>282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1387</v>
      </c>
    </row>
    <row r="307" spans="1:65" s="2" customFormat="1" ht="78">
      <c r="A307" s="35"/>
      <c r="B307" s="36"/>
      <c r="C307" s="37"/>
      <c r="D307" s="209" t="s">
        <v>3774</v>
      </c>
      <c r="E307" s="37"/>
      <c r="F307" s="270" t="s">
        <v>9132</v>
      </c>
      <c r="G307" s="37"/>
      <c r="H307" s="37"/>
      <c r="I307" s="271"/>
      <c r="J307" s="37"/>
      <c r="K307" s="37"/>
      <c r="L307" s="40"/>
      <c r="M307" s="272"/>
      <c r="N307" s="273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3774</v>
      </c>
      <c r="AU307" s="18" t="s">
        <v>83</v>
      </c>
    </row>
    <row r="308" spans="1:65" s="2" customFormat="1" ht="24.2" customHeight="1">
      <c r="A308" s="35"/>
      <c r="B308" s="36"/>
      <c r="C308" s="193" t="s">
        <v>838</v>
      </c>
      <c r="D308" s="193" t="s">
        <v>284</v>
      </c>
      <c r="E308" s="194" t="s">
        <v>9133</v>
      </c>
      <c r="F308" s="195" t="s">
        <v>9134</v>
      </c>
      <c r="G308" s="196" t="s">
        <v>9112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284</v>
      </c>
      <c r="AU308" s="205" t="s">
        <v>83</v>
      </c>
      <c r="AY308" s="18" t="s">
        <v>282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1397</v>
      </c>
    </row>
    <row r="309" spans="1:65" s="2" customFormat="1" ht="39">
      <c r="A309" s="35"/>
      <c r="B309" s="36"/>
      <c r="C309" s="37"/>
      <c r="D309" s="209" t="s">
        <v>3774</v>
      </c>
      <c r="E309" s="37"/>
      <c r="F309" s="270" t="s">
        <v>9135</v>
      </c>
      <c r="G309" s="37"/>
      <c r="H309" s="37"/>
      <c r="I309" s="271"/>
      <c r="J309" s="37"/>
      <c r="K309" s="37"/>
      <c r="L309" s="40"/>
      <c r="M309" s="272"/>
      <c r="N309" s="273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3774</v>
      </c>
      <c r="AU309" s="18" t="s">
        <v>83</v>
      </c>
    </row>
    <row r="310" spans="1:65" s="2" customFormat="1" ht="24.2" customHeight="1">
      <c r="A310" s="35"/>
      <c r="B310" s="36"/>
      <c r="C310" s="193" t="s">
        <v>844</v>
      </c>
      <c r="D310" s="193" t="s">
        <v>284</v>
      </c>
      <c r="E310" s="194" t="s">
        <v>9136</v>
      </c>
      <c r="F310" s="195" t="s">
        <v>9137</v>
      </c>
      <c r="G310" s="196" t="s">
        <v>9112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284</v>
      </c>
      <c r="AU310" s="205" t="s">
        <v>83</v>
      </c>
      <c r="AY310" s="18" t="s">
        <v>282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1411</v>
      </c>
    </row>
    <row r="311" spans="1:65" s="2" customFormat="1" ht="39">
      <c r="A311" s="35"/>
      <c r="B311" s="36"/>
      <c r="C311" s="37"/>
      <c r="D311" s="209" t="s">
        <v>3774</v>
      </c>
      <c r="E311" s="37"/>
      <c r="F311" s="270" t="s">
        <v>9138</v>
      </c>
      <c r="G311" s="37"/>
      <c r="H311" s="37"/>
      <c r="I311" s="271"/>
      <c r="J311" s="37"/>
      <c r="K311" s="37"/>
      <c r="L311" s="40"/>
      <c r="M311" s="272"/>
      <c r="N311" s="273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3774</v>
      </c>
      <c r="AU311" s="18" t="s">
        <v>83</v>
      </c>
    </row>
    <row r="312" spans="1:65" s="2" customFormat="1" ht="24.2" customHeight="1">
      <c r="A312" s="35"/>
      <c r="B312" s="36"/>
      <c r="C312" s="193" t="s">
        <v>851</v>
      </c>
      <c r="D312" s="193" t="s">
        <v>284</v>
      </c>
      <c r="E312" s="194" t="s">
        <v>9139</v>
      </c>
      <c r="F312" s="195" t="s">
        <v>9140</v>
      </c>
      <c r="G312" s="196" t="s">
        <v>9112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284</v>
      </c>
      <c r="AU312" s="205" t="s">
        <v>83</v>
      </c>
      <c r="AY312" s="18" t="s">
        <v>282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>
      <c r="A313" s="35"/>
      <c r="B313" s="36"/>
      <c r="C313" s="37"/>
      <c r="D313" s="209" t="s">
        <v>3774</v>
      </c>
      <c r="E313" s="37"/>
      <c r="F313" s="270" t="s">
        <v>9135</v>
      </c>
      <c r="G313" s="37"/>
      <c r="H313" s="37"/>
      <c r="I313" s="271"/>
      <c r="J313" s="37"/>
      <c r="K313" s="37"/>
      <c r="L313" s="40"/>
      <c r="M313" s="272"/>
      <c r="N313" s="273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3774</v>
      </c>
      <c r="AU313" s="18" t="s">
        <v>83</v>
      </c>
    </row>
    <row r="314" spans="1:65" s="2" customFormat="1" ht="24.2" customHeight="1">
      <c r="A314" s="35"/>
      <c r="B314" s="36"/>
      <c r="C314" s="193" t="s">
        <v>859</v>
      </c>
      <c r="D314" s="193" t="s">
        <v>284</v>
      </c>
      <c r="E314" s="194" t="s">
        <v>9141</v>
      </c>
      <c r="F314" s="195" t="s">
        <v>9142</v>
      </c>
      <c r="G314" s="196" t="s">
        <v>9112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284</v>
      </c>
      <c r="AU314" s="205" t="s">
        <v>83</v>
      </c>
      <c r="AY314" s="18" t="s">
        <v>282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1431</v>
      </c>
    </row>
    <row r="315" spans="1:65" s="2" customFormat="1" ht="39">
      <c r="A315" s="35"/>
      <c r="B315" s="36"/>
      <c r="C315" s="37"/>
      <c r="D315" s="209" t="s">
        <v>3774</v>
      </c>
      <c r="E315" s="37"/>
      <c r="F315" s="270" t="s">
        <v>9135</v>
      </c>
      <c r="G315" s="37"/>
      <c r="H315" s="37"/>
      <c r="I315" s="271"/>
      <c r="J315" s="37"/>
      <c r="K315" s="37"/>
      <c r="L315" s="40"/>
      <c r="M315" s="272"/>
      <c r="N315" s="273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3774</v>
      </c>
      <c r="AU315" s="18" t="s">
        <v>83</v>
      </c>
    </row>
    <row r="316" spans="1:65" s="2" customFormat="1" ht="24.2" customHeight="1">
      <c r="A316" s="35"/>
      <c r="B316" s="36"/>
      <c r="C316" s="193" t="s">
        <v>863</v>
      </c>
      <c r="D316" s="193" t="s">
        <v>284</v>
      </c>
      <c r="E316" s="194" t="s">
        <v>9143</v>
      </c>
      <c r="F316" s="195" t="s">
        <v>9144</v>
      </c>
      <c r="G316" s="196" t="s">
        <v>9112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284</v>
      </c>
      <c r="AU316" s="205" t="s">
        <v>83</v>
      </c>
      <c r="AY316" s="18" t="s">
        <v>282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1440</v>
      </c>
    </row>
    <row r="317" spans="1:65" s="2" customFormat="1" ht="39">
      <c r="A317" s="35"/>
      <c r="B317" s="36"/>
      <c r="C317" s="37"/>
      <c r="D317" s="209" t="s">
        <v>3774</v>
      </c>
      <c r="E317" s="37"/>
      <c r="F317" s="270" t="s">
        <v>9145</v>
      </c>
      <c r="G317" s="37"/>
      <c r="H317" s="37"/>
      <c r="I317" s="271"/>
      <c r="J317" s="37"/>
      <c r="K317" s="37"/>
      <c r="L317" s="40"/>
      <c r="M317" s="272"/>
      <c r="N317" s="273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3774</v>
      </c>
      <c r="AU317" s="18" t="s">
        <v>83</v>
      </c>
    </row>
    <row r="318" spans="1:65" s="2" customFormat="1" ht="24.2" customHeight="1">
      <c r="A318" s="35"/>
      <c r="B318" s="36"/>
      <c r="C318" s="193" t="s">
        <v>867</v>
      </c>
      <c r="D318" s="193" t="s">
        <v>284</v>
      </c>
      <c r="E318" s="194" t="s">
        <v>9146</v>
      </c>
      <c r="F318" s="195" t="s">
        <v>9147</v>
      </c>
      <c r="G318" s="196" t="s">
        <v>9112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284</v>
      </c>
      <c r="AU318" s="205" t="s">
        <v>83</v>
      </c>
      <c r="AY318" s="18" t="s">
        <v>282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1449</v>
      </c>
    </row>
    <row r="319" spans="1:65" s="2" customFormat="1" ht="39">
      <c r="A319" s="35"/>
      <c r="B319" s="36"/>
      <c r="C319" s="37"/>
      <c r="D319" s="209" t="s">
        <v>3774</v>
      </c>
      <c r="E319" s="37"/>
      <c r="F319" s="270" t="s">
        <v>9135</v>
      </c>
      <c r="G319" s="37"/>
      <c r="H319" s="37"/>
      <c r="I319" s="271"/>
      <c r="J319" s="37"/>
      <c r="K319" s="37"/>
      <c r="L319" s="40"/>
      <c r="M319" s="272"/>
      <c r="N319" s="273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3774</v>
      </c>
      <c r="AU319" s="18" t="s">
        <v>83</v>
      </c>
    </row>
    <row r="320" spans="1:65" s="2" customFormat="1" ht="24.2" customHeight="1">
      <c r="A320" s="35"/>
      <c r="B320" s="36"/>
      <c r="C320" s="193" t="s">
        <v>871</v>
      </c>
      <c r="D320" s="193" t="s">
        <v>284</v>
      </c>
      <c r="E320" s="194" t="s">
        <v>9148</v>
      </c>
      <c r="F320" s="195" t="s">
        <v>9149</v>
      </c>
      <c r="G320" s="196" t="s">
        <v>9112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284</v>
      </c>
      <c r="AU320" s="205" t="s">
        <v>83</v>
      </c>
      <c r="AY320" s="18" t="s">
        <v>282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1458</v>
      </c>
    </row>
    <row r="321" spans="1:65" s="2" customFormat="1" ht="39">
      <c r="A321" s="35"/>
      <c r="B321" s="36"/>
      <c r="C321" s="37"/>
      <c r="D321" s="209" t="s">
        <v>3774</v>
      </c>
      <c r="E321" s="37"/>
      <c r="F321" s="270" t="s">
        <v>9150</v>
      </c>
      <c r="G321" s="37"/>
      <c r="H321" s="37"/>
      <c r="I321" s="271"/>
      <c r="J321" s="37"/>
      <c r="K321" s="37"/>
      <c r="L321" s="40"/>
      <c r="M321" s="272"/>
      <c r="N321" s="273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3774</v>
      </c>
      <c r="AU321" s="18" t="s">
        <v>83</v>
      </c>
    </row>
    <row r="322" spans="1:65" s="2" customFormat="1" ht="24.2" customHeight="1">
      <c r="A322" s="35"/>
      <c r="B322" s="36"/>
      <c r="C322" s="193" t="s">
        <v>878</v>
      </c>
      <c r="D322" s="193" t="s">
        <v>284</v>
      </c>
      <c r="E322" s="194" t="s">
        <v>9151</v>
      </c>
      <c r="F322" s="195" t="s">
        <v>9152</v>
      </c>
      <c r="G322" s="196" t="s">
        <v>9112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284</v>
      </c>
      <c r="AU322" s="205" t="s">
        <v>83</v>
      </c>
      <c r="AY322" s="18" t="s">
        <v>282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1468</v>
      </c>
    </row>
    <row r="323" spans="1:65" s="2" customFormat="1" ht="39">
      <c r="A323" s="35"/>
      <c r="B323" s="36"/>
      <c r="C323" s="37"/>
      <c r="D323" s="209" t="s">
        <v>3774</v>
      </c>
      <c r="E323" s="37"/>
      <c r="F323" s="270" t="s">
        <v>9135</v>
      </c>
      <c r="G323" s="37"/>
      <c r="H323" s="37"/>
      <c r="I323" s="271"/>
      <c r="J323" s="37"/>
      <c r="K323" s="37"/>
      <c r="L323" s="40"/>
      <c r="M323" s="272"/>
      <c r="N323" s="273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3774</v>
      </c>
      <c r="AU323" s="18" t="s">
        <v>83</v>
      </c>
    </row>
    <row r="324" spans="1:65" s="2" customFormat="1" ht="24.2" customHeight="1">
      <c r="A324" s="35"/>
      <c r="B324" s="36"/>
      <c r="C324" s="193" t="s">
        <v>892</v>
      </c>
      <c r="D324" s="193" t="s">
        <v>284</v>
      </c>
      <c r="E324" s="194" t="s">
        <v>9153</v>
      </c>
      <c r="F324" s="195" t="s">
        <v>9154</v>
      </c>
      <c r="G324" s="196" t="s">
        <v>9112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284</v>
      </c>
      <c r="AU324" s="205" t="s">
        <v>83</v>
      </c>
      <c r="AY324" s="18" t="s">
        <v>282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>
      <c r="A325" s="35"/>
      <c r="B325" s="36"/>
      <c r="C325" s="37"/>
      <c r="D325" s="209" t="s">
        <v>3774</v>
      </c>
      <c r="E325" s="37"/>
      <c r="F325" s="270" t="s">
        <v>9150</v>
      </c>
      <c r="G325" s="37"/>
      <c r="H325" s="37"/>
      <c r="I325" s="271"/>
      <c r="J325" s="37"/>
      <c r="K325" s="37"/>
      <c r="L325" s="40"/>
      <c r="M325" s="272"/>
      <c r="N325" s="273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3774</v>
      </c>
      <c r="AU325" s="18" t="s">
        <v>83</v>
      </c>
    </row>
    <row r="326" spans="1:65" s="2" customFormat="1" ht="24.2" customHeight="1">
      <c r="A326" s="35"/>
      <c r="B326" s="36"/>
      <c r="C326" s="193" t="s">
        <v>901</v>
      </c>
      <c r="D326" s="193" t="s">
        <v>284</v>
      </c>
      <c r="E326" s="194" t="s">
        <v>9155</v>
      </c>
      <c r="F326" s="195" t="s">
        <v>9156</v>
      </c>
      <c r="G326" s="196" t="s">
        <v>9112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284</v>
      </c>
      <c r="AU326" s="205" t="s">
        <v>83</v>
      </c>
      <c r="AY326" s="18" t="s">
        <v>282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1496</v>
      </c>
    </row>
    <row r="327" spans="1:65" s="2" customFormat="1" ht="39">
      <c r="A327" s="35"/>
      <c r="B327" s="36"/>
      <c r="C327" s="37"/>
      <c r="D327" s="209" t="s">
        <v>3774</v>
      </c>
      <c r="E327" s="37"/>
      <c r="F327" s="270" t="s">
        <v>9138</v>
      </c>
      <c r="G327" s="37"/>
      <c r="H327" s="37"/>
      <c r="I327" s="271"/>
      <c r="J327" s="37"/>
      <c r="K327" s="37"/>
      <c r="L327" s="40"/>
      <c r="M327" s="272"/>
      <c r="N327" s="273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3774</v>
      </c>
      <c r="AU327" s="18" t="s">
        <v>83</v>
      </c>
    </row>
    <row r="328" spans="1:65" s="2" customFormat="1" ht="24.2" customHeight="1">
      <c r="A328" s="35"/>
      <c r="B328" s="36"/>
      <c r="C328" s="193" t="s">
        <v>905</v>
      </c>
      <c r="D328" s="193" t="s">
        <v>284</v>
      </c>
      <c r="E328" s="194" t="s">
        <v>9157</v>
      </c>
      <c r="F328" s="195" t="s">
        <v>9158</v>
      </c>
      <c r="G328" s="196" t="s">
        <v>9112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284</v>
      </c>
      <c r="AU328" s="205" t="s">
        <v>83</v>
      </c>
      <c r="AY328" s="18" t="s">
        <v>282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>
      <c r="A329" s="35"/>
      <c r="B329" s="36"/>
      <c r="C329" s="37"/>
      <c r="D329" s="209" t="s">
        <v>3774</v>
      </c>
      <c r="E329" s="37"/>
      <c r="F329" s="270" t="s">
        <v>9135</v>
      </c>
      <c r="G329" s="37"/>
      <c r="H329" s="37"/>
      <c r="I329" s="271"/>
      <c r="J329" s="37"/>
      <c r="K329" s="37"/>
      <c r="L329" s="40"/>
      <c r="M329" s="272"/>
      <c r="N329" s="273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3774</v>
      </c>
      <c r="AU329" s="18" t="s">
        <v>83</v>
      </c>
    </row>
    <row r="330" spans="1:65" s="2" customFormat="1" ht="24.2" customHeight="1">
      <c r="A330" s="35"/>
      <c r="B330" s="36"/>
      <c r="C330" s="193" t="s">
        <v>910</v>
      </c>
      <c r="D330" s="193" t="s">
        <v>284</v>
      </c>
      <c r="E330" s="194" t="s">
        <v>9159</v>
      </c>
      <c r="F330" s="195" t="s">
        <v>9160</v>
      </c>
      <c r="G330" s="196" t="s">
        <v>9112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284</v>
      </c>
      <c r="AU330" s="205" t="s">
        <v>83</v>
      </c>
      <c r="AY330" s="18" t="s">
        <v>282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1514</v>
      </c>
    </row>
    <row r="331" spans="1:65" s="2" customFormat="1" ht="39">
      <c r="A331" s="35"/>
      <c r="B331" s="36"/>
      <c r="C331" s="37"/>
      <c r="D331" s="209" t="s">
        <v>3774</v>
      </c>
      <c r="E331" s="37"/>
      <c r="F331" s="270" t="s">
        <v>9135</v>
      </c>
      <c r="G331" s="37"/>
      <c r="H331" s="37"/>
      <c r="I331" s="271"/>
      <c r="J331" s="37"/>
      <c r="K331" s="37"/>
      <c r="L331" s="40"/>
      <c r="M331" s="272"/>
      <c r="N331" s="273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3774</v>
      </c>
      <c r="AU331" s="18" t="s">
        <v>83</v>
      </c>
    </row>
    <row r="332" spans="1:65" s="2" customFormat="1" ht="24.2" customHeight="1">
      <c r="A332" s="35"/>
      <c r="B332" s="36"/>
      <c r="C332" s="193" t="s">
        <v>921</v>
      </c>
      <c r="D332" s="193" t="s">
        <v>284</v>
      </c>
      <c r="E332" s="194" t="s">
        <v>9161</v>
      </c>
      <c r="F332" s="195" t="s">
        <v>9162</v>
      </c>
      <c r="G332" s="196" t="s">
        <v>9112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284</v>
      </c>
      <c r="AU332" s="205" t="s">
        <v>83</v>
      </c>
      <c r="AY332" s="18" t="s">
        <v>282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1524</v>
      </c>
    </row>
    <row r="333" spans="1:65" s="2" customFormat="1" ht="39">
      <c r="A333" s="35"/>
      <c r="B333" s="36"/>
      <c r="C333" s="37"/>
      <c r="D333" s="209" t="s">
        <v>3774</v>
      </c>
      <c r="E333" s="37"/>
      <c r="F333" s="270" t="s">
        <v>9135</v>
      </c>
      <c r="G333" s="37"/>
      <c r="H333" s="37"/>
      <c r="I333" s="271"/>
      <c r="J333" s="37"/>
      <c r="K333" s="37"/>
      <c r="L333" s="40"/>
      <c r="M333" s="272"/>
      <c r="N333" s="273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3774</v>
      </c>
      <c r="AU333" s="18" t="s">
        <v>83</v>
      </c>
    </row>
    <row r="334" spans="1:65" s="2" customFormat="1" ht="24.2" customHeight="1">
      <c r="A334" s="35"/>
      <c r="B334" s="36"/>
      <c r="C334" s="193" t="s">
        <v>926</v>
      </c>
      <c r="D334" s="193" t="s">
        <v>284</v>
      </c>
      <c r="E334" s="194" t="s">
        <v>9163</v>
      </c>
      <c r="F334" s="195" t="s">
        <v>9164</v>
      </c>
      <c r="G334" s="196" t="s">
        <v>9112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284</v>
      </c>
      <c r="AU334" s="205" t="s">
        <v>83</v>
      </c>
      <c r="AY334" s="18" t="s">
        <v>282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1533</v>
      </c>
    </row>
    <row r="335" spans="1:65" s="2" customFormat="1" ht="39">
      <c r="A335" s="35"/>
      <c r="B335" s="36"/>
      <c r="C335" s="37"/>
      <c r="D335" s="209" t="s">
        <v>3774</v>
      </c>
      <c r="E335" s="37"/>
      <c r="F335" s="270" t="s">
        <v>9135</v>
      </c>
      <c r="G335" s="37"/>
      <c r="H335" s="37"/>
      <c r="I335" s="271"/>
      <c r="J335" s="37"/>
      <c r="K335" s="37"/>
      <c r="L335" s="40"/>
      <c r="M335" s="272"/>
      <c r="N335" s="273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3774</v>
      </c>
      <c r="AU335" s="18" t="s">
        <v>83</v>
      </c>
    </row>
    <row r="336" spans="1:65" s="2" customFormat="1" ht="24.2" customHeight="1">
      <c r="A336" s="35"/>
      <c r="B336" s="36"/>
      <c r="C336" s="193" t="s">
        <v>934</v>
      </c>
      <c r="D336" s="193" t="s">
        <v>284</v>
      </c>
      <c r="E336" s="194" t="s">
        <v>9165</v>
      </c>
      <c r="F336" s="195" t="s">
        <v>9166</v>
      </c>
      <c r="G336" s="196" t="s">
        <v>9112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284</v>
      </c>
      <c r="AU336" s="205" t="s">
        <v>83</v>
      </c>
      <c r="AY336" s="18" t="s">
        <v>282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1543</v>
      </c>
    </row>
    <row r="337" spans="1:65" s="2" customFormat="1" ht="39">
      <c r="A337" s="35"/>
      <c r="B337" s="36"/>
      <c r="C337" s="37"/>
      <c r="D337" s="209" t="s">
        <v>3774</v>
      </c>
      <c r="E337" s="37"/>
      <c r="F337" s="270" t="s">
        <v>9138</v>
      </c>
      <c r="G337" s="37"/>
      <c r="H337" s="37"/>
      <c r="I337" s="271"/>
      <c r="J337" s="37"/>
      <c r="K337" s="37"/>
      <c r="L337" s="40"/>
      <c r="M337" s="272"/>
      <c r="N337" s="273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3774</v>
      </c>
      <c r="AU337" s="18" t="s">
        <v>83</v>
      </c>
    </row>
    <row r="338" spans="1:65" s="2" customFormat="1" ht="24.2" customHeight="1">
      <c r="A338" s="35"/>
      <c r="B338" s="36"/>
      <c r="C338" s="193" t="s">
        <v>938</v>
      </c>
      <c r="D338" s="193" t="s">
        <v>284</v>
      </c>
      <c r="E338" s="194" t="s">
        <v>9167</v>
      </c>
      <c r="F338" s="195" t="s">
        <v>9168</v>
      </c>
      <c r="G338" s="196" t="s">
        <v>9112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284</v>
      </c>
      <c r="AU338" s="205" t="s">
        <v>83</v>
      </c>
      <c r="AY338" s="18" t="s">
        <v>282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1553</v>
      </c>
    </row>
    <row r="339" spans="1:65" s="2" customFormat="1" ht="39">
      <c r="A339" s="35"/>
      <c r="B339" s="36"/>
      <c r="C339" s="37"/>
      <c r="D339" s="209" t="s">
        <v>3774</v>
      </c>
      <c r="E339" s="37"/>
      <c r="F339" s="270" t="s">
        <v>9145</v>
      </c>
      <c r="G339" s="37"/>
      <c r="H339" s="37"/>
      <c r="I339" s="271"/>
      <c r="J339" s="37"/>
      <c r="K339" s="37"/>
      <c r="L339" s="40"/>
      <c r="M339" s="272"/>
      <c r="N339" s="273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3774</v>
      </c>
      <c r="AU339" s="18" t="s">
        <v>83</v>
      </c>
    </row>
    <row r="340" spans="1:65" s="2" customFormat="1" ht="24.2" customHeight="1">
      <c r="A340" s="35"/>
      <c r="B340" s="36"/>
      <c r="C340" s="193" t="s">
        <v>943</v>
      </c>
      <c r="D340" s="193" t="s">
        <v>284</v>
      </c>
      <c r="E340" s="194" t="s">
        <v>9169</v>
      </c>
      <c r="F340" s="195" t="s">
        <v>9170</v>
      </c>
      <c r="G340" s="196" t="s">
        <v>9112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284</v>
      </c>
      <c r="AU340" s="205" t="s">
        <v>83</v>
      </c>
      <c r="AY340" s="18" t="s">
        <v>282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1563</v>
      </c>
    </row>
    <row r="341" spans="1:65" s="2" customFormat="1" ht="58.5">
      <c r="A341" s="35"/>
      <c r="B341" s="36"/>
      <c r="C341" s="37"/>
      <c r="D341" s="209" t="s">
        <v>3774</v>
      </c>
      <c r="E341" s="37"/>
      <c r="F341" s="270" t="s">
        <v>9171</v>
      </c>
      <c r="G341" s="37"/>
      <c r="H341" s="37"/>
      <c r="I341" s="271"/>
      <c r="J341" s="37"/>
      <c r="K341" s="37"/>
      <c r="L341" s="40"/>
      <c r="M341" s="272"/>
      <c r="N341" s="273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3774</v>
      </c>
      <c r="AU341" s="18" t="s">
        <v>83</v>
      </c>
    </row>
    <row r="342" spans="1:65" s="2" customFormat="1" ht="24.2" customHeight="1">
      <c r="A342" s="35"/>
      <c r="B342" s="36"/>
      <c r="C342" s="193" t="s">
        <v>947</v>
      </c>
      <c r="D342" s="193" t="s">
        <v>284</v>
      </c>
      <c r="E342" s="194" t="s">
        <v>9172</v>
      </c>
      <c r="F342" s="195" t="s">
        <v>9173</v>
      </c>
      <c r="G342" s="196" t="s">
        <v>9112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284</v>
      </c>
      <c r="AU342" s="205" t="s">
        <v>83</v>
      </c>
      <c r="AY342" s="18" t="s">
        <v>282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1577</v>
      </c>
    </row>
    <row r="343" spans="1:65" s="2" customFormat="1" ht="58.5">
      <c r="A343" s="35"/>
      <c r="B343" s="36"/>
      <c r="C343" s="37"/>
      <c r="D343" s="209" t="s">
        <v>3774</v>
      </c>
      <c r="E343" s="37"/>
      <c r="F343" s="270" t="s">
        <v>9171</v>
      </c>
      <c r="G343" s="37"/>
      <c r="H343" s="37"/>
      <c r="I343" s="271"/>
      <c r="J343" s="37"/>
      <c r="K343" s="37"/>
      <c r="L343" s="40"/>
      <c r="M343" s="272"/>
      <c r="N343" s="273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3774</v>
      </c>
      <c r="AU343" s="18" t="s">
        <v>83</v>
      </c>
    </row>
    <row r="344" spans="1:65" s="2" customFormat="1" ht="24.2" customHeight="1">
      <c r="A344" s="35"/>
      <c r="B344" s="36"/>
      <c r="C344" s="193" t="s">
        <v>951</v>
      </c>
      <c r="D344" s="193" t="s">
        <v>284</v>
      </c>
      <c r="E344" s="194" t="s">
        <v>9174</v>
      </c>
      <c r="F344" s="195" t="s">
        <v>9175</v>
      </c>
      <c r="G344" s="196" t="s">
        <v>9112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284</v>
      </c>
      <c r="AU344" s="205" t="s">
        <v>83</v>
      </c>
      <c r="AY344" s="18" t="s">
        <v>282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>
      <c r="A345" s="35"/>
      <c r="B345" s="36"/>
      <c r="C345" s="37"/>
      <c r="D345" s="209" t="s">
        <v>3774</v>
      </c>
      <c r="E345" s="37"/>
      <c r="F345" s="270" t="s">
        <v>9135</v>
      </c>
      <c r="G345" s="37"/>
      <c r="H345" s="37"/>
      <c r="I345" s="271"/>
      <c r="J345" s="37"/>
      <c r="K345" s="37"/>
      <c r="L345" s="40"/>
      <c r="M345" s="272"/>
      <c r="N345" s="273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3774</v>
      </c>
      <c r="AU345" s="18" t="s">
        <v>83</v>
      </c>
    </row>
    <row r="346" spans="1:65" s="2" customFormat="1" ht="24.2" customHeight="1">
      <c r="A346" s="35"/>
      <c r="B346" s="36"/>
      <c r="C346" s="193" t="s">
        <v>957</v>
      </c>
      <c r="D346" s="193" t="s">
        <v>284</v>
      </c>
      <c r="E346" s="194" t="s">
        <v>9176</v>
      </c>
      <c r="F346" s="195" t="s">
        <v>9177</v>
      </c>
      <c r="G346" s="196" t="s">
        <v>9112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284</v>
      </c>
      <c r="AU346" s="205" t="s">
        <v>83</v>
      </c>
      <c r="AY346" s="18" t="s">
        <v>282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1602</v>
      </c>
    </row>
    <row r="347" spans="1:65" s="2" customFormat="1" ht="87.75">
      <c r="A347" s="35"/>
      <c r="B347" s="36"/>
      <c r="C347" s="37"/>
      <c r="D347" s="209" t="s">
        <v>3774</v>
      </c>
      <c r="E347" s="37"/>
      <c r="F347" s="270" t="s">
        <v>9178</v>
      </c>
      <c r="G347" s="37"/>
      <c r="H347" s="37"/>
      <c r="I347" s="271"/>
      <c r="J347" s="37"/>
      <c r="K347" s="37"/>
      <c r="L347" s="40"/>
      <c r="M347" s="272"/>
      <c r="N347" s="273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3774</v>
      </c>
      <c r="AU347" s="18" t="s">
        <v>83</v>
      </c>
    </row>
    <row r="348" spans="1:65" s="2" customFormat="1" ht="24.2" customHeight="1">
      <c r="A348" s="35"/>
      <c r="B348" s="36"/>
      <c r="C348" s="193" t="s">
        <v>962</v>
      </c>
      <c r="D348" s="193" t="s">
        <v>284</v>
      </c>
      <c r="E348" s="194" t="s">
        <v>9179</v>
      </c>
      <c r="F348" s="195" t="s">
        <v>9180</v>
      </c>
      <c r="G348" s="196" t="s">
        <v>9112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284</v>
      </c>
      <c r="AU348" s="205" t="s">
        <v>83</v>
      </c>
      <c r="AY348" s="18" t="s">
        <v>282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1612</v>
      </c>
    </row>
    <row r="349" spans="1:65" s="2" customFormat="1" ht="39">
      <c r="A349" s="35"/>
      <c r="B349" s="36"/>
      <c r="C349" s="37"/>
      <c r="D349" s="209" t="s">
        <v>3774</v>
      </c>
      <c r="E349" s="37"/>
      <c r="F349" s="270" t="s">
        <v>9135</v>
      </c>
      <c r="G349" s="37"/>
      <c r="H349" s="37"/>
      <c r="I349" s="271"/>
      <c r="J349" s="37"/>
      <c r="K349" s="37"/>
      <c r="L349" s="40"/>
      <c r="M349" s="272"/>
      <c r="N349" s="273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3774</v>
      </c>
      <c r="AU349" s="18" t="s">
        <v>83</v>
      </c>
    </row>
    <row r="350" spans="1:65" s="2" customFormat="1" ht="24.2" customHeight="1">
      <c r="A350" s="35"/>
      <c r="B350" s="36"/>
      <c r="C350" s="193" t="s">
        <v>971</v>
      </c>
      <c r="D350" s="193" t="s">
        <v>284</v>
      </c>
      <c r="E350" s="194" t="s">
        <v>9181</v>
      </c>
      <c r="F350" s="195" t="s">
        <v>9182</v>
      </c>
      <c r="G350" s="196" t="s">
        <v>9112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284</v>
      </c>
      <c r="AU350" s="205" t="s">
        <v>83</v>
      </c>
      <c r="AY350" s="18" t="s">
        <v>282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1623</v>
      </c>
    </row>
    <row r="351" spans="1:65" s="2" customFormat="1" ht="39">
      <c r="A351" s="35"/>
      <c r="B351" s="36"/>
      <c r="C351" s="37"/>
      <c r="D351" s="209" t="s">
        <v>3774</v>
      </c>
      <c r="E351" s="37"/>
      <c r="F351" s="270" t="s">
        <v>9135</v>
      </c>
      <c r="G351" s="37"/>
      <c r="H351" s="37"/>
      <c r="I351" s="271"/>
      <c r="J351" s="37"/>
      <c r="K351" s="37"/>
      <c r="L351" s="40"/>
      <c r="M351" s="272"/>
      <c r="N351" s="273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3774</v>
      </c>
      <c r="AU351" s="18" t="s">
        <v>83</v>
      </c>
    </row>
    <row r="352" spans="1:65" s="2" customFormat="1" ht="24.2" customHeight="1">
      <c r="A352" s="35"/>
      <c r="B352" s="36"/>
      <c r="C352" s="193" t="s">
        <v>977</v>
      </c>
      <c r="D352" s="193" t="s">
        <v>284</v>
      </c>
      <c r="E352" s="194" t="s">
        <v>9183</v>
      </c>
      <c r="F352" s="195" t="s">
        <v>9184</v>
      </c>
      <c r="G352" s="196" t="s">
        <v>9112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284</v>
      </c>
      <c r="AU352" s="205" t="s">
        <v>83</v>
      </c>
      <c r="AY352" s="18" t="s">
        <v>282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1634</v>
      </c>
    </row>
    <row r="353" spans="1:65" s="2" customFormat="1" ht="39">
      <c r="A353" s="35"/>
      <c r="B353" s="36"/>
      <c r="C353" s="37"/>
      <c r="D353" s="209" t="s">
        <v>3774</v>
      </c>
      <c r="E353" s="37"/>
      <c r="F353" s="270" t="s">
        <v>9135</v>
      </c>
      <c r="G353" s="37"/>
      <c r="H353" s="37"/>
      <c r="I353" s="271"/>
      <c r="J353" s="37"/>
      <c r="K353" s="37"/>
      <c r="L353" s="40"/>
      <c r="M353" s="272"/>
      <c r="N353" s="273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3774</v>
      </c>
      <c r="AU353" s="18" t="s">
        <v>83</v>
      </c>
    </row>
    <row r="354" spans="1:65" s="2" customFormat="1" ht="24.2" customHeight="1">
      <c r="A354" s="35"/>
      <c r="B354" s="36"/>
      <c r="C354" s="193" t="s">
        <v>981</v>
      </c>
      <c r="D354" s="193" t="s">
        <v>284</v>
      </c>
      <c r="E354" s="194" t="s">
        <v>9185</v>
      </c>
      <c r="F354" s="195" t="s">
        <v>9186</v>
      </c>
      <c r="G354" s="196" t="s">
        <v>9112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284</v>
      </c>
      <c r="AU354" s="205" t="s">
        <v>83</v>
      </c>
      <c r="AY354" s="18" t="s">
        <v>282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1643</v>
      </c>
    </row>
    <row r="355" spans="1:65" s="2" customFormat="1" ht="39">
      <c r="A355" s="35"/>
      <c r="B355" s="36"/>
      <c r="C355" s="37"/>
      <c r="D355" s="209" t="s">
        <v>3774</v>
      </c>
      <c r="E355" s="37"/>
      <c r="F355" s="270" t="s">
        <v>9135</v>
      </c>
      <c r="G355" s="37"/>
      <c r="H355" s="37"/>
      <c r="I355" s="271"/>
      <c r="J355" s="37"/>
      <c r="K355" s="37"/>
      <c r="L355" s="40"/>
      <c r="M355" s="272"/>
      <c r="N355" s="273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3774</v>
      </c>
      <c r="AU355" s="18" t="s">
        <v>83</v>
      </c>
    </row>
    <row r="356" spans="1:65" s="2" customFormat="1" ht="24.2" customHeight="1">
      <c r="A356" s="35"/>
      <c r="B356" s="36"/>
      <c r="C356" s="193" t="s">
        <v>985</v>
      </c>
      <c r="D356" s="193" t="s">
        <v>284</v>
      </c>
      <c r="E356" s="194" t="s">
        <v>9187</v>
      </c>
      <c r="F356" s="195" t="s">
        <v>9188</v>
      </c>
      <c r="G356" s="196" t="s">
        <v>9112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284</v>
      </c>
      <c r="AU356" s="205" t="s">
        <v>83</v>
      </c>
      <c r="AY356" s="18" t="s">
        <v>282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1664</v>
      </c>
    </row>
    <row r="357" spans="1:65" s="2" customFormat="1" ht="58.5">
      <c r="A357" s="35"/>
      <c r="B357" s="36"/>
      <c r="C357" s="37"/>
      <c r="D357" s="209" t="s">
        <v>3774</v>
      </c>
      <c r="E357" s="37"/>
      <c r="F357" s="270" t="s">
        <v>9171</v>
      </c>
      <c r="G357" s="37"/>
      <c r="H357" s="37"/>
      <c r="I357" s="271"/>
      <c r="J357" s="37"/>
      <c r="K357" s="37"/>
      <c r="L357" s="40"/>
      <c r="M357" s="272"/>
      <c r="N357" s="273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3774</v>
      </c>
      <c r="AU357" s="18" t="s">
        <v>83</v>
      </c>
    </row>
    <row r="358" spans="1:65" s="2" customFormat="1" ht="24.2" customHeight="1">
      <c r="A358" s="35"/>
      <c r="B358" s="36"/>
      <c r="C358" s="193" t="s">
        <v>989</v>
      </c>
      <c r="D358" s="193" t="s">
        <v>284</v>
      </c>
      <c r="E358" s="194" t="s">
        <v>9189</v>
      </c>
      <c r="F358" s="195" t="s">
        <v>9190</v>
      </c>
      <c r="G358" s="196" t="s">
        <v>9112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284</v>
      </c>
      <c r="AU358" s="205" t="s">
        <v>83</v>
      </c>
      <c r="AY358" s="18" t="s">
        <v>282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1673</v>
      </c>
    </row>
    <row r="359" spans="1:65" s="2" customFormat="1" ht="39">
      <c r="A359" s="35"/>
      <c r="B359" s="36"/>
      <c r="C359" s="37"/>
      <c r="D359" s="209" t="s">
        <v>3774</v>
      </c>
      <c r="E359" s="37"/>
      <c r="F359" s="270" t="s">
        <v>9135</v>
      </c>
      <c r="G359" s="37"/>
      <c r="H359" s="37"/>
      <c r="I359" s="271"/>
      <c r="J359" s="37"/>
      <c r="K359" s="37"/>
      <c r="L359" s="40"/>
      <c r="M359" s="272"/>
      <c r="N359" s="273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3774</v>
      </c>
      <c r="AU359" s="18" t="s">
        <v>83</v>
      </c>
    </row>
    <row r="360" spans="1:65" s="2" customFormat="1" ht="24.2" customHeight="1">
      <c r="A360" s="35"/>
      <c r="B360" s="36"/>
      <c r="C360" s="193" t="s">
        <v>996</v>
      </c>
      <c r="D360" s="193" t="s">
        <v>284</v>
      </c>
      <c r="E360" s="194" t="s">
        <v>9191</v>
      </c>
      <c r="F360" s="195" t="s">
        <v>9192</v>
      </c>
      <c r="G360" s="196" t="s">
        <v>9112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284</v>
      </c>
      <c r="AU360" s="205" t="s">
        <v>83</v>
      </c>
      <c r="AY360" s="18" t="s">
        <v>282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1685</v>
      </c>
    </row>
    <row r="361" spans="1:65" s="2" customFormat="1" ht="39">
      <c r="A361" s="35"/>
      <c r="B361" s="36"/>
      <c r="C361" s="37"/>
      <c r="D361" s="209" t="s">
        <v>3774</v>
      </c>
      <c r="E361" s="37"/>
      <c r="F361" s="270" t="s">
        <v>9145</v>
      </c>
      <c r="G361" s="37"/>
      <c r="H361" s="37"/>
      <c r="I361" s="271"/>
      <c r="J361" s="37"/>
      <c r="K361" s="37"/>
      <c r="L361" s="40"/>
      <c r="M361" s="272"/>
      <c r="N361" s="273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3774</v>
      </c>
      <c r="AU361" s="18" t="s">
        <v>83</v>
      </c>
    </row>
    <row r="362" spans="1:65" s="2" customFormat="1" ht="24.2" customHeight="1">
      <c r="A362" s="35"/>
      <c r="B362" s="36"/>
      <c r="C362" s="193" t="s">
        <v>1000</v>
      </c>
      <c r="D362" s="193" t="s">
        <v>284</v>
      </c>
      <c r="E362" s="194" t="s">
        <v>9193</v>
      </c>
      <c r="F362" s="195" t="s">
        <v>9194</v>
      </c>
      <c r="G362" s="196" t="s">
        <v>9112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284</v>
      </c>
      <c r="AU362" s="205" t="s">
        <v>83</v>
      </c>
      <c r="AY362" s="18" t="s">
        <v>282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1696</v>
      </c>
    </row>
    <row r="363" spans="1:65" s="2" customFormat="1" ht="58.5">
      <c r="A363" s="35"/>
      <c r="B363" s="36"/>
      <c r="C363" s="37"/>
      <c r="D363" s="209" t="s">
        <v>3774</v>
      </c>
      <c r="E363" s="37"/>
      <c r="F363" s="270" t="s">
        <v>9195</v>
      </c>
      <c r="G363" s="37"/>
      <c r="H363" s="37"/>
      <c r="I363" s="271"/>
      <c r="J363" s="37"/>
      <c r="K363" s="37"/>
      <c r="L363" s="40"/>
      <c r="M363" s="272"/>
      <c r="N363" s="273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3774</v>
      </c>
      <c r="AU363" s="18" t="s">
        <v>83</v>
      </c>
    </row>
    <row r="364" spans="1:65" s="2" customFormat="1" ht="24.2" customHeight="1">
      <c r="A364" s="35"/>
      <c r="B364" s="36"/>
      <c r="C364" s="193" t="s">
        <v>1007</v>
      </c>
      <c r="D364" s="193" t="s">
        <v>284</v>
      </c>
      <c r="E364" s="194" t="s">
        <v>9196</v>
      </c>
      <c r="F364" s="195" t="s">
        <v>9197</v>
      </c>
      <c r="G364" s="196" t="s">
        <v>9112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284</v>
      </c>
      <c r="AU364" s="205" t="s">
        <v>83</v>
      </c>
      <c r="AY364" s="18" t="s">
        <v>282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1708</v>
      </c>
    </row>
    <row r="365" spans="1:65" s="2" customFormat="1" ht="58.5">
      <c r="A365" s="35"/>
      <c r="B365" s="36"/>
      <c r="C365" s="37"/>
      <c r="D365" s="209" t="s">
        <v>3774</v>
      </c>
      <c r="E365" s="37"/>
      <c r="F365" s="270" t="s">
        <v>9198</v>
      </c>
      <c r="G365" s="37"/>
      <c r="H365" s="37"/>
      <c r="I365" s="271"/>
      <c r="J365" s="37"/>
      <c r="K365" s="37"/>
      <c r="L365" s="40"/>
      <c r="M365" s="272"/>
      <c r="N365" s="273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3774</v>
      </c>
      <c r="AU365" s="18" t="s">
        <v>83</v>
      </c>
    </row>
    <row r="366" spans="1:65" s="2" customFormat="1" ht="24.2" customHeight="1">
      <c r="A366" s="35"/>
      <c r="B366" s="36"/>
      <c r="C366" s="193" t="s">
        <v>1012</v>
      </c>
      <c r="D366" s="193" t="s">
        <v>284</v>
      </c>
      <c r="E366" s="194" t="s">
        <v>9199</v>
      </c>
      <c r="F366" s="195" t="s">
        <v>9200</v>
      </c>
      <c r="G366" s="196" t="s">
        <v>9112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284</v>
      </c>
      <c r="AU366" s="205" t="s">
        <v>83</v>
      </c>
      <c r="AY366" s="18" t="s">
        <v>282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1719</v>
      </c>
    </row>
    <row r="367" spans="1:65" s="2" customFormat="1" ht="58.5">
      <c r="A367" s="35"/>
      <c r="B367" s="36"/>
      <c r="C367" s="37"/>
      <c r="D367" s="209" t="s">
        <v>3774</v>
      </c>
      <c r="E367" s="37"/>
      <c r="F367" s="270" t="s">
        <v>9201</v>
      </c>
      <c r="G367" s="37"/>
      <c r="H367" s="37"/>
      <c r="I367" s="271"/>
      <c r="J367" s="37"/>
      <c r="K367" s="37"/>
      <c r="L367" s="40"/>
      <c r="M367" s="272"/>
      <c r="N367" s="273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3774</v>
      </c>
      <c r="AU367" s="18" t="s">
        <v>83</v>
      </c>
    </row>
    <row r="368" spans="1:65" s="2" customFormat="1" ht="24.2" customHeight="1">
      <c r="A368" s="35"/>
      <c r="B368" s="36"/>
      <c r="C368" s="193" t="s">
        <v>1021</v>
      </c>
      <c r="D368" s="193" t="s">
        <v>284</v>
      </c>
      <c r="E368" s="194" t="s">
        <v>9202</v>
      </c>
      <c r="F368" s="195" t="s">
        <v>9203</v>
      </c>
      <c r="G368" s="196" t="s">
        <v>9112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284</v>
      </c>
      <c r="AU368" s="205" t="s">
        <v>83</v>
      </c>
      <c r="AY368" s="18" t="s">
        <v>282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1728</v>
      </c>
    </row>
    <row r="369" spans="1:65" s="2" customFormat="1" ht="58.5">
      <c r="A369" s="35"/>
      <c r="B369" s="36"/>
      <c r="C369" s="37"/>
      <c r="D369" s="209" t="s">
        <v>3774</v>
      </c>
      <c r="E369" s="37"/>
      <c r="F369" s="270" t="s">
        <v>9204</v>
      </c>
      <c r="G369" s="37"/>
      <c r="H369" s="37"/>
      <c r="I369" s="271"/>
      <c r="J369" s="37"/>
      <c r="K369" s="37"/>
      <c r="L369" s="40"/>
      <c r="M369" s="272"/>
      <c r="N369" s="273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3774</v>
      </c>
      <c r="AU369" s="18" t="s">
        <v>83</v>
      </c>
    </row>
    <row r="370" spans="1:65" s="2" customFormat="1" ht="24.2" customHeight="1">
      <c r="A370" s="35"/>
      <c r="B370" s="36"/>
      <c r="C370" s="193" t="s">
        <v>1030</v>
      </c>
      <c r="D370" s="193" t="s">
        <v>284</v>
      </c>
      <c r="E370" s="194" t="s">
        <v>9205</v>
      </c>
      <c r="F370" s="195" t="s">
        <v>9206</v>
      </c>
      <c r="G370" s="196" t="s">
        <v>9112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284</v>
      </c>
      <c r="AU370" s="205" t="s">
        <v>83</v>
      </c>
      <c r="AY370" s="18" t="s">
        <v>282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1738</v>
      </c>
    </row>
    <row r="371" spans="1:65" s="2" customFormat="1" ht="107.25">
      <c r="A371" s="35"/>
      <c r="B371" s="36"/>
      <c r="C371" s="37"/>
      <c r="D371" s="209" t="s">
        <v>3774</v>
      </c>
      <c r="E371" s="37"/>
      <c r="F371" s="270" t="s">
        <v>9207</v>
      </c>
      <c r="G371" s="37"/>
      <c r="H371" s="37"/>
      <c r="I371" s="271"/>
      <c r="J371" s="37"/>
      <c r="K371" s="37"/>
      <c r="L371" s="40"/>
      <c r="M371" s="272"/>
      <c r="N371" s="273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3774</v>
      </c>
      <c r="AU371" s="18" t="s">
        <v>83</v>
      </c>
    </row>
    <row r="372" spans="1:65" s="12" customFormat="1" ht="25.9" customHeight="1">
      <c r="B372" s="177"/>
      <c r="C372" s="178"/>
      <c r="D372" s="179" t="s">
        <v>75</v>
      </c>
      <c r="E372" s="180" t="s">
        <v>3850</v>
      </c>
      <c r="F372" s="180" t="s">
        <v>9208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282</v>
      </c>
      <c r="BK372" s="190">
        <f>SUM(BK373:BK408)</f>
        <v>0</v>
      </c>
    </row>
    <row r="373" spans="1:65" s="2" customFormat="1" ht="24.2" customHeight="1">
      <c r="A373" s="35"/>
      <c r="B373" s="36"/>
      <c r="C373" s="193" t="s">
        <v>1054</v>
      </c>
      <c r="D373" s="193" t="s">
        <v>284</v>
      </c>
      <c r="E373" s="194" t="s">
        <v>9209</v>
      </c>
      <c r="F373" s="195" t="s">
        <v>9210</v>
      </c>
      <c r="G373" s="196" t="s">
        <v>2216</v>
      </c>
      <c r="H373" s="197">
        <v>0</v>
      </c>
      <c r="I373" s="340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284</v>
      </c>
      <c r="AU373" s="205" t="s">
        <v>83</v>
      </c>
      <c r="AY373" s="18" t="s">
        <v>282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1747</v>
      </c>
    </row>
    <row r="374" spans="1:65" s="2" customFormat="1" ht="78">
      <c r="A374" s="35"/>
      <c r="B374" s="36"/>
      <c r="C374" s="37"/>
      <c r="D374" s="209" t="s">
        <v>3774</v>
      </c>
      <c r="E374" s="37"/>
      <c r="F374" s="270" t="s">
        <v>9211</v>
      </c>
      <c r="G374" s="37"/>
      <c r="H374" s="37"/>
      <c r="I374" s="271"/>
      <c r="J374" s="37"/>
      <c r="K374" s="37"/>
      <c r="L374" s="40"/>
      <c r="M374" s="272"/>
      <c r="N374" s="273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3774</v>
      </c>
      <c r="AU374" s="18" t="s">
        <v>83</v>
      </c>
    </row>
    <row r="375" spans="1:65" s="2" customFormat="1" ht="24.2" customHeight="1">
      <c r="A375" s="35"/>
      <c r="B375" s="36"/>
      <c r="C375" s="193" t="s">
        <v>1058</v>
      </c>
      <c r="D375" s="193" t="s">
        <v>284</v>
      </c>
      <c r="E375" s="194" t="s">
        <v>9212</v>
      </c>
      <c r="F375" s="195" t="s">
        <v>9213</v>
      </c>
      <c r="G375" s="196" t="s">
        <v>3462</v>
      </c>
      <c r="H375" s="197">
        <v>0</v>
      </c>
      <c r="I375" s="340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284</v>
      </c>
      <c r="AU375" s="205" t="s">
        <v>83</v>
      </c>
      <c r="AY375" s="18" t="s">
        <v>282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1756</v>
      </c>
    </row>
    <row r="376" spans="1:65" s="2" customFormat="1" ht="68.25">
      <c r="A376" s="35"/>
      <c r="B376" s="36"/>
      <c r="C376" s="37"/>
      <c r="D376" s="209" t="s">
        <v>3774</v>
      </c>
      <c r="E376" s="37"/>
      <c r="F376" s="270" t="s">
        <v>9214</v>
      </c>
      <c r="G376" s="37"/>
      <c r="H376" s="37"/>
      <c r="I376" s="271"/>
      <c r="J376" s="37"/>
      <c r="K376" s="37"/>
      <c r="L376" s="40"/>
      <c r="M376" s="272"/>
      <c r="N376" s="273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3774</v>
      </c>
      <c r="AU376" s="18" t="s">
        <v>83</v>
      </c>
    </row>
    <row r="377" spans="1:65" s="2" customFormat="1" ht="24.2" customHeight="1">
      <c r="A377" s="35"/>
      <c r="B377" s="36"/>
      <c r="C377" s="193" t="s">
        <v>1073</v>
      </c>
      <c r="D377" s="193" t="s">
        <v>284</v>
      </c>
      <c r="E377" s="194" t="s">
        <v>9215</v>
      </c>
      <c r="F377" s="195" t="s">
        <v>9216</v>
      </c>
      <c r="G377" s="196" t="s">
        <v>2216</v>
      </c>
      <c r="H377" s="197">
        <v>0</v>
      </c>
      <c r="I377" s="340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284</v>
      </c>
      <c r="AU377" s="205" t="s">
        <v>83</v>
      </c>
      <c r="AY377" s="18" t="s">
        <v>282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1767</v>
      </c>
    </row>
    <row r="378" spans="1:65" s="2" customFormat="1" ht="97.5">
      <c r="A378" s="35"/>
      <c r="B378" s="36"/>
      <c r="C378" s="37"/>
      <c r="D378" s="209" t="s">
        <v>3774</v>
      </c>
      <c r="E378" s="37"/>
      <c r="F378" s="270" t="s">
        <v>9217</v>
      </c>
      <c r="G378" s="37"/>
      <c r="H378" s="37"/>
      <c r="I378" s="271"/>
      <c r="J378" s="37"/>
      <c r="K378" s="37"/>
      <c r="L378" s="40"/>
      <c r="M378" s="272"/>
      <c r="N378" s="273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3774</v>
      </c>
      <c r="AU378" s="18" t="s">
        <v>83</v>
      </c>
    </row>
    <row r="379" spans="1:65" s="2" customFormat="1" ht="24.2" customHeight="1">
      <c r="A379" s="35"/>
      <c r="B379" s="36"/>
      <c r="C379" s="193" t="s">
        <v>1084</v>
      </c>
      <c r="D379" s="193" t="s">
        <v>284</v>
      </c>
      <c r="E379" s="194" t="s">
        <v>9218</v>
      </c>
      <c r="F379" s="195" t="s">
        <v>9219</v>
      </c>
      <c r="G379" s="196" t="s">
        <v>2216</v>
      </c>
      <c r="H379" s="197">
        <v>0</v>
      </c>
      <c r="I379" s="340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284</v>
      </c>
      <c r="AU379" s="205" t="s">
        <v>83</v>
      </c>
      <c r="AY379" s="18" t="s">
        <v>282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1778</v>
      </c>
    </row>
    <row r="380" spans="1:65" s="2" customFormat="1" ht="107.25">
      <c r="A380" s="35"/>
      <c r="B380" s="36"/>
      <c r="C380" s="37"/>
      <c r="D380" s="209" t="s">
        <v>3774</v>
      </c>
      <c r="E380" s="37"/>
      <c r="F380" s="270" t="s">
        <v>9220</v>
      </c>
      <c r="G380" s="37"/>
      <c r="H380" s="37"/>
      <c r="I380" s="271"/>
      <c r="J380" s="37"/>
      <c r="K380" s="37"/>
      <c r="L380" s="40"/>
      <c r="M380" s="272"/>
      <c r="N380" s="273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3774</v>
      </c>
      <c r="AU380" s="18" t="s">
        <v>83</v>
      </c>
    </row>
    <row r="381" spans="1:65" s="2" customFormat="1" ht="24.2" customHeight="1">
      <c r="A381" s="35"/>
      <c r="B381" s="36"/>
      <c r="C381" s="193" t="s">
        <v>1088</v>
      </c>
      <c r="D381" s="193" t="s">
        <v>284</v>
      </c>
      <c r="E381" s="194" t="s">
        <v>9221</v>
      </c>
      <c r="F381" s="195" t="s">
        <v>9222</v>
      </c>
      <c r="G381" s="196" t="s">
        <v>2216</v>
      </c>
      <c r="H381" s="197">
        <v>0</v>
      </c>
      <c r="I381" s="340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284</v>
      </c>
      <c r="AU381" s="205" t="s">
        <v>83</v>
      </c>
      <c r="AY381" s="18" t="s">
        <v>282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1787</v>
      </c>
    </row>
    <row r="382" spans="1:65" s="2" customFormat="1" ht="117">
      <c r="A382" s="35"/>
      <c r="B382" s="36"/>
      <c r="C382" s="37"/>
      <c r="D382" s="209" t="s">
        <v>3774</v>
      </c>
      <c r="E382" s="37"/>
      <c r="F382" s="270" t="s">
        <v>9223</v>
      </c>
      <c r="G382" s="37"/>
      <c r="H382" s="37"/>
      <c r="I382" s="271"/>
      <c r="J382" s="37"/>
      <c r="K382" s="37"/>
      <c r="L382" s="40"/>
      <c r="M382" s="272"/>
      <c r="N382" s="273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3774</v>
      </c>
      <c r="AU382" s="18" t="s">
        <v>83</v>
      </c>
    </row>
    <row r="383" spans="1:65" s="2" customFormat="1" ht="24.2" customHeight="1">
      <c r="A383" s="35"/>
      <c r="B383" s="36"/>
      <c r="C383" s="193" t="s">
        <v>1092</v>
      </c>
      <c r="D383" s="193" t="s">
        <v>284</v>
      </c>
      <c r="E383" s="194" t="s">
        <v>9224</v>
      </c>
      <c r="F383" s="195" t="s">
        <v>9225</v>
      </c>
      <c r="G383" s="196" t="s">
        <v>2216</v>
      </c>
      <c r="H383" s="197">
        <v>0</v>
      </c>
      <c r="I383" s="340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284</v>
      </c>
      <c r="AU383" s="205" t="s">
        <v>83</v>
      </c>
      <c r="AY383" s="18" t="s">
        <v>282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1797</v>
      </c>
    </row>
    <row r="384" spans="1:65" s="2" customFormat="1" ht="97.5">
      <c r="A384" s="35"/>
      <c r="B384" s="36"/>
      <c r="C384" s="37"/>
      <c r="D384" s="209" t="s">
        <v>3774</v>
      </c>
      <c r="E384" s="37"/>
      <c r="F384" s="270" t="s">
        <v>9226</v>
      </c>
      <c r="G384" s="37"/>
      <c r="H384" s="37"/>
      <c r="I384" s="271"/>
      <c r="J384" s="37"/>
      <c r="K384" s="37"/>
      <c r="L384" s="40"/>
      <c r="M384" s="272"/>
      <c r="N384" s="273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3774</v>
      </c>
      <c r="AU384" s="18" t="s">
        <v>83</v>
      </c>
    </row>
    <row r="385" spans="1:65" s="2" customFormat="1" ht="24.2" customHeight="1">
      <c r="A385" s="35"/>
      <c r="B385" s="36"/>
      <c r="C385" s="193" t="s">
        <v>1097</v>
      </c>
      <c r="D385" s="193" t="s">
        <v>284</v>
      </c>
      <c r="E385" s="194" t="s">
        <v>9227</v>
      </c>
      <c r="F385" s="195" t="s">
        <v>9228</v>
      </c>
      <c r="G385" s="196" t="s">
        <v>2216</v>
      </c>
      <c r="H385" s="197">
        <v>0</v>
      </c>
      <c r="I385" s="340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284</v>
      </c>
      <c r="AU385" s="205" t="s">
        <v>83</v>
      </c>
      <c r="AY385" s="18" t="s">
        <v>282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1807</v>
      </c>
    </row>
    <row r="386" spans="1:65" s="2" customFormat="1" ht="78">
      <c r="A386" s="35"/>
      <c r="B386" s="36"/>
      <c r="C386" s="37"/>
      <c r="D386" s="209" t="s">
        <v>3774</v>
      </c>
      <c r="E386" s="37"/>
      <c r="F386" s="270" t="s">
        <v>9229</v>
      </c>
      <c r="G386" s="37"/>
      <c r="H386" s="37"/>
      <c r="I386" s="271"/>
      <c r="J386" s="37"/>
      <c r="K386" s="37"/>
      <c r="L386" s="40"/>
      <c r="M386" s="272"/>
      <c r="N386" s="273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3774</v>
      </c>
      <c r="AU386" s="18" t="s">
        <v>83</v>
      </c>
    </row>
    <row r="387" spans="1:65" s="2" customFormat="1" ht="24.2" customHeight="1">
      <c r="A387" s="35"/>
      <c r="B387" s="36"/>
      <c r="C387" s="193" t="s">
        <v>1101</v>
      </c>
      <c r="D387" s="193" t="s">
        <v>284</v>
      </c>
      <c r="E387" s="194" t="s">
        <v>9230</v>
      </c>
      <c r="F387" s="195" t="s">
        <v>9231</v>
      </c>
      <c r="G387" s="196" t="s">
        <v>2216</v>
      </c>
      <c r="H387" s="197">
        <v>0</v>
      </c>
      <c r="I387" s="340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284</v>
      </c>
      <c r="AU387" s="205" t="s">
        <v>83</v>
      </c>
      <c r="AY387" s="18" t="s">
        <v>282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1815</v>
      </c>
    </row>
    <row r="388" spans="1:65" s="2" customFormat="1" ht="78">
      <c r="A388" s="35"/>
      <c r="B388" s="36"/>
      <c r="C388" s="37"/>
      <c r="D388" s="209" t="s">
        <v>3774</v>
      </c>
      <c r="E388" s="37"/>
      <c r="F388" s="270" t="s">
        <v>9232</v>
      </c>
      <c r="G388" s="37"/>
      <c r="H388" s="37"/>
      <c r="I388" s="271"/>
      <c r="J388" s="37"/>
      <c r="K388" s="37"/>
      <c r="L388" s="40"/>
      <c r="M388" s="272"/>
      <c r="N388" s="273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3774</v>
      </c>
      <c r="AU388" s="18" t="s">
        <v>83</v>
      </c>
    </row>
    <row r="389" spans="1:65" s="2" customFormat="1" ht="24.2" customHeight="1">
      <c r="A389" s="35"/>
      <c r="B389" s="36"/>
      <c r="C389" s="193" t="s">
        <v>1106</v>
      </c>
      <c r="D389" s="193" t="s">
        <v>284</v>
      </c>
      <c r="E389" s="194" t="s">
        <v>9233</v>
      </c>
      <c r="F389" s="195" t="s">
        <v>9234</v>
      </c>
      <c r="G389" s="196" t="s">
        <v>2216</v>
      </c>
      <c r="H389" s="197">
        <v>0</v>
      </c>
      <c r="I389" s="340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284</v>
      </c>
      <c r="AU389" s="205" t="s">
        <v>83</v>
      </c>
      <c r="AY389" s="18" t="s">
        <v>282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1827</v>
      </c>
    </row>
    <row r="390" spans="1:65" s="2" customFormat="1" ht="87.75">
      <c r="A390" s="35"/>
      <c r="B390" s="36"/>
      <c r="C390" s="37"/>
      <c r="D390" s="209" t="s">
        <v>3774</v>
      </c>
      <c r="E390" s="37"/>
      <c r="F390" s="270" t="s">
        <v>9235</v>
      </c>
      <c r="G390" s="37"/>
      <c r="H390" s="37"/>
      <c r="I390" s="271"/>
      <c r="J390" s="37"/>
      <c r="K390" s="37"/>
      <c r="L390" s="40"/>
      <c r="M390" s="272"/>
      <c r="N390" s="273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3774</v>
      </c>
      <c r="AU390" s="18" t="s">
        <v>83</v>
      </c>
    </row>
    <row r="391" spans="1:65" s="2" customFormat="1" ht="24.2" customHeight="1">
      <c r="A391" s="35"/>
      <c r="B391" s="36"/>
      <c r="C391" s="193" t="s">
        <v>1125</v>
      </c>
      <c r="D391" s="193" t="s">
        <v>284</v>
      </c>
      <c r="E391" s="194" t="s">
        <v>9236</v>
      </c>
      <c r="F391" s="195" t="s">
        <v>9237</v>
      </c>
      <c r="G391" s="196" t="s">
        <v>2216</v>
      </c>
      <c r="H391" s="197">
        <v>0</v>
      </c>
      <c r="I391" s="340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284</v>
      </c>
      <c r="AU391" s="205" t="s">
        <v>83</v>
      </c>
      <c r="AY391" s="18" t="s">
        <v>282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1843</v>
      </c>
    </row>
    <row r="392" spans="1:65" s="2" customFormat="1" ht="97.5">
      <c r="A392" s="35"/>
      <c r="B392" s="36"/>
      <c r="C392" s="37"/>
      <c r="D392" s="209" t="s">
        <v>3774</v>
      </c>
      <c r="E392" s="37"/>
      <c r="F392" s="270" t="s">
        <v>9238</v>
      </c>
      <c r="G392" s="37"/>
      <c r="H392" s="37"/>
      <c r="I392" s="271"/>
      <c r="J392" s="37"/>
      <c r="K392" s="37"/>
      <c r="L392" s="40"/>
      <c r="M392" s="272"/>
      <c r="N392" s="273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3774</v>
      </c>
      <c r="AU392" s="18" t="s">
        <v>83</v>
      </c>
    </row>
    <row r="393" spans="1:65" s="2" customFormat="1" ht="24.2" customHeight="1">
      <c r="A393" s="35"/>
      <c r="B393" s="36"/>
      <c r="C393" s="193" t="s">
        <v>1130</v>
      </c>
      <c r="D393" s="193" t="s">
        <v>284</v>
      </c>
      <c r="E393" s="194" t="s">
        <v>9239</v>
      </c>
      <c r="F393" s="195" t="s">
        <v>9240</v>
      </c>
      <c r="G393" s="196" t="s">
        <v>2216</v>
      </c>
      <c r="H393" s="197">
        <v>0</v>
      </c>
      <c r="I393" s="340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284</v>
      </c>
      <c r="AU393" s="205" t="s">
        <v>83</v>
      </c>
      <c r="AY393" s="18" t="s">
        <v>282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1859</v>
      </c>
    </row>
    <row r="394" spans="1:65" s="2" customFormat="1" ht="58.5">
      <c r="A394" s="35"/>
      <c r="B394" s="36"/>
      <c r="C394" s="37"/>
      <c r="D394" s="209" t="s">
        <v>3774</v>
      </c>
      <c r="E394" s="37"/>
      <c r="F394" s="270" t="s">
        <v>9241</v>
      </c>
      <c r="G394" s="37"/>
      <c r="H394" s="37"/>
      <c r="I394" s="271"/>
      <c r="J394" s="37"/>
      <c r="K394" s="37"/>
      <c r="L394" s="40"/>
      <c r="M394" s="272"/>
      <c r="N394" s="273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3774</v>
      </c>
      <c r="AU394" s="18" t="s">
        <v>83</v>
      </c>
    </row>
    <row r="395" spans="1:65" s="2" customFormat="1" ht="24.2" customHeight="1">
      <c r="A395" s="35"/>
      <c r="B395" s="36"/>
      <c r="C395" s="193" t="s">
        <v>1135</v>
      </c>
      <c r="D395" s="193" t="s">
        <v>284</v>
      </c>
      <c r="E395" s="194" t="s">
        <v>9242</v>
      </c>
      <c r="F395" s="195" t="s">
        <v>9243</v>
      </c>
      <c r="G395" s="196" t="s">
        <v>2216</v>
      </c>
      <c r="H395" s="197">
        <v>0</v>
      </c>
      <c r="I395" s="340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284</v>
      </c>
      <c r="AU395" s="205" t="s">
        <v>83</v>
      </c>
      <c r="AY395" s="18" t="s">
        <v>282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1869</v>
      </c>
    </row>
    <row r="396" spans="1:65" s="2" customFormat="1" ht="68.25">
      <c r="A396" s="35"/>
      <c r="B396" s="36"/>
      <c r="C396" s="37"/>
      <c r="D396" s="209" t="s">
        <v>3774</v>
      </c>
      <c r="E396" s="37"/>
      <c r="F396" s="270" t="s">
        <v>9244</v>
      </c>
      <c r="G396" s="37"/>
      <c r="H396" s="37"/>
      <c r="I396" s="271"/>
      <c r="J396" s="37"/>
      <c r="K396" s="37"/>
      <c r="L396" s="40"/>
      <c r="M396" s="272"/>
      <c r="N396" s="273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3774</v>
      </c>
      <c r="AU396" s="18" t="s">
        <v>83</v>
      </c>
    </row>
    <row r="397" spans="1:65" s="2" customFormat="1" ht="33" customHeight="1">
      <c r="A397" s="35"/>
      <c r="B397" s="36"/>
      <c r="C397" s="193" t="s">
        <v>1149</v>
      </c>
      <c r="D397" s="193" t="s">
        <v>284</v>
      </c>
      <c r="E397" s="194" t="s">
        <v>9245</v>
      </c>
      <c r="F397" s="195" t="s">
        <v>9246</v>
      </c>
      <c r="G397" s="196" t="s">
        <v>2216</v>
      </c>
      <c r="H397" s="197">
        <v>0</v>
      </c>
      <c r="I397" s="340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284</v>
      </c>
      <c r="AU397" s="205" t="s">
        <v>83</v>
      </c>
      <c r="AY397" s="18" t="s">
        <v>282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1878</v>
      </c>
    </row>
    <row r="398" spans="1:65" s="2" customFormat="1" ht="68.25">
      <c r="A398" s="35"/>
      <c r="B398" s="36"/>
      <c r="C398" s="37"/>
      <c r="D398" s="209" t="s">
        <v>3774</v>
      </c>
      <c r="E398" s="37"/>
      <c r="F398" s="270" t="s">
        <v>9247</v>
      </c>
      <c r="G398" s="37"/>
      <c r="H398" s="37"/>
      <c r="I398" s="271"/>
      <c r="J398" s="37"/>
      <c r="K398" s="37"/>
      <c r="L398" s="40"/>
      <c r="M398" s="272"/>
      <c r="N398" s="273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3774</v>
      </c>
      <c r="AU398" s="18" t="s">
        <v>83</v>
      </c>
    </row>
    <row r="399" spans="1:65" s="2" customFormat="1" ht="24.2" customHeight="1">
      <c r="A399" s="35"/>
      <c r="B399" s="36"/>
      <c r="C399" s="193" t="s">
        <v>1161</v>
      </c>
      <c r="D399" s="193" t="s">
        <v>284</v>
      </c>
      <c r="E399" s="194" t="s">
        <v>9248</v>
      </c>
      <c r="F399" s="195" t="s">
        <v>9249</v>
      </c>
      <c r="G399" s="196" t="s">
        <v>2216</v>
      </c>
      <c r="H399" s="197">
        <v>0</v>
      </c>
      <c r="I399" s="340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284</v>
      </c>
      <c r="AU399" s="205" t="s">
        <v>83</v>
      </c>
      <c r="AY399" s="18" t="s">
        <v>282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1888</v>
      </c>
    </row>
    <row r="400" spans="1:65" s="2" customFormat="1" ht="87.75">
      <c r="A400" s="35"/>
      <c r="B400" s="36"/>
      <c r="C400" s="37"/>
      <c r="D400" s="209" t="s">
        <v>3774</v>
      </c>
      <c r="E400" s="37"/>
      <c r="F400" s="270" t="s">
        <v>9250</v>
      </c>
      <c r="G400" s="37"/>
      <c r="H400" s="37"/>
      <c r="I400" s="271"/>
      <c r="J400" s="37"/>
      <c r="K400" s="37"/>
      <c r="L400" s="40"/>
      <c r="M400" s="272"/>
      <c r="N400" s="273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3774</v>
      </c>
      <c r="AU400" s="18" t="s">
        <v>83</v>
      </c>
    </row>
    <row r="401" spans="1:65" s="2" customFormat="1" ht="24.2" customHeight="1">
      <c r="A401" s="35"/>
      <c r="B401" s="36"/>
      <c r="C401" s="193" t="s">
        <v>1165</v>
      </c>
      <c r="D401" s="193" t="s">
        <v>284</v>
      </c>
      <c r="E401" s="194" t="s">
        <v>9251</v>
      </c>
      <c r="F401" s="195" t="s">
        <v>9252</v>
      </c>
      <c r="G401" s="196" t="s">
        <v>287</v>
      </c>
      <c r="H401" s="197">
        <v>0</v>
      </c>
      <c r="I401" s="340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284</v>
      </c>
      <c r="AU401" s="205" t="s">
        <v>83</v>
      </c>
      <c r="AY401" s="18" t="s">
        <v>282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1900</v>
      </c>
    </row>
    <row r="402" spans="1:65" s="2" customFormat="1" ht="156">
      <c r="A402" s="35"/>
      <c r="B402" s="36"/>
      <c r="C402" s="37"/>
      <c r="D402" s="209" t="s">
        <v>3774</v>
      </c>
      <c r="E402" s="37"/>
      <c r="F402" s="270" t="s">
        <v>9253</v>
      </c>
      <c r="G402" s="37"/>
      <c r="H402" s="37"/>
      <c r="I402" s="271"/>
      <c r="J402" s="37"/>
      <c r="K402" s="37"/>
      <c r="L402" s="40"/>
      <c r="M402" s="272"/>
      <c r="N402" s="273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3774</v>
      </c>
      <c r="AU402" s="18" t="s">
        <v>83</v>
      </c>
    </row>
    <row r="403" spans="1:65" s="2" customFormat="1" ht="24.2" customHeight="1">
      <c r="A403" s="35"/>
      <c r="B403" s="36"/>
      <c r="C403" s="193" t="s">
        <v>1169</v>
      </c>
      <c r="D403" s="193" t="s">
        <v>284</v>
      </c>
      <c r="E403" s="194" t="s">
        <v>9254</v>
      </c>
      <c r="F403" s="195" t="s">
        <v>9255</v>
      </c>
      <c r="G403" s="196" t="s">
        <v>287</v>
      </c>
      <c r="H403" s="197">
        <v>0</v>
      </c>
      <c r="I403" s="340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284</v>
      </c>
      <c r="AU403" s="205" t="s">
        <v>83</v>
      </c>
      <c r="AY403" s="18" t="s">
        <v>282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1912</v>
      </c>
    </row>
    <row r="404" spans="1:65" s="2" customFormat="1" ht="107.25">
      <c r="A404" s="35"/>
      <c r="B404" s="36"/>
      <c r="C404" s="37"/>
      <c r="D404" s="209" t="s">
        <v>3774</v>
      </c>
      <c r="E404" s="37"/>
      <c r="F404" s="270" t="s">
        <v>9256</v>
      </c>
      <c r="G404" s="37"/>
      <c r="H404" s="37"/>
      <c r="I404" s="271"/>
      <c r="J404" s="37"/>
      <c r="K404" s="37"/>
      <c r="L404" s="40"/>
      <c r="M404" s="272"/>
      <c r="N404" s="273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3774</v>
      </c>
      <c r="AU404" s="18" t="s">
        <v>83</v>
      </c>
    </row>
    <row r="405" spans="1:65" s="2" customFormat="1" ht="24.2" customHeight="1">
      <c r="A405" s="35"/>
      <c r="B405" s="36"/>
      <c r="C405" s="193" t="s">
        <v>1173</v>
      </c>
      <c r="D405" s="193" t="s">
        <v>284</v>
      </c>
      <c r="E405" s="194" t="s">
        <v>9257</v>
      </c>
      <c r="F405" s="195" t="s">
        <v>9258</v>
      </c>
      <c r="G405" s="196" t="s">
        <v>2216</v>
      </c>
      <c r="H405" s="197">
        <v>0</v>
      </c>
      <c r="I405" s="340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284</v>
      </c>
      <c r="AU405" s="205" t="s">
        <v>83</v>
      </c>
      <c r="AY405" s="18" t="s">
        <v>282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1926</v>
      </c>
    </row>
    <row r="406" spans="1:65" s="2" customFormat="1" ht="58.5">
      <c r="A406" s="35"/>
      <c r="B406" s="36"/>
      <c r="C406" s="37"/>
      <c r="D406" s="209" t="s">
        <v>3774</v>
      </c>
      <c r="E406" s="37"/>
      <c r="F406" s="270" t="s">
        <v>9259</v>
      </c>
      <c r="G406" s="37"/>
      <c r="H406" s="37"/>
      <c r="I406" s="271"/>
      <c r="J406" s="37"/>
      <c r="K406" s="37"/>
      <c r="L406" s="40"/>
      <c r="M406" s="272"/>
      <c r="N406" s="273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3774</v>
      </c>
      <c r="AU406" s="18" t="s">
        <v>83</v>
      </c>
    </row>
    <row r="407" spans="1:65" s="2" customFormat="1" ht="24.2" customHeight="1">
      <c r="A407" s="35"/>
      <c r="B407" s="36"/>
      <c r="C407" s="193" t="s">
        <v>1177</v>
      </c>
      <c r="D407" s="193" t="s">
        <v>284</v>
      </c>
      <c r="E407" s="194" t="s">
        <v>9260</v>
      </c>
      <c r="F407" s="195" t="s">
        <v>9261</v>
      </c>
      <c r="G407" s="196" t="s">
        <v>2216</v>
      </c>
      <c r="H407" s="197">
        <v>0</v>
      </c>
      <c r="I407" s="340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284</v>
      </c>
      <c r="AU407" s="205" t="s">
        <v>83</v>
      </c>
      <c r="AY407" s="18" t="s">
        <v>282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>
      <c r="A408" s="35"/>
      <c r="B408" s="36"/>
      <c r="C408" s="37"/>
      <c r="D408" s="209" t="s">
        <v>3774</v>
      </c>
      <c r="E408" s="37"/>
      <c r="F408" s="270" t="s">
        <v>9262</v>
      </c>
      <c r="G408" s="37"/>
      <c r="H408" s="37"/>
      <c r="I408" s="271"/>
      <c r="J408" s="37"/>
      <c r="K408" s="37"/>
      <c r="L408" s="40"/>
      <c r="M408" s="274"/>
      <c r="N408" s="275"/>
      <c r="O408" s="267"/>
      <c r="P408" s="267"/>
      <c r="Q408" s="267"/>
      <c r="R408" s="267"/>
      <c r="S408" s="267"/>
      <c r="T408" s="27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3774</v>
      </c>
      <c r="AU408" s="18" t="s">
        <v>83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FBMS8VX1SQL9t9cyhaAhYJT5ZK4uqQq+MorhmK+RJbM5PQWZm2X8NGU+HDYTRcltWoKIkbSyQfxFQf5K0uKrcw==" saltValue="wpZjtoIDucqvxxlSLgyGwdqfYTN7suSDJlu/XF30RJPH3A4b5id5uBIC0oKuCj6dhnqMTtQw6Si4QIavNq5Oxg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2023-03-03T10:53:20Z</dcterms:created>
  <dcterms:modified xsi:type="dcterms:W3CDTF">2023-03-22T12:58:55Z</dcterms:modified>
</cp:coreProperties>
</file>