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450" activeTab="0"/>
  </bookViews>
  <sheets>
    <sheet name="Rekapitulace stavby" sheetId="1" r:id="rId1"/>
    <sheet name="257up1 - Objekt A" sheetId="2" r:id="rId2"/>
    <sheet name="257up2 - Objekt B" sheetId="3" r:id="rId3"/>
    <sheet name="257up3 - Komunikace" sheetId="4" r:id="rId4"/>
    <sheet name="257up4 - Venkovní objekty" sheetId="5" r:id="rId5"/>
    <sheet name="257up5 - Vedlejší rozpočt..." sheetId="6" r:id="rId6"/>
  </sheets>
  <definedNames>
    <definedName name="_xlnm._FilterDatabase" localSheetId="1" hidden="1">'257up1 - Objekt A'!$C$139:$K$571</definedName>
    <definedName name="_xlnm._FilterDatabase" localSheetId="2" hidden="1">'257up2 - Objekt B'!$C$139:$K$565</definedName>
    <definedName name="_xlnm._FilterDatabase" localSheetId="3" hidden="1">'257up3 - Komunikace'!$C$121:$K$194</definedName>
    <definedName name="_xlnm._FilterDatabase" localSheetId="4" hidden="1">'257up4 - Venkovní objekty'!$C$123:$K$196</definedName>
    <definedName name="_xlnm._FilterDatabase" localSheetId="5" hidden="1">'257up5 - Vedlejší rozpočt...'!$C$117:$K$122</definedName>
    <definedName name="_xlnm.Print_Area" localSheetId="1">'257up1 - Objekt A'!$C$4:$J$76,'257up1 - Objekt A'!$C$82:$J$121,'257up1 - Objekt A'!$C$127:$J$571</definedName>
    <definedName name="_xlnm.Print_Area" localSheetId="2">'257up2 - Objekt B'!$C$4:$J$76,'257up2 - Objekt B'!$C$82:$J$121,'257up2 - Objekt B'!$C$127:$J$565</definedName>
    <definedName name="_xlnm.Print_Area" localSheetId="3">'257up3 - Komunikace'!$C$4:$J$76,'257up3 - Komunikace'!$C$82:$J$103,'257up3 - Komunikace'!$C$109:$J$194</definedName>
    <definedName name="_xlnm.Print_Area" localSheetId="4">'257up4 - Venkovní objekty'!$C$4:$J$76,'257up4 - Venkovní objekty'!$C$82:$J$105,'257up4 - Venkovní objekty'!$C$111:$J$196</definedName>
    <definedName name="_xlnm.Print_Area" localSheetId="5">'257up5 - Vedlejší rozpočt...'!$C$4:$J$76,'257up5 - Vedlejší rozpočt...'!$C$82:$J$99,'257up5 - Vedlejší rozpočt...'!$C$105:$J$122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'257up1 - Objekt A'!$139:$139</definedName>
    <definedName name="_xlnm.Print_Titles" localSheetId="2">'257up2 - Objekt B'!$139:$139</definedName>
    <definedName name="_xlnm.Print_Titles" localSheetId="3">'257up3 - Komunikace'!$121:$121</definedName>
    <definedName name="_xlnm.Print_Titles" localSheetId="4">'257up4 - Venkovní objekty'!$123:$123</definedName>
    <definedName name="_xlnm.Print_Titles" localSheetId="5">'257up5 - Vedlejší rozpočt...'!$117:$117</definedName>
  </definedNames>
  <calcPr calcId="162913"/>
  <extLst/>
</workbook>
</file>

<file path=xl/sharedStrings.xml><?xml version="1.0" encoding="utf-8"?>
<sst xmlns="http://schemas.openxmlformats.org/spreadsheetml/2006/main" count="11207" uniqueCount="1161">
  <si>
    <t>Export Komplet</t>
  </si>
  <si>
    <t/>
  </si>
  <si>
    <t>2.0</t>
  </si>
  <si>
    <t>False</t>
  </si>
  <si>
    <t>{f17c37fd-08ee-4b7a-9c41-aa5d93f1e856}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</si>
  <si>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</si>
  <si>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</si>
  <si>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</si>
  <si>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</si>
  <si>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</si>
  <si>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</si>
  <si>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</si>
  <si>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</si>
  <si>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</si>
  <si>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257up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</si>
  <si>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</si>
  <si>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</si>
  <si>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bourací práce</t>
  </si>
  <si>
    <t>KSO:</t>
  </si>
  <si>
    <t>CC-CZ:</t>
  </si>
  <si>
    <t>Místo:</t>
  </si>
  <si>
    <t>Na Kocínce parc.č.657/2-6</t>
  </si>
  <si>
    <t>Datum:</t>
  </si>
  <si>
    <t>Zadavatel:</t>
  </si>
  <si>
    <t>IČ:</t>
  </si>
  <si>
    <t>Městská část Praha 6</t>
  </si>
  <si>
    <t>DIČ:</t>
  </si>
  <si>
    <t>Uchazeč:</t>
  </si>
  <si>
    <t>Vyplň údaj</t>
  </si>
  <si>
    <t>Projektant:</t>
  </si>
  <si>
    <t>ra15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</si>
  <si>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</si>
  <si>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</si>
  <si>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</si>
  <si>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</si>
  <si>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</si>
  <si>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</si>
  <si>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</si>
  <si>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</si>
  <si>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</si>
  <si>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</si>
  <si>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</si>
  <si>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</si>
  <si>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</si>
  <si>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</si>
  <si>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</si>
  <si>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</si>
  <si>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</si>
  <si>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</si>
  <si>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</si>
  <si>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</si>
  <si>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</si>
  <si>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</si>
  <si>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</si>
  <si>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</si>
  <si>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</si>
  <si>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</si>
  <si>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</si>
  <si>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</si>
  <si>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</si>
  <si>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</si>
  <si>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</si>
  <si>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</si>
  <si>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</si>
  <si>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</si>
  <si>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</si>
  <si>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</si>
  <si>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</si>
  <si>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</si>
  <si>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</si>
  <si>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</si>
  <si>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</si>
  <si>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</si>
  <si>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</si>
  <si>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</si>
  <si>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</si>
  <si>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</si>
  <si>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</si>
  <si>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</si>
  <si>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257up1</t>
  </si>
  <si>
    <t>Objekt A</t>
  </si>
  <si>
    <t>STA</t>
  </si>
  <si>
    <t>1</t>
  </si>
  <si>
    <t>{06a588cd-05c2-40d0-afcc-c6c1a51fb20b}</t>
  </si>
  <si>
    <t>2</t>
  </si>
  <si>
    <t>257up2</t>
  </si>
  <si>
    <t>Objekt B</t>
  </si>
  <si>
    <t>{d5e2c5f1-c1c4-47c2-868a-0dab9839fd13}</t>
  </si>
  <si>
    <t>257up3</t>
  </si>
  <si>
    <t>Komunikace</t>
  </si>
  <si>
    <t>{6185e548-4993-42a4-9bbd-29f21022e1c0}</t>
  </si>
  <si>
    <t>257up4</t>
  </si>
  <si>
    <t>Venkovní objekty</t>
  </si>
  <si>
    <t>{a0396561-3c21-48c1-a67b-015a295930ac}</t>
  </si>
  <si>
    <t>257up5</t>
  </si>
  <si>
    <t>Vedlejší rozpočtové náklady</t>
  </si>
  <si>
    <t>{571fba65-cf03-4f14-8ee8-f27752b2405e}</t>
  </si>
  <si>
    <t>KRYCÍ LIST SOUPISU PRACÍ</t>
  </si>
  <si>
    <t>Objekt:</t>
  </si>
  <si>
    <t>257up1 - Objekt 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</si>
  <si>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</si>
  <si>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</si>
  <si>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</si>
  <si>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</si>
  <si>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</si>
  <si>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</si>
  <si>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</si>
  <si>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</si>
  <si>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</si>
  <si>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</si>
  <si>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</si>
  <si>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</si>
  <si>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</si>
  <si>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</si>
  <si>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</si>
  <si>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</si>
  <si>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</si>
  <si>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</si>
  <si>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</si>
  <si>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</si>
  <si>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</si>
  <si>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</si>
  <si>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</si>
  <si>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</si>
  <si>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</si>
  <si>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</si>
  <si>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</si>
  <si>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</si>
  <si>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782 - Dokončovací práce - obklady z kamene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</si>
  <si>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</si>
  <si>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</si>
  <si>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</si>
  <si>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</si>
  <si>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</si>
  <si>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</si>
  <si>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</si>
  <si>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</si>
  <si>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</si>
  <si>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</si>
  <si>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</si>
  <si>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</si>
  <si>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</si>
  <si>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</si>
  <si>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</si>
  <si>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</si>
  <si>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</si>
  <si>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</si>
  <si>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122251103</t>
  </si>
  <si>
    <t>Odkopávky a prokopávky nezapažené v hornině třídy těžitelnosti I skupiny 3 objem do 100 m3 strojně</t>
  </si>
  <si>
    <t>m3</t>
  </si>
  <si>
    <t>4</t>
  </si>
  <si>
    <t>978664781</t>
  </si>
  <si>
    <t>VV</t>
  </si>
  <si>
    <t>Odkop podsypu zákl.desky k UT</t>
  </si>
  <si>
    <t>trakt třídy; úr.-0,15/-0,5 až-1,2; 2části pl.DWG</t>
  </si>
  <si>
    <t>(51,62*2)*((0,5+1,2)/2-0,15)</t>
  </si>
  <si>
    <t>trakt šatna+SZ+TM; úr.-0,15/-0,45 až-1,05; 3části pl.DWG</t>
  </si>
  <si>
    <t>(9,72+39,82+8,96)*((0,45+1,05)/2-0,15)</t>
  </si>
  <si>
    <t>zádveří; úr.-0,15/-0,8</t>
  </si>
  <si>
    <t>6,98*(0,8-0,15)/2</t>
  </si>
  <si>
    <t>venk.schody; prům.hl. -0,35</t>
  </si>
  <si>
    <t>(8,4*0,35)</t>
  </si>
  <si>
    <t>132251253</t>
  </si>
  <si>
    <t>Hloubení rýh nezapažených š do 2000 mm v hornině třídy těžitelnosti I skupiny 3 objem do 100 m3 strojně</t>
  </si>
  <si>
    <t>980283127</t>
  </si>
  <si>
    <t>Otevření výkopu k odstr.zákl.pasů a zdí</t>
  </si>
  <si>
    <t>trakt třídy; 2části prům.prof.1 x 2m</t>
  </si>
  <si>
    <t>(8,9+3,8)*2*(1*2)*2</t>
  </si>
  <si>
    <t>trakt šatna+SZ+TM; 3části prům.prof. 1 x 1,5m</t>
  </si>
  <si>
    <t>(2,95+12+2,74+2,3*4)*(1*1,5)</t>
  </si>
  <si>
    <t>vstup+venk.schody-odhad</t>
  </si>
  <si>
    <t>10</t>
  </si>
  <si>
    <t>3</t>
  </si>
  <si>
    <t>166151101</t>
  </si>
  <si>
    <t>Přehození neulehlého výkopku z horniny třídy těžitelnosti I skupiny 1 až 3 strojně</t>
  </si>
  <si>
    <t>771241383</t>
  </si>
  <si>
    <t>viz odkop+výkop</t>
  </si>
  <si>
    <t>(112,577+151,935)</t>
  </si>
  <si>
    <t>174151101</t>
  </si>
  <si>
    <t>Zásyp jam, šachet rýh nebo kolem objektů sypaninou se zhutněním</t>
  </si>
  <si>
    <t>715439424</t>
  </si>
  <si>
    <t>viz výkop rýh</t>
  </si>
  <si>
    <t>151,935</t>
  </si>
  <si>
    <t>zásyp zákl.pasů-viz bourání</t>
  </si>
  <si>
    <t>74,231</t>
  </si>
  <si>
    <t>dtto zákl.žlb pod UT=cca 70% objemu bourání</t>
  </si>
  <si>
    <t>(26,251+9,189)*0,7</t>
  </si>
  <si>
    <t>5</t>
  </si>
  <si>
    <t>167151101</t>
  </si>
  <si>
    <t>Nakládání výkopku z hornin třídy těžitelnosti I skupiny 1 až 3 do 100 m3</t>
  </si>
  <si>
    <t>1652764081</t>
  </si>
  <si>
    <t>viz přehození(-)zásyp +koef.zkypř. 1,3</t>
  </si>
  <si>
    <t>(264,512-250,974)*1,3</t>
  </si>
  <si>
    <t>6</t>
  </si>
  <si>
    <t>162751117</t>
  </si>
  <si>
    <t>Vodorovné přemístění přes 9 000 do 10000 m výkopku/sypaniny z horniny třídy těžitelnosti I skupiny 1 až 3</t>
  </si>
  <si>
    <t>-1719101465</t>
  </si>
  <si>
    <t>viz nadládání</t>
  </si>
  <si>
    <t>17,509</t>
  </si>
  <si>
    <t>7</t>
  </si>
  <si>
    <t>171251201</t>
  </si>
  <si>
    <t>Uložení sypaniny na skládky nebo meziskládky</t>
  </si>
  <si>
    <t>924317298</t>
  </si>
  <si>
    <t>viz doprava</t>
  </si>
  <si>
    <t>8</t>
  </si>
  <si>
    <t>171201231</t>
  </si>
  <si>
    <t>Poplatek za uložení zeminy a kamení na recyklační skládce (skládkovné) kód odpadu 17 05 04</t>
  </si>
  <si>
    <t>t</t>
  </si>
  <si>
    <t>-1348337235</t>
  </si>
  <si>
    <t>viz uložení; 1,4t/m3</t>
  </si>
  <si>
    <t>(17,509*1,4)</t>
  </si>
  <si>
    <t>9</t>
  </si>
  <si>
    <t>181951112</t>
  </si>
  <si>
    <t>Úprava pláně v hornině třídy těžitelnosti I skupiny 1 až 3 se zhutněním strojně</t>
  </si>
  <si>
    <t>m2</t>
  </si>
  <si>
    <t>-836511888</t>
  </si>
  <si>
    <t>Celk.pl.objektu vč.rozšíření základů a vstup.schodů(DWG)</t>
  </si>
  <si>
    <t>237</t>
  </si>
  <si>
    <t>Ostatní konstrukce a práce, bourání</t>
  </si>
  <si>
    <t>961044111</t>
  </si>
  <si>
    <t>Bourání základů z betonu prostého</t>
  </si>
  <si>
    <t>849756165</t>
  </si>
  <si>
    <t>Zákl.pasy podél.+příč. tříd ke stř.pasu ZS-3,35; prof.0,55/0,9</t>
  </si>
  <si>
    <t>(19,65+5,68*2)*0,55*0,9</t>
  </si>
  <si>
    <t xml:space="preserve">dtto stř.příčný+podélný pas třídy; ZS-2,85; pl.v řezu=1,16m2 </t>
  </si>
  <si>
    <t>(5,88+17,85)*1,16</t>
  </si>
  <si>
    <t>dtto šatna+SZ; ZS-2,2; prof.0,55/0,9</t>
  </si>
  <si>
    <t>(19,58+3,18*2)*0,55*0,9</t>
  </si>
  <si>
    <t>dtto šatna vnitřní příč.; prof.+úr.dtto</t>
  </si>
  <si>
    <t>(3,37*0,55*0,9)</t>
  </si>
  <si>
    <t>dtto vstup; š.0,6 hl.dtto viz obvod</t>
  </si>
  <si>
    <t>(3,3+2,2*2)*0,6*2,1</t>
  </si>
  <si>
    <t>dtto pod schody š.0,5; hl.0,8</t>
  </si>
  <si>
    <t>(6,03+2,9)*2*0,5*0,8</t>
  </si>
  <si>
    <t>11</t>
  </si>
  <si>
    <t>961055111</t>
  </si>
  <si>
    <t>Bourání základů ze ŽB</t>
  </si>
  <si>
    <t>361515512</t>
  </si>
  <si>
    <t>Základ.stěny třídy dodél.+příč. za střed.pás; prof.0,35/2,3</t>
  </si>
  <si>
    <t>(19,45+6,58*2)*0,35*2,3</t>
  </si>
  <si>
    <t>dtto šatna+SZ; prof.0,35/1,15</t>
  </si>
  <si>
    <t>(19,45+3,38)*0,35*1,15</t>
  </si>
  <si>
    <t>podlahové nosníky; prof.0,23/0,23; 12ks</t>
  </si>
  <si>
    <t>10,76*(0,23*0,23)*12</t>
  </si>
  <si>
    <t>Zákl.deska objekt; pl.DWG vnější líc; tl.0,1</t>
  </si>
  <si>
    <t>(198,18*0,1)</t>
  </si>
  <si>
    <t>dtto vstup+vněj.schody(+)20%sklon pod schody tl.0,1</t>
  </si>
  <si>
    <t>(22,82*0,1)*1,2</t>
  </si>
  <si>
    <t>12</t>
  </si>
  <si>
    <t>962032254</t>
  </si>
  <si>
    <t>Bourání zdiva z tvárnic cementových na jakoukoli maltu přes 1 m3</t>
  </si>
  <si>
    <t>1864207862</t>
  </si>
  <si>
    <t>Obecně-zdivo vč.překladů, omítek a obkladů</t>
  </si>
  <si>
    <t>Obvod.zdi (-)vstup; tl.0,5; úr.-0,05/+3,2</t>
  </si>
  <si>
    <t>((19,45+9,3)*2-2,75)*(0,05+3,2)*0,5</t>
  </si>
  <si>
    <t>dtto odpoč.otv. pl.DWG viz pohledy</t>
  </si>
  <si>
    <t>(4,82*6+1,35*10+1,66+0,61)*0,5*-1</t>
  </si>
  <si>
    <t>dtto zesil.pilíře; prof.0,15/0,35 úr.dtto; 12ks</t>
  </si>
  <si>
    <t>(0,35*0,15)*(0,05+3,2)*12</t>
  </si>
  <si>
    <t>Zdivo boky vstup; tl.0,35 úr. dtto viz obvod</t>
  </si>
  <si>
    <t>(1,4*0,35)*2*(0,05+3,2)</t>
  </si>
  <si>
    <t>Atikové zdi; prof.0,5/0,45(-)vstup</t>
  </si>
  <si>
    <t>((19,45+9,3)*2-3,35)*0,5*0,45</t>
  </si>
  <si>
    <t>přizdívka JZ štít tl. 0,45 v.0,7+0,9</t>
  </si>
  <si>
    <t>(2,2*0,45)*(0,7+0,9)</t>
  </si>
  <si>
    <t>boční schod.zdi vstupu; tl.0,5 v.1,0</t>
  </si>
  <si>
    <t>(1,15+0,85)*0,5*1</t>
  </si>
  <si>
    <t xml:space="preserve">Vnitřní zeď příčná tl.0,35 v.3,5 </t>
  </si>
  <si>
    <t>(5,8*0,35)*3,5</t>
  </si>
  <si>
    <t>13</t>
  </si>
  <si>
    <t>962052211</t>
  </si>
  <si>
    <t>Bourání zdiva nadzákladového ze ŽB přes 1 m3</t>
  </si>
  <si>
    <t>1204128700</t>
  </si>
  <si>
    <t>Nad vnějším vstupem(vč.omítky); v.0,7(-)věnec; tl.0,35</t>
  </si>
  <si>
    <t>((2,95*2+2,65*3)*0,7-(2,65*0,25))*0,35</t>
  </si>
  <si>
    <t>14</t>
  </si>
  <si>
    <t>962052314</t>
  </si>
  <si>
    <t>Bourání pilířů ze ŽB</t>
  </si>
  <si>
    <t>646312217</t>
  </si>
  <si>
    <t>Kruh.pilíře vstup; v.3,25(0,05 pod desku) r=0,2</t>
  </si>
  <si>
    <t>(3,14*(0,2)^2)*3,25*2</t>
  </si>
  <si>
    <t>962032241</t>
  </si>
  <si>
    <t>Bourání zdiva z cihel pálených nebo vápenopískových na MC přes 1 m3</t>
  </si>
  <si>
    <t>1303646545</t>
  </si>
  <si>
    <t>Vnitřní dělící zeď m.1.02,1.14 tl.0,2 v.3,5(-)dv.</t>
  </si>
  <si>
    <t>((3,3*3,5)*2-(0,6*2)*2)*0,2</t>
  </si>
  <si>
    <t>dtto podélná m.1.12,13 tl.+v.dtto(-)dv.</t>
  </si>
  <si>
    <t>((18,15*3,5)-(0,9*2)*2)*0,2</t>
  </si>
  <si>
    <t>nadatikové zdivo podélné; prof.DWG viz řez(-)vstup</t>
  </si>
  <si>
    <t>(18,75*2-3,35)*0,074</t>
  </si>
  <si>
    <t>dtto štíty; tl.0,35 pl.DWG</t>
  </si>
  <si>
    <t>(10,77*0,35)*2</t>
  </si>
  <si>
    <t>16</t>
  </si>
  <si>
    <t>962031136</t>
  </si>
  <si>
    <t>Bourání příček z tvárnic nebo příčkovek tl do 150 mm</t>
  </si>
  <si>
    <t>-1308748057</t>
  </si>
  <si>
    <t>Příčky m.1.03-06; v.3,5(-)dv.</t>
  </si>
  <si>
    <t>(2,95+1,88+1,415)*3,5-(0,6*2)*2</t>
  </si>
  <si>
    <t>dtto m.1.07-11 -dtto</t>
  </si>
  <si>
    <t>(1,68*2+1,395+3,3*2)*3,5-(0,6*2)*5</t>
  </si>
  <si>
    <t>dtto šachtové m.1.12,13; v.dtto</t>
  </si>
  <si>
    <t>(0,5+0,18*2)*3,5*2</t>
  </si>
  <si>
    <t>17</t>
  </si>
  <si>
    <t>963051113</t>
  </si>
  <si>
    <t>Bourání ŽB stropů deskových tl přes 80 mm</t>
  </si>
  <si>
    <t>1037894565</t>
  </si>
  <si>
    <t>Deska vstup; tl.0,1</t>
  </si>
  <si>
    <t>(3,5*3,5)*0,1</t>
  </si>
  <si>
    <t>Deska nadpraží obvodu nad zdivem; prof.0,5/0,25</t>
  </si>
  <si>
    <t>(19,45+9,3)*2*(0,5*0,25)</t>
  </si>
  <si>
    <t>věncová deska podélných stran(-)vstup; prof.0,6/0,1</t>
  </si>
  <si>
    <t>(19,55*2-3,6)*(0,6*0,1)</t>
  </si>
  <si>
    <t>dtto štítových stěn; prof.0,35/0,1</t>
  </si>
  <si>
    <t>(5,28*2)*2*(0,35*0,1)</t>
  </si>
  <si>
    <t>18</t>
  </si>
  <si>
    <t>963042819</t>
  </si>
  <si>
    <t>Bourání schodišťových stupňů betonových zhotovených na místě</t>
  </si>
  <si>
    <t>m</t>
  </si>
  <si>
    <t>-1877263215</t>
  </si>
  <si>
    <t>Vstup.schody</t>
  </si>
  <si>
    <t>(5,5*4)+(1,7*3*2)</t>
  </si>
  <si>
    <t>schody tech.m.</t>
  </si>
  <si>
    <t>(1,1*2)</t>
  </si>
  <si>
    <t>19</t>
  </si>
  <si>
    <t>965041341</t>
  </si>
  <si>
    <t>Bourání mazanin škvárobetonových tl do 100 mm pl přes 4 m2</t>
  </si>
  <si>
    <t>1953309863</t>
  </si>
  <si>
    <t>Odhad-na základ.desce</t>
  </si>
  <si>
    <t>vnitř.plochy míst.k nosnému zdivu vč.příček-DWG; tl.0,1</t>
  </si>
  <si>
    <t>(51,62*2+9,18+44,63+10,4)*0,1</t>
  </si>
  <si>
    <t>20</t>
  </si>
  <si>
    <t>965045113</t>
  </si>
  <si>
    <t>Bourání potěrů cementových nebo pískocementových tl do 50 mm pl přes 4 m2</t>
  </si>
  <si>
    <t>1563824567</t>
  </si>
  <si>
    <t>Odhad-krycí potěr; m.1,01-14 viz pl.PD</t>
  </si>
  <si>
    <t>(3,6+30,4+3,8+2,8+1,5*2+1,1+1,3*2+3,1+2,6+52,8*2+9,4)</t>
  </si>
  <si>
    <t>965081413</t>
  </si>
  <si>
    <t>Bourání podlah litých xylolitových plochy přes 1 m2</t>
  </si>
  <si>
    <t>222401586</t>
  </si>
  <si>
    <t>m.1.14-stěrka viz pl.tab.PD</t>
  </si>
  <si>
    <t>9,4</t>
  </si>
  <si>
    <t>22</t>
  </si>
  <si>
    <t>968062375</t>
  </si>
  <si>
    <t>Vybourání dřevěných rámů oken zdvojených včetně křídel pl do 2 m2</t>
  </si>
  <si>
    <t>1781154503</t>
  </si>
  <si>
    <t>viz pohledy SZ+SV; pl.DWG</t>
  </si>
  <si>
    <t>(1,35*10+0,61)</t>
  </si>
  <si>
    <t>23</t>
  </si>
  <si>
    <t>968062377</t>
  </si>
  <si>
    <t>Vybourání dřevěných rámů oken zdvojených včetně křídel pl přes 4 m2</t>
  </si>
  <si>
    <t>521367423</t>
  </si>
  <si>
    <t>viz pohled JV; pl.DWG</t>
  </si>
  <si>
    <t>(4,82*6)</t>
  </si>
  <si>
    <t>24</t>
  </si>
  <si>
    <t>968062747</t>
  </si>
  <si>
    <t>Vybourání stěn dřevěných plných, zasklených nebo výkladních pl přes 4 m2</t>
  </si>
  <si>
    <t>-1124292486</t>
  </si>
  <si>
    <t>m.1.02 vstuní stěna s dveřmi</t>
  </si>
  <si>
    <t>(2,75*3,2)</t>
  </si>
  <si>
    <t>25</t>
  </si>
  <si>
    <t>968072455</t>
  </si>
  <si>
    <t>Vybourání kovových dveřních zárubní pl do 2 m2 vč.dveř.křídel</t>
  </si>
  <si>
    <t>-626626823</t>
  </si>
  <si>
    <t>Soc.zař.</t>
  </si>
  <si>
    <t>(0,7*2,05)*9</t>
  </si>
  <si>
    <t>třídy+tech.m.</t>
  </si>
  <si>
    <t>(1*2,05)*2+(1*1,7)</t>
  </si>
  <si>
    <t>26</t>
  </si>
  <si>
    <t>968072641</t>
  </si>
  <si>
    <t>Vybourání kovových stěn kromě výkladních</t>
  </si>
  <si>
    <t>-1447140916</t>
  </si>
  <si>
    <t>m.1.01 vstuní stěna s dveřmi</t>
  </si>
  <si>
    <t>997</t>
  </si>
  <si>
    <t>Přesun sutě</t>
  </si>
  <si>
    <t>27</t>
  </si>
  <si>
    <t>997013151</t>
  </si>
  <si>
    <t>Vnitrostaveništní doprava suti a vybouraných hmot pro budovy v do 6 m s omezením mechanizace s naložením</t>
  </si>
  <si>
    <t>-171292056</t>
  </si>
  <si>
    <t>28</t>
  </si>
  <si>
    <t>997013501</t>
  </si>
  <si>
    <t>Odvoz suti a vybouraných hmot na skládku nebo meziskládku do 1 km se složením</t>
  </si>
  <si>
    <t>229271389</t>
  </si>
  <si>
    <t>29</t>
  </si>
  <si>
    <t>997013509</t>
  </si>
  <si>
    <t>Příplatek k odvozu suti a vybouraných hmot na skládku ZKD 1 km přes 1 km</t>
  </si>
  <si>
    <t>-1603924947</t>
  </si>
  <si>
    <t>viz odvoz; +29km=koef.JC=29</t>
  </si>
  <si>
    <t>665,649</t>
  </si>
  <si>
    <t>30</t>
  </si>
  <si>
    <t>997013601</t>
  </si>
  <si>
    <t>Poplatek za uložení na skládce (skládkovné) stavebního odpadu betonového kód odpadu 17 01 01</t>
  </si>
  <si>
    <t>691711075</t>
  </si>
  <si>
    <t>viz bour.zákl.beton</t>
  </si>
  <si>
    <t>148,462</t>
  </si>
  <si>
    <t>dtto zdivo</t>
  </si>
  <si>
    <t>187,46</t>
  </si>
  <si>
    <t>dtto stupně</t>
  </si>
  <si>
    <t>2,408</t>
  </si>
  <si>
    <t>dtto mazaniny,potěry</t>
  </si>
  <si>
    <t>(26,792+15,12+0,367)</t>
  </si>
  <si>
    <t>dtto terac.dlažba</t>
  </si>
  <si>
    <t>4,743</t>
  </si>
  <si>
    <t>dtto parapety um.kámen</t>
  </si>
  <si>
    <t>0,399</t>
  </si>
  <si>
    <t>31</t>
  </si>
  <si>
    <t>997013602</t>
  </si>
  <si>
    <t>Poplatek za uložení na skládce (skládkovné) stavebního odpadu železobetonového kód odpadu 17 01 01</t>
  </si>
  <si>
    <t>1846684199</t>
  </si>
  <si>
    <t>viz bour.zákl.žlb</t>
  </si>
  <si>
    <t>155,582</t>
  </si>
  <si>
    <t>dtto svis.+vodor.kce</t>
  </si>
  <si>
    <t>(7,586+1,958+27,077)</t>
  </si>
  <si>
    <t>32</t>
  </si>
  <si>
    <t>997013603</t>
  </si>
  <si>
    <t>Poplatek za uložení na skládce (skládkovné) stavebního odpadu cihelného kód odpadu 17 01 02</t>
  </si>
  <si>
    <t>507581746</t>
  </si>
  <si>
    <t>viz bour.cihel.zdiva</t>
  </si>
  <si>
    <t>(51,072+6,929)</t>
  </si>
  <si>
    <t>33</t>
  </si>
  <si>
    <t>997013607</t>
  </si>
  <si>
    <t>Poplatek za uložení na skládce (skládkovné) stavebního odpadu keramického kód odpadu 17 01 03</t>
  </si>
  <si>
    <t>-588678098</t>
  </si>
  <si>
    <t>viz bour.keram.dlažba</t>
  </si>
  <si>
    <t>1,58</t>
  </si>
  <si>
    <t>34</t>
  </si>
  <si>
    <t>997013631</t>
  </si>
  <si>
    <t>Poplatek za uložení na skládce (skládkovné) stavebního odpadu směsného kód odpadu 17 09 04</t>
  </si>
  <si>
    <t>-301242172</t>
  </si>
  <si>
    <t>viz suma sutě(-)suť specifikovaná</t>
  </si>
  <si>
    <t>665,649-(387,751+192,203+58,001+1,58+1,07+16,148+0,252)</t>
  </si>
  <si>
    <t>35</t>
  </si>
  <si>
    <t>997013645</t>
  </si>
  <si>
    <t>Poplatek za uložení na skládce (skládkovné) odpadu asfaltového bez dehtu kód odpadu 17 03 02</t>
  </si>
  <si>
    <t>904807863</t>
  </si>
  <si>
    <t>viz odstr.hydro+pojist.izolace</t>
  </si>
  <si>
    <t>(0,812+0,258)</t>
  </si>
  <si>
    <t>36</t>
  </si>
  <si>
    <t>997013811</t>
  </si>
  <si>
    <t>Poplatek za uložení na skládce (skládkovné) stavebního odpadu dřevěného kód odpadu 17 02 01</t>
  </si>
  <si>
    <t>-1277179408</t>
  </si>
  <si>
    <t>viz tesařské kce(-)kotvy</t>
  </si>
  <si>
    <t>(12,584-0,12)</t>
  </si>
  <si>
    <t>dtto vazníky</t>
  </si>
  <si>
    <t>1,044</t>
  </si>
  <si>
    <t>dtto vlysové podlahy</t>
  </si>
  <si>
    <t>2,64</t>
  </si>
  <si>
    <t>37</t>
  </si>
  <si>
    <t>997013814</t>
  </si>
  <si>
    <t>Poplatek za uložení na skládce (skládkovné) stavebního odpadu izolací kód odpadu 17 06 04</t>
  </si>
  <si>
    <t>-1608392006</t>
  </si>
  <si>
    <t>viz odstr.TI</t>
  </si>
  <si>
    <t>0,252</t>
  </si>
  <si>
    <t>PSV</t>
  </si>
  <si>
    <t>Práce a dodávky PSV</t>
  </si>
  <si>
    <t>711</t>
  </si>
  <si>
    <t>Izolace proti vodě, vlhkosti a plynům</t>
  </si>
  <si>
    <t>38</t>
  </si>
  <si>
    <t>711131811</t>
  </si>
  <si>
    <t>Odstranění izolace proti zemní vlhkosti vodorovné</t>
  </si>
  <si>
    <t>-1462008236</t>
  </si>
  <si>
    <t>Vodorov.hydroizolace-viz pl.zákl desky+krytý vstup</t>
  </si>
  <si>
    <t>(198,18+4,74)</t>
  </si>
  <si>
    <t>712</t>
  </si>
  <si>
    <t>Povlakové krytiny</t>
  </si>
  <si>
    <t>39</t>
  </si>
  <si>
    <t>712431801</t>
  </si>
  <si>
    <t>Odstranění povlakové krytiny střech přes 10° do 30° z pásů uložených na sucho AIP nebo NAIP</t>
  </si>
  <si>
    <t>542528964</t>
  </si>
  <si>
    <t>Pojistná vrstva střecha</t>
  </si>
  <si>
    <t>(18,75*5,3)*2</t>
  </si>
  <si>
    <t>dtto vstup</t>
  </si>
  <si>
    <t>(1,7*3,4)*2</t>
  </si>
  <si>
    <t>Parotěsná na TI-viz TI</t>
  </si>
  <si>
    <t>180</t>
  </si>
  <si>
    <t>713</t>
  </si>
  <si>
    <t>Izolace tepelné</t>
  </si>
  <si>
    <t>40</t>
  </si>
  <si>
    <t>713110811</t>
  </si>
  <si>
    <t>Odstranění tepelné izolace stropů volně kladené z vláknitých materiálů suchých tl do 100 mm</t>
  </si>
  <si>
    <t>-1963897498</t>
  </si>
  <si>
    <t>Zateplení stropu vrchem; tl.30mm upřes.proj.</t>
  </si>
  <si>
    <t>(18,75*9,6)</t>
  </si>
  <si>
    <t>721</t>
  </si>
  <si>
    <t>Zdravotechnika - vnitřní kanalizace</t>
  </si>
  <si>
    <t>41</t>
  </si>
  <si>
    <t>721171803</t>
  </si>
  <si>
    <t>Demontáž potrubí z PVC D do 75</t>
  </si>
  <si>
    <t>-2055834512</t>
  </si>
  <si>
    <t>k umyvadlům chl+d(2),pers(1),třídy(2) odhad á 2m</t>
  </si>
  <si>
    <t>(2+1+2)*2</t>
  </si>
  <si>
    <t>42</t>
  </si>
  <si>
    <t>721171808</t>
  </si>
  <si>
    <t>Demontáž potrubí z PVC D přes 75 do 114</t>
  </si>
  <si>
    <t>1542329100</t>
  </si>
  <si>
    <t>Odhad sběrné svis+lež.</t>
  </si>
  <si>
    <t>dtto odvětrání vč.hlavice</t>
  </si>
  <si>
    <t>5,5</t>
  </si>
  <si>
    <t>43</t>
  </si>
  <si>
    <t>721171809</t>
  </si>
  <si>
    <t>Demontáž potrubí z PVC D přes 114 do 160</t>
  </si>
  <si>
    <t>476056095</t>
  </si>
  <si>
    <t>Odhad ležaté</t>
  </si>
  <si>
    <t>50</t>
  </si>
  <si>
    <t>44</t>
  </si>
  <si>
    <t>721220801</t>
  </si>
  <si>
    <t>Demontáž uzávěrek zápachových DN 70</t>
  </si>
  <si>
    <t>kus</t>
  </si>
  <si>
    <t>-1879533114</t>
  </si>
  <si>
    <t>viz umyvadla</t>
  </si>
  <si>
    <t>45</t>
  </si>
  <si>
    <t>721242803</t>
  </si>
  <si>
    <t>Demontáž lapače střešních splavenin DN 110</t>
  </si>
  <si>
    <t>1831270995</t>
  </si>
  <si>
    <t>viz klemp.</t>
  </si>
  <si>
    <t>722</t>
  </si>
  <si>
    <t>Zdravotechnika - vnitřní vodovod</t>
  </si>
  <si>
    <t>46</t>
  </si>
  <si>
    <t>722130802R</t>
  </si>
  <si>
    <t>Demontáž potrubí ocelové pozinkované závitové DN přes 25 do 40 vč.armatur</t>
  </si>
  <si>
    <t>213746609</t>
  </si>
  <si>
    <t>Odhad zemní přípojné</t>
  </si>
  <si>
    <t>47</t>
  </si>
  <si>
    <t>722170801</t>
  </si>
  <si>
    <t>Demontáž rozvodů vody z plastů D do 25</t>
  </si>
  <si>
    <t>1902142800</t>
  </si>
  <si>
    <t>Odhad z přípojného k ZP SUV+TUV</t>
  </si>
  <si>
    <t>(20+50)</t>
  </si>
  <si>
    <t>48</t>
  </si>
  <si>
    <t>722181851</t>
  </si>
  <si>
    <t>Demontáž termoizolačních trubic z trub D do 45</t>
  </si>
  <si>
    <t>-202770017</t>
  </si>
  <si>
    <t>viz potr.plast</t>
  </si>
  <si>
    <t>70</t>
  </si>
  <si>
    <t>49</t>
  </si>
  <si>
    <t>72221180R</t>
  </si>
  <si>
    <t>Demontáž potrubí, armatur a vybavení</t>
  </si>
  <si>
    <t>kpl</t>
  </si>
  <si>
    <t>-472903002</t>
  </si>
  <si>
    <t>Technická místnost-odhad</t>
  </si>
  <si>
    <t>722260813</t>
  </si>
  <si>
    <t>Demontáž vodoměrů závitových G 1</t>
  </si>
  <si>
    <t>1662263602</t>
  </si>
  <si>
    <t>Předpoklad</t>
  </si>
  <si>
    <t>51</t>
  </si>
  <si>
    <t>72226081R</t>
  </si>
  <si>
    <t>Demontáž nástěnných hydrantů</t>
  </si>
  <si>
    <t>-947377268</t>
  </si>
  <si>
    <t>725</t>
  </si>
  <si>
    <t>Zdravotechnika - zařizovací předměty</t>
  </si>
  <si>
    <t>52</t>
  </si>
  <si>
    <t>725110811</t>
  </si>
  <si>
    <t>Demontáž klozetů se splachovací s nádrží</t>
  </si>
  <si>
    <t>soubor</t>
  </si>
  <si>
    <t>585722341</t>
  </si>
  <si>
    <t>Chl.(1),D(2),Pers.(1)</t>
  </si>
  <si>
    <t>1+2+1</t>
  </si>
  <si>
    <t>53</t>
  </si>
  <si>
    <t>725130811</t>
  </si>
  <si>
    <t>Demontáž pisoárových stání s nádrží jednodílných</t>
  </si>
  <si>
    <t>-91844261</t>
  </si>
  <si>
    <t>WC chl.</t>
  </si>
  <si>
    <t>54</t>
  </si>
  <si>
    <t>725210821</t>
  </si>
  <si>
    <t>Demontáž umyvadel bez výtokových armatur</t>
  </si>
  <si>
    <t>1433782215</t>
  </si>
  <si>
    <t>Chl(1),D(1),Pers.(1),třídy(2)</t>
  </si>
  <si>
    <t>1+1+1+2</t>
  </si>
  <si>
    <t>55</t>
  </si>
  <si>
    <t>725820801</t>
  </si>
  <si>
    <t>Demontáž baterie nástěnné do G 3 / 4</t>
  </si>
  <si>
    <t>854556807</t>
  </si>
  <si>
    <t>56</t>
  </si>
  <si>
    <t>725860811</t>
  </si>
  <si>
    <t>Demontáž uzávěrů zápachu jednoduchých</t>
  </si>
  <si>
    <t>-1151570708</t>
  </si>
  <si>
    <t>57</t>
  </si>
  <si>
    <t>7259001R</t>
  </si>
  <si>
    <t>Demontáž ostatního vybavení</t>
  </si>
  <si>
    <t>-1679727584</t>
  </si>
  <si>
    <t>Zrdcadla,zásobníky papíru, mýdelníky, držáky ručníků atd</t>
  </si>
  <si>
    <t>733</t>
  </si>
  <si>
    <t>Ústřední vytápění - rozvodné potrubí</t>
  </si>
  <si>
    <t>58</t>
  </si>
  <si>
    <t>733120815</t>
  </si>
  <si>
    <t>Demontáž potrubí ocelového hladkého D do 38</t>
  </si>
  <si>
    <t>619554267</t>
  </si>
  <si>
    <t>přípojná a zpětná potrubí-odhad 3m/radiátor</t>
  </si>
  <si>
    <t>třídy á 4ks; šatna 1ks</t>
  </si>
  <si>
    <t>(4*2+1)*3</t>
  </si>
  <si>
    <t>59</t>
  </si>
  <si>
    <t>733120819</t>
  </si>
  <si>
    <t>Demontáž potrubí ocelového hladkého D přes 38 do 60,3</t>
  </si>
  <si>
    <t>-1970799487</t>
  </si>
  <si>
    <t>rozvodné potrubí-předpoklad zemní; odhad přípoj+zpět á30m</t>
  </si>
  <si>
    <t>(30+30)</t>
  </si>
  <si>
    <t>735</t>
  </si>
  <si>
    <t>Ústřední vytápění - otopná tělesa</t>
  </si>
  <si>
    <t>60</t>
  </si>
  <si>
    <t>735111810</t>
  </si>
  <si>
    <t>Demontáž otopného tělesa litinového článkového</t>
  </si>
  <si>
    <t>1152668766</t>
  </si>
  <si>
    <t>třídy (4+4ks) vel.1,55/0,6</t>
  </si>
  <si>
    <t>(1,55*0,6)*(4+4)</t>
  </si>
  <si>
    <t>šatna (1ks) vel.1,5/0,6</t>
  </si>
  <si>
    <t>(1,5*0,6)</t>
  </si>
  <si>
    <t>SZ chl.+dív. (1+1ks) vel.0,6/0,6</t>
  </si>
  <si>
    <t>(0,6*0,6)*(1+1)</t>
  </si>
  <si>
    <t>sklad (1ks) vel.0,4/0,6</t>
  </si>
  <si>
    <t>(0,4*0,6)</t>
  </si>
  <si>
    <t>61</t>
  </si>
  <si>
    <t>735291800</t>
  </si>
  <si>
    <t>Demontáž konzoly nebo držáku otopných těles, registrů nebo konvektorů do odpadu</t>
  </si>
  <si>
    <t>-1650293434</t>
  </si>
  <si>
    <t>odhad 2ks/radiátor; viz dmtž</t>
  </si>
  <si>
    <t>(8+1+2+1)*2</t>
  </si>
  <si>
    <t>62</t>
  </si>
  <si>
    <t>735494811</t>
  </si>
  <si>
    <t>Vypuštění vody z otopných těles</t>
  </si>
  <si>
    <t>1140150096</t>
  </si>
  <si>
    <t>viz dmtž</t>
  </si>
  <si>
    <t>9,3</t>
  </si>
  <si>
    <t>741</t>
  </si>
  <si>
    <t>Elektroinstalace - silnoproud</t>
  </si>
  <si>
    <t>63</t>
  </si>
  <si>
    <t>74112580R</t>
  </si>
  <si>
    <t>Demontáž silnoproud</t>
  </si>
  <si>
    <t>-1255606344</t>
  </si>
  <si>
    <t>Odhad dmtž rozvody,ovlád.prvky,rozvaděče,světla</t>
  </si>
  <si>
    <t>64</t>
  </si>
  <si>
    <t>741421812R</t>
  </si>
  <si>
    <t>Demontáž hromsvodu</t>
  </si>
  <si>
    <t>-355402930</t>
  </si>
  <si>
    <t>Dmtž kompletu</t>
  </si>
  <si>
    <t>742</t>
  </si>
  <si>
    <t>Elektroinstalace - slaboproud</t>
  </si>
  <si>
    <t>65</t>
  </si>
  <si>
    <t>74221080R</t>
  </si>
  <si>
    <t>Demontáž slaboproud</t>
  </si>
  <si>
    <t>582405255</t>
  </si>
  <si>
    <t>Odhad-dmtž SLP prvků vč.rozvodů</t>
  </si>
  <si>
    <t>762</t>
  </si>
  <si>
    <t>Konstrukce tesařské</t>
  </si>
  <si>
    <t>66</t>
  </si>
  <si>
    <t>762085811</t>
  </si>
  <si>
    <t>Demontáž kotevních želez hmotnosti do 5 kg</t>
  </si>
  <si>
    <t>-454535429</t>
  </si>
  <si>
    <t>Odhad-kotvení příhrad.nosníků; odhad 7+1 nos./2str</t>
  </si>
  <si>
    <t>(7+1)*2</t>
  </si>
  <si>
    <t>dtto krokve-vstup</t>
  </si>
  <si>
    <t>(4*2)</t>
  </si>
  <si>
    <t>67</t>
  </si>
  <si>
    <t>762331811</t>
  </si>
  <si>
    <t>Demontáž vázaných kcí krovů z hranolů průřezové pl do 120 cm2</t>
  </si>
  <si>
    <t>-545438109</t>
  </si>
  <si>
    <t>Předpoklad-sedlový vstup; 4ks v páru</t>
  </si>
  <si>
    <t>(1,7*2)*4</t>
  </si>
  <si>
    <t>68</t>
  </si>
  <si>
    <t>762335811</t>
  </si>
  <si>
    <t>Demontáž krokví rovnoběžných s okapem průřezové pl do 120 cm2 na dřevěný podklad</t>
  </si>
  <si>
    <t>-530757052</t>
  </si>
  <si>
    <t>Objekt-viz řez; 10ks á délka</t>
  </si>
  <si>
    <t>(10*18,75)</t>
  </si>
  <si>
    <t>69</t>
  </si>
  <si>
    <t>762341811</t>
  </si>
  <si>
    <t>Demontáž bednění střech z prken</t>
  </si>
  <si>
    <t>964665793</t>
  </si>
  <si>
    <t>viz pojist.hydroizolace střechy</t>
  </si>
  <si>
    <t>(198,75+11,56)</t>
  </si>
  <si>
    <t>762822810</t>
  </si>
  <si>
    <t>Demontáž stropních trámů z hraněného řeziva průřezové pl do 144 cm2</t>
  </si>
  <si>
    <t>-1492706789</t>
  </si>
  <si>
    <t>Podkladní rošt podbití-dtto viz rovnoběžné krokve</t>
  </si>
  <si>
    <t>187,5</t>
  </si>
  <si>
    <t>71</t>
  </si>
  <si>
    <t>762841812</t>
  </si>
  <si>
    <t>Demontáž podbíjení obkladů stropů a střech sklonu do 60° z hrubých prken s omítkou</t>
  </si>
  <si>
    <t>-581423592</t>
  </si>
  <si>
    <t>viz pl.míst.tab.PD(-)zádveří</t>
  </si>
  <si>
    <t>(168-3,6)</t>
  </si>
  <si>
    <t>763</t>
  </si>
  <si>
    <t>Konstrukce suché výstavby</t>
  </si>
  <si>
    <t>72</t>
  </si>
  <si>
    <t>763732812</t>
  </si>
  <si>
    <t>Demontáž dřevostaveb střešní konstrukce v do 10 m z příhradových vazníků konstrukční délky přes 9 do 12,5 m</t>
  </si>
  <si>
    <t>805900</t>
  </si>
  <si>
    <t>viz TZ-příčné 7 ks/dl.9,75m</t>
  </si>
  <si>
    <t>(7*9,75)</t>
  </si>
  <si>
    <t>dtto 1ks podélný v hřebenu; viz dl.mezi štíty</t>
  </si>
  <si>
    <t>18,75</t>
  </si>
  <si>
    <t>764</t>
  </si>
  <si>
    <t>Konstrukce klempířské</t>
  </si>
  <si>
    <t>73</t>
  </si>
  <si>
    <t>764001821</t>
  </si>
  <si>
    <t>Demontáž krytiny ze svitků nebo tabulí do suti</t>
  </si>
  <si>
    <t>331997144</t>
  </si>
  <si>
    <t>viz bednění</t>
  </si>
  <si>
    <t>210,31</t>
  </si>
  <si>
    <t>74</t>
  </si>
  <si>
    <t>764001851</t>
  </si>
  <si>
    <t>Demontáž hřebene s hřebenovým plechem do suti</t>
  </si>
  <si>
    <t>-114798903</t>
  </si>
  <si>
    <t>viz dl.hřebene objekt</t>
  </si>
  <si>
    <t>4,07</t>
  </si>
  <si>
    <t>75</t>
  </si>
  <si>
    <t>764001891</t>
  </si>
  <si>
    <t>Demontáž úžlabí do suti</t>
  </si>
  <si>
    <t>1315075141</t>
  </si>
  <si>
    <t>napojení objekt/vstup</t>
  </si>
  <si>
    <t>(2,1*2)</t>
  </si>
  <si>
    <t>76</t>
  </si>
  <si>
    <t>764002812</t>
  </si>
  <si>
    <t>Demontáž okapového plechu do suti v krytině skládané</t>
  </si>
  <si>
    <t>-1932705412</t>
  </si>
  <si>
    <t>Objekt</t>
  </si>
  <si>
    <t>(18,75+3,1+12,05)</t>
  </si>
  <si>
    <t>vstup</t>
  </si>
  <si>
    <t>(2,95+1,7)*2</t>
  </si>
  <si>
    <t>77</t>
  </si>
  <si>
    <t>764002821</t>
  </si>
  <si>
    <t>Demontáž střešního výlezu do suti</t>
  </si>
  <si>
    <t>-720443088</t>
  </si>
  <si>
    <t>viz foto</t>
  </si>
  <si>
    <t>78</t>
  </si>
  <si>
    <t>764002841</t>
  </si>
  <si>
    <t>Demontáž oplechování horních ploch zdí a nadezdívek do suti</t>
  </si>
  <si>
    <t>79756349</t>
  </si>
  <si>
    <t>štítové zdi/2str</t>
  </si>
  <si>
    <t>(5,28*2)*2</t>
  </si>
  <si>
    <t>79</t>
  </si>
  <si>
    <t>764002851</t>
  </si>
  <si>
    <t>Demontáž oplechování parapetů do suti</t>
  </si>
  <si>
    <t>660439031</t>
  </si>
  <si>
    <t>JV+SZ+SVstr</t>
  </si>
  <si>
    <t>(2,05*6)+(1*10)+0,7</t>
  </si>
  <si>
    <t>80</t>
  </si>
  <si>
    <t>764002871</t>
  </si>
  <si>
    <t>Demontáž lemování zdí do suti</t>
  </si>
  <si>
    <t>1234966082</t>
  </si>
  <si>
    <t>lem ke štítové zdi-2str</t>
  </si>
  <si>
    <t>81</t>
  </si>
  <si>
    <t>764003801</t>
  </si>
  <si>
    <t>Demontáž lemování trub, konzol, držáků, ventilačních nástavců a jiných kusových prvků do suti</t>
  </si>
  <si>
    <t>1436328968</t>
  </si>
  <si>
    <t>viz foto odvětrání</t>
  </si>
  <si>
    <t>82</t>
  </si>
  <si>
    <t>764004811</t>
  </si>
  <si>
    <t>Demontáž nadřímsového žlabu do suti</t>
  </si>
  <si>
    <t>-342375387</t>
  </si>
  <si>
    <t>viz foto(mimo vstup) viz okap</t>
  </si>
  <si>
    <t>33,9</t>
  </si>
  <si>
    <t>83</t>
  </si>
  <si>
    <t>764004861</t>
  </si>
  <si>
    <t>Demontáž svodu do suti</t>
  </si>
  <si>
    <t>203665832</t>
  </si>
  <si>
    <t>SZstr 2ks, JVstr 1ks</t>
  </si>
  <si>
    <t>(5+4,5+4,5)</t>
  </si>
  <si>
    <t>766</t>
  </si>
  <si>
    <t>Konstrukce truhlářské</t>
  </si>
  <si>
    <t>84</t>
  </si>
  <si>
    <t>766411812</t>
  </si>
  <si>
    <t>Demontáž truhlářského obložení stěn z panelů plochy přes 1,5 m2</t>
  </si>
  <si>
    <t>2023808706</t>
  </si>
  <si>
    <t>viz foto; m.1.02 boční+vnitř.zeď(-)dv. v.1,9</t>
  </si>
  <si>
    <t>((8,65+3,47*2)-(0,9*2+0,6*4))*1,9</t>
  </si>
  <si>
    <t>dtto vněj.zeď-prostor pod okny(-)4 skříně odhad š.0,6 v.dtto</t>
  </si>
  <si>
    <t>(5,85-(0,6*4))*1,9</t>
  </si>
  <si>
    <t>kryty radiátorů+obklad mezi okny vč.boku; třídy 1.12,13 v.0,85</t>
  </si>
  <si>
    <t>(8,9+2,5)*0,85*2</t>
  </si>
  <si>
    <t>tabule- viz foto odhad rozměrů</t>
  </si>
  <si>
    <t>(1,5*1,5)+(2*1)+(1,5*1,5)</t>
  </si>
  <si>
    <t>nástěnky-viz foto odhad</t>
  </si>
  <si>
    <t>(1,5*0,8)+(2*0,8)</t>
  </si>
  <si>
    <t>85</t>
  </si>
  <si>
    <t>766491851</t>
  </si>
  <si>
    <t>Demontáž prahů dveří jednokřídlových</t>
  </si>
  <si>
    <t>1096099677</t>
  </si>
  <si>
    <t>Vstup do SZ a tříd; m.1.02</t>
  </si>
  <si>
    <t>86</t>
  </si>
  <si>
    <t>7662118101R</t>
  </si>
  <si>
    <t>Demontáž záclon.konzol</t>
  </si>
  <si>
    <t>-1054982412</t>
  </si>
  <si>
    <t>Třídy m.1.12,13</t>
  </si>
  <si>
    <t>(8,9*2)</t>
  </si>
  <si>
    <t>87</t>
  </si>
  <si>
    <t>766825811</t>
  </si>
  <si>
    <t>Demontáž truhlářských vestavěných skříní jednokřídlových</t>
  </si>
  <si>
    <t>-181767060</t>
  </si>
  <si>
    <t>viz foto-šatna</t>
  </si>
  <si>
    <t>třída 1.12</t>
  </si>
  <si>
    <t>88</t>
  </si>
  <si>
    <t>766825821</t>
  </si>
  <si>
    <t>Demontáž truhlářských vestavěných skříní dvoukřídlových</t>
  </si>
  <si>
    <t>258019046</t>
  </si>
  <si>
    <t>viz foto; třída m.1.12</t>
  </si>
  <si>
    <t>dtto tř.1.13</t>
  </si>
  <si>
    <t>767</t>
  </si>
  <si>
    <t>Konstrukce zámečnické</t>
  </si>
  <si>
    <t>89</t>
  </si>
  <si>
    <t>767531811</t>
  </si>
  <si>
    <t>Demontáž vstupních kovových nebo plastových čisticích rohoží</t>
  </si>
  <si>
    <t>-1654711184</t>
  </si>
  <si>
    <t>vnější vstup; odhad rozměru</t>
  </si>
  <si>
    <t>(1,2*0,6)</t>
  </si>
  <si>
    <t>90</t>
  </si>
  <si>
    <t>767531821</t>
  </si>
  <si>
    <t>Demontáž rámů k čisticím rohožím</t>
  </si>
  <si>
    <t>1705501165</t>
  </si>
  <si>
    <t>vnější vstup; vizrohož</t>
  </si>
  <si>
    <t>(1,2+0,6)*2</t>
  </si>
  <si>
    <t>91</t>
  </si>
  <si>
    <t>767833802</t>
  </si>
  <si>
    <t>Demontáž vnitřních kovových žebříků přímých dl přes 2 do 5 m kotvených do zdiva</t>
  </si>
  <si>
    <t>598064959</t>
  </si>
  <si>
    <t>m.1.02; žebřík do podkroví</t>
  </si>
  <si>
    <t>771</t>
  </si>
  <si>
    <t>Podlahy z dlaždic</t>
  </si>
  <si>
    <t>92</t>
  </si>
  <si>
    <t>771551810</t>
  </si>
  <si>
    <t>Demontáž podlah z dlaždic teracových kladených do malty</t>
  </si>
  <si>
    <t>1773225929</t>
  </si>
  <si>
    <t>viz tab.míst-upřesnění m.1.01,02</t>
  </si>
  <si>
    <t>(3,6+30,4)</t>
  </si>
  <si>
    <t>93</t>
  </si>
  <si>
    <t>771571810</t>
  </si>
  <si>
    <t>Demontáž podlah z dlaždic keramických kladených do malty</t>
  </si>
  <si>
    <t>-318375657</t>
  </si>
  <si>
    <t>viz tab.míst-m.1.03-11</t>
  </si>
  <si>
    <t>(3,8+2,8+1,5*2+1,1+1,3*2+3,1+2,6)</t>
  </si>
  <si>
    <t>775</t>
  </si>
  <si>
    <t>Podlahy skládané</t>
  </si>
  <si>
    <t>94</t>
  </si>
  <si>
    <t>775511800</t>
  </si>
  <si>
    <t>Demontáž podlah vlysových lepených s lištami lepenými do suti</t>
  </si>
  <si>
    <t>538671649</t>
  </si>
  <si>
    <t>viz tab.míst-upřesnění m.1.12,13</t>
  </si>
  <si>
    <t>(52,8*2)</t>
  </si>
  <si>
    <t>776</t>
  </si>
  <si>
    <t>Podlahy povlakové</t>
  </si>
  <si>
    <t>95</t>
  </si>
  <si>
    <t>776201812</t>
  </si>
  <si>
    <t>Demontáž lepených povlakových podlah s podložkou ručně</t>
  </si>
  <si>
    <t>946178469</t>
  </si>
  <si>
    <t>782</t>
  </si>
  <si>
    <t>Dokončovací práce - obklady z kamene</t>
  </si>
  <si>
    <t>96</t>
  </si>
  <si>
    <t>782611811</t>
  </si>
  <si>
    <t>Demontáž obkladů parapetů z kamene do suti z měkkých kamenů kladených do malty</t>
  </si>
  <si>
    <t>304481952</t>
  </si>
  <si>
    <t>viz foto-třidy m.1.12,13 š.0,16</t>
  </si>
  <si>
    <t>(2,05*0,16)*3*2</t>
  </si>
  <si>
    <t>šatna+SZ+TM m.1.02-14; š.dtto</t>
  </si>
  <si>
    <t>(1*10+0,58)*0,16</t>
  </si>
  <si>
    <t>257up2 - Objekt B</t>
  </si>
  <si>
    <t>-1180590659</t>
  </si>
  <si>
    <t>trakt třídy; úr.-0,15/-0,6 až-1,25; 2části pl.DWG</t>
  </si>
  <si>
    <t>(51,62*2)*((0,6+1,25)/2-0,15)</t>
  </si>
  <si>
    <t>trakt šatna+SZ+kab; úr.-0,15/-0,6 až-0,9; 3části pl.DWG</t>
  </si>
  <si>
    <t>(9,72+39,82+8,96)*((0,6+0,9)/2-0,15)</t>
  </si>
  <si>
    <t>zádveří; úr.-0,15/-0,6</t>
  </si>
  <si>
    <t>6,98*(0,6-0,15)/2</t>
  </si>
  <si>
    <t>-643789718</t>
  </si>
  <si>
    <t>trakt šatna+SZ+KAB; 3části prům.prof. 1 x 1,5m</t>
  </si>
  <si>
    <t>-748191013</t>
  </si>
  <si>
    <t>(119,622+151,935)</t>
  </si>
  <si>
    <t>-1849383491</t>
  </si>
  <si>
    <t>1371976060</t>
  </si>
  <si>
    <t>(271,557-250,974)*1,3</t>
  </si>
  <si>
    <t>2033623328</t>
  </si>
  <si>
    <t>26,758</t>
  </si>
  <si>
    <t>-519430152</t>
  </si>
  <si>
    <t>-1834065913</t>
  </si>
  <si>
    <t>(26,758*1,4)</t>
  </si>
  <si>
    <t>-1109981621</t>
  </si>
  <si>
    <t>-1623908520</t>
  </si>
  <si>
    <t>-622928867</t>
  </si>
  <si>
    <t>-1812189021</t>
  </si>
  <si>
    <t>1289618095</t>
  </si>
  <si>
    <t>1046010616</t>
  </si>
  <si>
    <t>2088369006</t>
  </si>
  <si>
    <t>1822880627</t>
  </si>
  <si>
    <t>463745280</t>
  </si>
  <si>
    <t>1265392719</t>
  </si>
  <si>
    <t>1629248148</t>
  </si>
  <si>
    <t>1229949983</t>
  </si>
  <si>
    <t>-1193298290</t>
  </si>
  <si>
    <t>835556086</t>
  </si>
  <si>
    <t>-565858799</t>
  </si>
  <si>
    <t>m.1.02 vstupní stěna s dveřmi</t>
  </si>
  <si>
    <t>1821405381</t>
  </si>
  <si>
    <t>třídy+kab.</t>
  </si>
  <si>
    <t>(1*2,05)*2+(0,9*2,05)</t>
  </si>
  <si>
    <t>722095986</t>
  </si>
  <si>
    <t>m.1.01-vstupní proskl.stěna</t>
  </si>
  <si>
    <t>-779138416</t>
  </si>
  <si>
    <t>1324263177</t>
  </si>
  <si>
    <t>1642323996</t>
  </si>
  <si>
    <t>664,714</t>
  </si>
  <si>
    <t>405321914</t>
  </si>
  <si>
    <t>(26,792+15,12)</t>
  </si>
  <si>
    <t>-1581440699</t>
  </si>
  <si>
    <t>21722168</t>
  </si>
  <si>
    <t>viz bour.cihel.zdiva+příček</t>
  </si>
  <si>
    <t>395012958</t>
  </si>
  <si>
    <t>-1251177407</t>
  </si>
  <si>
    <t>664,714-(385,384+192,203+58,001+1,58+1,07+16,04+0,252)</t>
  </si>
  <si>
    <t>-760754105</t>
  </si>
  <si>
    <t>1572999453</t>
  </si>
  <si>
    <t>(12,476-0,12)</t>
  </si>
  <si>
    <t>350351893</t>
  </si>
  <si>
    <t>351807034</t>
  </si>
  <si>
    <t>1339252529</t>
  </si>
  <si>
    <t>2126367335</t>
  </si>
  <si>
    <t>-1979375368</t>
  </si>
  <si>
    <t>-877885143</t>
  </si>
  <si>
    <t>140466638</t>
  </si>
  <si>
    <t>-1803676629</t>
  </si>
  <si>
    <t>-401173719</t>
  </si>
  <si>
    <t>133914591</t>
  </si>
  <si>
    <t>1623883270</t>
  </si>
  <si>
    <t>-2065586202</t>
  </si>
  <si>
    <t>-1537121708</t>
  </si>
  <si>
    <t>1727782475</t>
  </si>
  <si>
    <t>1379586415</t>
  </si>
  <si>
    <t>1761214880</t>
  </si>
  <si>
    <t>-1731934630</t>
  </si>
  <si>
    <t>-465764627</t>
  </si>
  <si>
    <t>1212894213</t>
  </si>
  <si>
    <t>-866296616</t>
  </si>
  <si>
    <t>364928537</t>
  </si>
  <si>
    <t>-1961058073</t>
  </si>
  <si>
    <t>-1181983012</t>
  </si>
  <si>
    <t>kabinet (1ks) vel.1/0,6</t>
  </si>
  <si>
    <t>(1*0,6)</t>
  </si>
  <si>
    <t>-979583555</t>
  </si>
  <si>
    <t>(8+1+2+1+1)*2</t>
  </si>
  <si>
    <t>-884524357</t>
  </si>
  <si>
    <t>9,9</t>
  </si>
  <si>
    <t>1985593362</t>
  </si>
  <si>
    <t>1024240938</t>
  </si>
  <si>
    <t>1001174488</t>
  </si>
  <si>
    <t>742307219</t>
  </si>
  <si>
    <t>869213628</t>
  </si>
  <si>
    <t>viz řez; 10ks á délka</t>
  </si>
  <si>
    <t>-480264559</t>
  </si>
  <si>
    <t>viz pojist.hydroizolace</t>
  </si>
  <si>
    <t>-334991235</t>
  </si>
  <si>
    <t>-1423967259</t>
  </si>
  <si>
    <t>1018776797</t>
  </si>
  <si>
    <t>1547646650</t>
  </si>
  <si>
    <t>295245414</t>
  </si>
  <si>
    <t>1106765285</t>
  </si>
  <si>
    <t>-550118418</t>
  </si>
  <si>
    <t>-1856058028</t>
  </si>
  <si>
    <t>-1844163242</t>
  </si>
  <si>
    <t>-1314740817</t>
  </si>
  <si>
    <t>-1270175987</t>
  </si>
  <si>
    <t>268211402</t>
  </si>
  <si>
    <t>985092037</t>
  </si>
  <si>
    <t>-90290542</t>
  </si>
  <si>
    <t>472584415</t>
  </si>
  <si>
    <t>919952052</t>
  </si>
  <si>
    <t>262289739</t>
  </si>
  <si>
    <t>1882011395</t>
  </si>
  <si>
    <t>kabinet m.1.14</t>
  </si>
  <si>
    <t>18998917</t>
  </si>
  <si>
    <t>viz foto; kabinet 1.14</t>
  </si>
  <si>
    <t>1001076692</t>
  </si>
  <si>
    <t>2033151067</t>
  </si>
  <si>
    <t>-1466961531</t>
  </si>
  <si>
    <t>-733898760</t>
  </si>
  <si>
    <t>2023229475</t>
  </si>
  <si>
    <t>1378723798</t>
  </si>
  <si>
    <t>-996714292</t>
  </si>
  <si>
    <t>776201814</t>
  </si>
  <si>
    <t>Demontáž povlakových podlahovin volně položených podlepených páskou</t>
  </si>
  <si>
    <t>-203396167</t>
  </si>
  <si>
    <t>Koberec; m.1.13(viz vyznač.PD)+1.14 viz tab.</t>
  </si>
  <si>
    <t>(3,9*2,8)+9,4</t>
  </si>
  <si>
    <t>-1739688191</t>
  </si>
  <si>
    <t>šatna+SZ+kab.+sklad m.1.02-14; š.dtto</t>
  </si>
  <si>
    <t>257up3 - Komunikace</t>
  </si>
  <si>
    <t xml:space="preserve">    8 - Trubní vedení</t>
  </si>
  <si>
    <t xml:space="preserve">    998 - Přesun hmot</t>
  </si>
  <si>
    <t>113107222</t>
  </si>
  <si>
    <t>Odstranění podkladu z kameniva drceného tl přes 100 do 200 mm strojně pl přes 200 m2 vč.naložení</t>
  </si>
  <si>
    <t>325482255</t>
  </si>
  <si>
    <t>Obecně-odhad skladeb a tloušťky</t>
  </si>
  <si>
    <t>pod asfaltový povrch-viz upřesnění proj.</t>
  </si>
  <si>
    <t>171,85</t>
  </si>
  <si>
    <t>pod monolit.beton -dtto</t>
  </si>
  <si>
    <t>14,35</t>
  </si>
  <si>
    <t>pod bet.dlažbu -dtto</t>
  </si>
  <si>
    <t>51,9</t>
  </si>
  <si>
    <t>113107331</t>
  </si>
  <si>
    <t>Odstranění podkladu z betonu prostého tl přes 100 do 150 mm strojně pl do 50 m2</t>
  </si>
  <si>
    <t>806672461</t>
  </si>
  <si>
    <t>viz podklad</t>
  </si>
  <si>
    <t>113106132</t>
  </si>
  <si>
    <t>Rozebrání dlažeb z betonových nebo kamenných dlaždic komunikací pro pěší strojně pl do 50 m2</t>
  </si>
  <si>
    <t>-118603322</t>
  </si>
  <si>
    <t>113107181</t>
  </si>
  <si>
    <t>Odstranění podkladu živičného tl do 50 mm strojně pl přes 50 do 200 m2 vč.naložení</t>
  </si>
  <si>
    <t>-2102229373</t>
  </si>
  <si>
    <t>Trubní vedení</t>
  </si>
  <si>
    <t>830311811</t>
  </si>
  <si>
    <t>Bourání stávajícího kameninového potrubí DN do 150 vč.tvarovek</t>
  </si>
  <si>
    <t>-1732058953</t>
  </si>
  <si>
    <t>viz zadání proj.</t>
  </si>
  <si>
    <t>871310330</t>
  </si>
  <si>
    <t>Montáž kanalizačního potrubí hladkého plnostěnného SN 16 z polypropylenu DN 150</t>
  </si>
  <si>
    <t>372351911</t>
  </si>
  <si>
    <t>M</t>
  </si>
  <si>
    <t>PPL.1501</t>
  </si>
  <si>
    <t>KG trubka SN4 DN150x1m KOEX odpadní potrubí s napěněnou střední vrstvou z PVC</t>
  </si>
  <si>
    <t>1265850849</t>
  </si>
  <si>
    <t>viz mtž</t>
  </si>
  <si>
    <t>877310310</t>
  </si>
  <si>
    <t>Montáž kolen na kanalizačním potrubí z PP trub hladkých plnostěnných DN 150</t>
  </si>
  <si>
    <t>-889488962</t>
  </si>
  <si>
    <t>28611363</t>
  </si>
  <si>
    <t>koleno kanalizační PVC KG 160x87°</t>
  </si>
  <si>
    <t>878015068</t>
  </si>
  <si>
    <t>877310330</t>
  </si>
  <si>
    <t>Montáž spojek na kanalizačním potrubí z PP trub hladkých plnostěnných DN 150</t>
  </si>
  <si>
    <t>616165177</t>
  </si>
  <si>
    <t>28612006R</t>
  </si>
  <si>
    <t>přechod kanalizační KG kamenina-plast vč. těsnění DN 150</t>
  </si>
  <si>
    <t>894724374</t>
  </si>
  <si>
    <t>877315231R</t>
  </si>
  <si>
    <t>Montáž víčka z tvrdého PVC-systém KG DN 150</t>
  </si>
  <si>
    <t>1396118027</t>
  </si>
  <si>
    <t>28611722R</t>
  </si>
  <si>
    <t>víčko kanalizace plastové KG DN 150</t>
  </si>
  <si>
    <t>194821774</t>
  </si>
  <si>
    <t>966008211</t>
  </si>
  <si>
    <t>Bourání odvodňovacího žlabu z betonových příkopových tvárnic š do 500 mm vč.naložení</t>
  </si>
  <si>
    <t>-1103101663</t>
  </si>
  <si>
    <t xml:space="preserve">Odvodňovací žlab -viz upřesnění proj. </t>
  </si>
  <si>
    <t>364432837</t>
  </si>
  <si>
    <t>355880884</t>
  </si>
  <si>
    <t>114,619</t>
  </si>
  <si>
    <t>-699776710</t>
  </si>
  <si>
    <t>viz bour.beton komunikací</t>
  </si>
  <si>
    <t>(4,664+13,235)</t>
  </si>
  <si>
    <t>dtto odvodňovací žlab</t>
  </si>
  <si>
    <t>10,25</t>
  </si>
  <si>
    <t>267247515</t>
  </si>
  <si>
    <t>viz odstr.živičného povrchu</t>
  </si>
  <si>
    <t>16,841</t>
  </si>
  <si>
    <t>997013655</t>
  </si>
  <si>
    <t>Poplatek za uložení na skládce (skládkovné) zeminy a kamení kód odpadu 17 05 04</t>
  </si>
  <si>
    <t>906148229</t>
  </si>
  <si>
    <t>viz bour.podklad kamenivo</t>
  </si>
  <si>
    <t>69,049</t>
  </si>
  <si>
    <t>1181473538</t>
  </si>
  <si>
    <t>viz bour.kamenin.potr.</t>
  </si>
  <si>
    <t>0,58</t>
  </si>
  <si>
    <t>998</t>
  </si>
  <si>
    <t>Přesun hmot</t>
  </si>
  <si>
    <t>998276101</t>
  </si>
  <si>
    <t>Přesun hmot pro trubní vedení z trub z plastických hmot otevřený výkop</t>
  </si>
  <si>
    <t>1749282158</t>
  </si>
  <si>
    <t>257up4 - Venkovní objekty</t>
  </si>
  <si>
    <t>OST - Ostatní</t>
  </si>
  <si>
    <t>113107336</t>
  </si>
  <si>
    <t>Odstranění podkladu z betonu vyztuženého sítěmi tl přes 100 do 150 mm strojně pl do 50 m2</t>
  </si>
  <si>
    <t>608167461</t>
  </si>
  <si>
    <t>Bet.plocha pod pinpong.stolem; viz PD 1ks</t>
  </si>
  <si>
    <t>(4,5*2,5)</t>
  </si>
  <si>
    <t>113151111</t>
  </si>
  <si>
    <t>Rozebrání zpevněných ploch ze silničních dílců</t>
  </si>
  <si>
    <t>240353032</t>
  </si>
  <si>
    <t>Zahradní sklad; rozm.9x6m</t>
  </si>
  <si>
    <t>(9*6)</t>
  </si>
  <si>
    <t>936004112R</t>
  </si>
  <si>
    <t>Odstranění dětského pískoviště s rámem dřevěným</t>
  </si>
  <si>
    <t>1982599189</t>
  </si>
  <si>
    <t>rozměr viz PD</t>
  </si>
  <si>
    <t>(3*4)</t>
  </si>
  <si>
    <t>965082901R</t>
  </si>
  <si>
    <t>Odstranění pískové vrstvy tl do 200 mm pl přes 2 m2</t>
  </si>
  <si>
    <t>1636676536</t>
  </si>
  <si>
    <t>Dětské pískoviště; viz plocha PD; hl.0,2</t>
  </si>
  <si>
    <t>(3*3)*0,2</t>
  </si>
  <si>
    <t>966001111R</t>
  </si>
  <si>
    <t>Odstranění dětské houpačky řetízkové s dřev.kcí</t>
  </si>
  <si>
    <t>-1570729052</t>
  </si>
  <si>
    <t>viz PD</t>
  </si>
  <si>
    <t>966001112</t>
  </si>
  <si>
    <t>Odstranění dětské houpačky kládové</t>
  </si>
  <si>
    <t>-470267827</t>
  </si>
  <si>
    <t>96600121R</t>
  </si>
  <si>
    <t>Odstranění ocelové prolézačky stabilní zabetonované</t>
  </si>
  <si>
    <t>652955968</t>
  </si>
  <si>
    <t>viz PD- rovná+kruhová</t>
  </si>
  <si>
    <t>1+1</t>
  </si>
  <si>
    <t>96600122R</t>
  </si>
  <si>
    <t>Odstranění parkového stolu se sedáky</t>
  </si>
  <si>
    <t>2037836445</t>
  </si>
  <si>
    <t>před obj.A a B-viz foto</t>
  </si>
  <si>
    <t>96600123R</t>
  </si>
  <si>
    <t>Odstranění žlb.pingpongového stolu</t>
  </si>
  <si>
    <t>-1256873395</t>
  </si>
  <si>
    <t>před obj.B-viz foto</t>
  </si>
  <si>
    <t>966071711</t>
  </si>
  <si>
    <t>Bourání sloupků a vzpěr plotových ocelových do 2,5 m zabetonovaných</t>
  </si>
  <si>
    <t>-2072268243</t>
  </si>
  <si>
    <t>Oplocení u zahr.skladu; 2ks</t>
  </si>
  <si>
    <t>966072811</t>
  </si>
  <si>
    <t>Rozebrání rámového oplocení na ocelové sloupky v přes 1 do 2 m</t>
  </si>
  <si>
    <t>1072735690</t>
  </si>
  <si>
    <t>Oplocení u zahr.skladu-viz PD; dl.3m</t>
  </si>
  <si>
    <t>981011111</t>
  </si>
  <si>
    <t>Demolice budov dřevěných lehkých jednostranně obitých postupným rozebíráním</t>
  </si>
  <si>
    <t>-677620181</t>
  </si>
  <si>
    <t>Zahradní sklad; rozm.9x6m; odhad v.2,3</t>
  </si>
  <si>
    <t>(9*6*2,3)</t>
  </si>
  <si>
    <t>997013111</t>
  </si>
  <si>
    <t>Vnitrostaveništní doprava suti a vybouraných hmot pro budovy v do 6 m s použitím mechanizace s naložením</t>
  </si>
  <si>
    <t>-22229240</t>
  </si>
  <si>
    <t>-2016327992</t>
  </si>
  <si>
    <t>-349399919</t>
  </si>
  <si>
    <t>34,281</t>
  </si>
  <si>
    <t>-1625378618</t>
  </si>
  <si>
    <t>viz bour.žlb</t>
  </si>
  <si>
    <t>(3,713+19,17)</t>
  </si>
  <si>
    <t>dtto pingpog.stůl</t>
  </si>
  <si>
    <t>1,65</t>
  </si>
  <si>
    <t>-807786546</t>
  </si>
  <si>
    <t>34,281-(24,533+2,52+5,164)</t>
  </si>
  <si>
    <t>648820585</t>
  </si>
  <si>
    <t>viz pískoviště</t>
  </si>
  <si>
    <t>2,52</t>
  </si>
  <si>
    <t>492991225</t>
  </si>
  <si>
    <t>viz demolice skladu</t>
  </si>
  <si>
    <t>4,844</t>
  </si>
  <si>
    <t>viz houpačky+stůl</t>
  </si>
  <si>
    <t>(0,05+0,12+0,15)</t>
  </si>
  <si>
    <t>992935742</t>
  </si>
  <si>
    <t>Zahradní sklad; rozm.9x6m-rozšíř.+0,3m na každou str.</t>
  </si>
  <si>
    <t>(9+0,3*2)*(6+0,3*2)</t>
  </si>
  <si>
    <t>767134802</t>
  </si>
  <si>
    <t>Demontáž oplechování stěn šroubovaných</t>
  </si>
  <si>
    <t>649197747</t>
  </si>
  <si>
    <t>Zahradní sklad; oplech stěn-viz demolice dř.kce.</t>
  </si>
  <si>
    <t>(9+6)*2*2,3</t>
  </si>
  <si>
    <t>OST</t>
  </si>
  <si>
    <t>Ostatní</t>
  </si>
  <si>
    <t>OST001R</t>
  </si>
  <si>
    <t>Vybavení zahradní sklad-odhad dle foto</t>
  </si>
  <si>
    <t>512</t>
  </si>
  <si>
    <t>291533941</t>
  </si>
  <si>
    <t>257up5 - Vedlejší rozpočtové náklady</t>
  </si>
  <si>
    <t>VRN - Vedlejší rozpočtové náklady</t>
  </si>
  <si>
    <t xml:space="preserve">    VRN3 - Zařízení staveniště</t>
  </si>
  <si>
    <t>VRN</t>
  </si>
  <si>
    <t>VRN3</t>
  </si>
  <si>
    <t>Zařízení staveniště</t>
  </si>
  <si>
    <t>030001000</t>
  </si>
  <si>
    <t>1024</t>
  </si>
  <si>
    <t>1749353934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</si>
</sst>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0">
    <xf numFmtId="0" fontId="0" fillId="0" borderId="0" xfId="0"/>
    <xf numFmtId="4" fontId="22" fillId="2" borderId="1" xfId="0" applyNumberFormat="1" applyFont="1" applyFill="1" applyBorder="1" applyAlignment="1" applyProtection="1">
      <alignment vertical="center"/>
      <protection locked="0"/>
    </xf>
    <xf numFmtId="4" fontId="35" fillId="2" borderId="1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13" fillId="3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left" vertical="center"/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5" xfId="0" applyBorder="1" applyProtection="1">
      <protection/>
    </xf>
    <xf numFmtId="0" fontId="0" fillId="0" borderId="4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6" xfId="0" applyFont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vertical="center"/>
      <protection/>
    </xf>
    <xf numFmtId="4" fontId="17" fillId="0" borderId="6" xfId="0" applyNumberFormat="1" applyFont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0" fillId="4" borderId="0" xfId="0" applyFill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left" vertical="center"/>
      <protection/>
    </xf>
    <xf numFmtId="0" fontId="0" fillId="4" borderId="8" xfId="0" applyFill="1" applyBorder="1" applyAlignment="1" applyProtection="1">
      <alignment vertical="center"/>
      <protection/>
    </xf>
    <xf numFmtId="0" fontId="5" fillId="4" borderId="8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left" vertical="center"/>
      <protection/>
    </xf>
    <xf numFmtId="0" fontId="0" fillId="4" borderId="8" xfId="0" applyFill="1" applyBorder="1" applyAlignment="1" applyProtection="1">
      <alignment vertical="center"/>
      <protection/>
    </xf>
    <xf numFmtId="4" fontId="5" fillId="4" borderId="8" xfId="0" applyNumberFormat="1" applyFont="1" applyFill="1" applyBorder="1" applyAlignment="1" applyProtection="1">
      <alignment vertical="center"/>
      <protection/>
    </xf>
    <xf numFmtId="0" fontId="0" fillId="4" borderId="9" xfId="0" applyFill="1" applyBorder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16" xfId="0" applyBorder="1" applyAlignment="1" applyProtection="1">
      <alignment vertical="center"/>
      <protection/>
    </xf>
    <xf numFmtId="0" fontId="22" fillId="5" borderId="7" xfId="0" applyFont="1" applyFill="1" applyBorder="1" applyAlignment="1" applyProtection="1">
      <alignment horizontal="center" vertical="center"/>
      <protection/>
    </xf>
    <xf numFmtId="0" fontId="22" fillId="5" borderId="8" xfId="0" applyFont="1" applyFill="1" applyBorder="1" applyAlignment="1" applyProtection="1">
      <alignment horizontal="left" vertical="center"/>
      <protection/>
    </xf>
    <xf numFmtId="0" fontId="0" fillId="5" borderId="8" xfId="0" applyFill="1" applyBorder="1" applyAlignment="1" applyProtection="1">
      <alignment vertical="center"/>
      <protection/>
    </xf>
    <xf numFmtId="0" fontId="22" fillId="5" borderId="8" xfId="0" applyFont="1" applyFill="1" applyBorder="1" applyAlignment="1" applyProtection="1">
      <alignment horizontal="center" vertical="center"/>
      <protection/>
    </xf>
    <xf numFmtId="0" fontId="22" fillId="5" borderId="8" xfId="0" applyFont="1" applyFill="1" applyBorder="1" applyAlignment="1" applyProtection="1">
      <alignment horizontal="right" vertical="center"/>
      <protection/>
    </xf>
    <xf numFmtId="0" fontId="22" fillId="5" borderId="9" xfId="0" applyFont="1" applyFill="1" applyBorder="1" applyAlignment="1" applyProtection="1">
      <alignment horizontal="left" vertical="center"/>
      <protection/>
    </xf>
    <xf numFmtId="0" fontId="22" fillId="5" borderId="0" xfId="0" applyFont="1" applyFill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166" fontId="20" fillId="0" borderId="0" xfId="0" applyNumberFormat="1" applyFont="1" applyAlignment="1" applyProtection="1">
      <alignment vertical="center"/>
      <protection/>
    </xf>
    <xf numFmtId="4" fontId="20" fillId="0" borderId="16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20" applyFont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166" fontId="29" fillId="0" borderId="0" xfId="0" applyNumberFormat="1" applyFont="1" applyAlignment="1" applyProtection="1">
      <alignment vertical="center"/>
      <protection/>
    </xf>
    <xf numFmtId="4" fontId="29" fillId="0" borderId="16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166" fontId="29" fillId="0" borderId="21" xfId="0" applyNumberFormat="1" applyFont="1" applyBorder="1" applyAlignment="1" applyProtection="1">
      <alignment vertical="center"/>
      <protection/>
    </xf>
    <xf numFmtId="4" fontId="29" fillId="0" borderId="22" xfId="0" applyNumberFormat="1" applyFont="1" applyBorder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5" borderId="0" xfId="0" applyFill="1" applyAlignment="1" applyProtection="1">
      <alignment vertical="center"/>
      <protection/>
    </xf>
    <xf numFmtId="0" fontId="5" fillId="5" borderId="7" xfId="0" applyFont="1" applyFill="1" applyBorder="1" applyAlignment="1" applyProtection="1">
      <alignment horizontal="left" vertical="center"/>
      <protection/>
    </xf>
    <xf numFmtId="0" fontId="5" fillId="5" borderId="8" xfId="0" applyFont="1" applyFill="1" applyBorder="1" applyAlignment="1" applyProtection="1">
      <alignment horizontal="right" vertical="center"/>
      <protection/>
    </xf>
    <xf numFmtId="0" fontId="5" fillId="5" borderId="8" xfId="0" applyFont="1" applyFill="1" applyBorder="1" applyAlignment="1" applyProtection="1">
      <alignment horizontal="center" vertical="center"/>
      <protection/>
    </xf>
    <xf numFmtId="4" fontId="5" fillId="5" borderId="8" xfId="0" applyNumberFormat="1" applyFont="1" applyFill="1" applyBorder="1" applyAlignment="1" applyProtection="1">
      <alignment vertical="center"/>
      <protection/>
    </xf>
    <xf numFmtId="0" fontId="0" fillId="5" borderId="9" xfId="0" applyFill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5" borderId="0" xfId="0" applyFont="1" applyFill="1" applyAlignment="1" applyProtection="1">
      <alignment horizontal="left" vertical="center"/>
      <protection/>
    </xf>
    <xf numFmtId="0" fontId="22" fillId="5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vertical="center"/>
      <protection/>
    </xf>
    <xf numFmtId="4" fontId="7" fillId="0" borderId="21" xfId="0" applyNumberFormat="1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vertical="center"/>
      <protection/>
    </xf>
    <xf numFmtId="4" fontId="8" fillId="0" borderId="21" xfId="0" applyNumberFormat="1" applyFont="1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22" fillId="5" borderId="17" xfId="0" applyFont="1" applyFill="1" applyBorder="1" applyAlignment="1" applyProtection="1">
      <alignment horizontal="center" vertical="center" wrapText="1"/>
      <protection/>
    </xf>
    <xf numFmtId="0" fontId="22" fillId="5" borderId="18" xfId="0" applyFont="1" applyFill="1" applyBorder="1" applyAlignment="1" applyProtection="1">
      <alignment horizontal="center" vertical="center" wrapText="1"/>
      <protection/>
    </xf>
    <xf numFmtId="0" fontId="22" fillId="5" borderId="19" xfId="0" applyFont="1" applyFill="1" applyBorder="1" applyAlignment="1" applyProtection="1">
      <alignment horizontal="center" vertical="center" wrapText="1"/>
      <protection/>
    </xf>
    <xf numFmtId="0" fontId="22" fillId="5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24" fillId="0" borderId="0" xfId="0" applyNumberFormat="1" applyFont="1" applyProtection="1">
      <protection/>
    </xf>
    <xf numFmtId="166" fontId="32" fillId="0" borderId="13" xfId="0" applyNumberFormat="1" applyFont="1" applyBorder="1" applyProtection="1">
      <protection/>
    </xf>
    <xf numFmtId="166" fontId="32" fillId="0" borderId="14" xfId="0" applyNumberFormat="1" applyFont="1" applyBorder="1" applyProtection="1"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4" xfId="0" applyFont="1" applyBorder="1" applyProtection="1"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Protection="1">
      <protection/>
    </xf>
    <xf numFmtId="0" fontId="9" fillId="0" borderId="15" xfId="0" applyFont="1" applyBorder="1" applyProtection="1">
      <protection/>
    </xf>
    <xf numFmtId="166" fontId="9" fillId="0" borderId="0" xfId="0" applyNumberFormat="1" applyFont="1" applyProtection="1">
      <protection/>
    </xf>
    <xf numFmtId="166" fontId="9" fillId="0" borderId="16" xfId="0" applyNumberFormat="1" applyFont="1" applyBorder="1" applyProtection="1"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Protection="1">
      <protection/>
    </xf>
    <xf numFmtId="0" fontId="22" fillId="0" borderId="1" xfId="0" applyFont="1" applyBorder="1" applyAlignment="1" applyProtection="1">
      <alignment horizontal="center" vertical="center"/>
      <protection/>
    </xf>
    <xf numFmtId="49" fontId="22" fillId="0" borderId="1" xfId="0" applyNumberFormat="1" applyFont="1" applyBorder="1" applyAlignment="1" applyProtection="1">
      <alignment horizontal="left" vertical="center" wrapText="1"/>
      <protection/>
    </xf>
    <xf numFmtId="0" fontId="22" fillId="0" borderId="1" xfId="0" applyFont="1" applyBorder="1" applyAlignment="1" applyProtection="1">
      <alignment horizontal="left" vertical="center" wrapText="1"/>
      <protection/>
    </xf>
    <xf numFmtId="0" fontId="22" fillId="0" borderId="1" xfId="0" applyFont="1" applyBorder="1" applyAlignment="1" applyProtection="1">
      <alignment horizontal="center" vertical="center" wrapText="1"/>
      <protection/>
    </xf>
    <xf numFmtId="167" fontId="22" fillId="0" borderId="1" xfId="0" applyNumberFormat="1" applyFont="1" applyBorder="1" applyAlignment="1" applyProtection="1">
      <alignment vertical="center"/>
      <protection/>
    </xf>
    <xf numFmtId="4" fontId="22" fillId="0" borderId="1" xfId="0" applyNumberFormat="1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23" fillId="2" borderId="15" xfId="0" applyFont="1" applyFill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center" vertical="center"/>
      <protection/>
    </xf>
    <xf numFmtId="166" fontId="23" fillId="0" borderId="0" xfId="0" applyNumberFormat="1" applyFont="1" applyAlignment="1" applyProtection="1">
      <alignment vertical="center"/>
      <protection/>
    </xf>
    <xf numFmtId="166" fontId="23" fillId="0" borderId="1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0" fillId="0" borderId="0" xfId="0" applyNumberForma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center" vertical="center"/>
      <protection/>
    </xf>
    <xf numFmtId="49" fontId="35" fillId="0" borderId="1" xfId="0" applyNumberFormat="1" applyFont="1" applyBorder="1" applyAlignment="1" applyProtection="1">
      <alignment horizontal="left" vertical="center" wrapText="1"/>
      <protection/>
    </xf>
    <xf numFmtId="0" fontId="35" fillId="0" borderId="1" xfId="0" applyFont="1" applyBorder="1" applyAlignment="1" applyProtection="1">
      <alignment horizontal="left" vertical="center" wrapText="1"/>
      <protection/>
    </xf>
    <xf numFmtId="0" fontId="35" fillId="0" borderId="1" xfId="0" applyFont="1" applyBorder="1" applyAlignment="1" applyProtection="1">
      <alignment horizontal="center" vertical="center" wrapText="1"/>
      <protection/>
    </xf>
    <xf numFmtId="167" fontId="35" fillId="0" borderId="1" xfId="0" applyNumberFormat="1" applyFont="1" applyBorder="1" applyAlignment="1" applyProtection="1">
      <alignment vertical="center"/>
      <protection/>
    </xf>
    <xf numFmtId="4" fontId="35" fillId="0" borderId="1" xfId="0" applyNumberFormat="1" applyFont="1" applyBorder="1" applyAlignment="1" applyProtection="1">
      <alignment vertical="center"/>
      <protection/>
    </xf>
    <xf numFmtId="0" fontId="36" fillId="0" borderId="1" xfId="0" applyFont="1" applyBorder="1" applyAlignment="1" applyProtection="1">
      <alignment vertical="center"/>
      <protection/>
    </xf>
    <xf numFmtId="0" fontId="36" fillId="0" borderId="4" xfId="0" applyFont="1" applyBorder="1" applyAlignment="1" applyProtection="1">
      <alignment vertical="center"/>
      <protection/>
    </xf>
    <xf numFmtId="0" fontId="35" fillId="2" borderId="15" xfId="0" applyFont="1" applyFill="1" applyBorder="1" applyAlignment="1" applyProtection="1">
      <alignment horizontal="left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23" fillId="2" borderId="20" xfId="0" applyFont="1" applyFill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166" fontId="23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 topLeftCell="A1">
      <selection activeCell="AI20" sqref="AI20"/>
    </sheetView>
  </sheetViews>
  <sheetFormatPr defaultColWidth="9.140625" defaultRowHeight="12"/>
  <cols>
    <col min="1" max="1" width="8.28125" style="9" customWidth="1"/>
    <col min="2" max="2" width="1.7109375" style="9" customWidth="1"/>
    <col min="3" max="3" width="4.140625" style="9" customWidth="1"/>
    <col min="4" max="33" width="2.7109375" style="9" customWidth="1"/>
    <col min="34" max="34" width="3.28125" style="9" customWidth="1"/>
    <col min="35" max="35" width="31.7109375" style="9" customWidth="1"/>
    <col min="36" max="37" width="2.421875" style="9" customWidth="1"/>
    <col min="38" max="38" width="8.28125" style="9" customWidth="1"/>
    <col min="39" max="39" width="3.28125" style="9" customWidth="1"/>
    <col min="40" max="40" width="13.28125" style="9" customWidth="1"/>
    <col min="41" max="41" width="7.421875" style="9" customWidth="1"/>
    <col min="42" max="42" width="4.140625" style="9" customWidth="1"/>
    <col min="43" max="43" width="15.7109375" style="9" hidden="1" customWidth="1"/>
    <col min="44" max="44" width="13.7109375" style="9" customWidth="1"/>
    <col min="45" max="47" width="25.8515625" style="9" hidden="1" customWidth="1"/>
    <col min="48" max="49" width="21.7109375" style="9" hidden="1" customWidth="1"/>
    <col min="50" max="51" width="25.00390625" style="9" hidden="1" customWidth="1"/>
    <col min="52" max="52" width="21.7109375" style="9" hidden="1" customWidth="1"/>
    <col min="53" max="53" width="19.140625" style="9" hidden="1" customWidth="1"/>
    <col min="54" max="54" width="25.00390625" style="9" hidden="1" customWidth="1"/>
    <col min="55" max="55" width="21.7109375" style="9" hidden="1" customWidth="1"/>
    <col min="56" max="56" width="19.140625" style="9" hidden="1" customWidth="1"/>
    <col min="57" max="57" width="66.421875" style="9" customWidth="1"/>
    <col min="58" max="70" width="9.28125" style="9" customWidth="1"/>
    <col min="71" max="91" width="9.28125" style="9" hidden="1" customWidth="1"/>
    <col min="92" max="16384" width="9.28125" style="9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ht="36.95" customHeight="1">
      <c r="AR2" s="10" t="s">
        <v>5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5"/>
      <c r="D4" s="16" t="s">
        <v>9</v>
      </c>
      <c r="AR4" s="15"/>
      <c r="AS4" s="17" t="s">
        <v>10</v>
      </c>
      <c r="BE4" s="18" t="s">
        <v>11</v>
      </c>
      <c r="BS4" s="12" t="s">
        <v>12</v>
      </c>
    </row>
    <row r="5" spans="2:71" ht="12" customHeight="1">
      <c r="B5" s="15"/>
      <c r="D5" s="19" t="s">
        <v>13</v>
      </c>
      <c r="K5" s="20" t="s">
        <v>14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R5" s="15"/>
      <c r="BE5" s="21" t="s">
        <v>15</v>
      </c>
      <c r="BS5" s="12" t="s">
        <v>6</v>
      </c>
    </row>
    <row r="6" spans="2:71" ht="36.95" customHeight="1">
      <c r="B6" s="15"/>
      <c r="D6" s="22" t="s">
        <v>16</v>
      </c>
      <c r="K6" s="23" t="s">
        <v>17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R6" s="15"/>
      <c r="BE6" s="24"/>
      <c r="BS6" s="12" t="s">
        <v>6</v>
      </c>
    </row>
    <row r="7" spans="2:71" ht="12" customHeight="1">
      <c r="B7" s="15"/>
      <c r="D7" s="25" t="s">
        <v>18</v>
      </c>
      <c r="K7" s="26" t="s">
        <v>1</v>
      </c>
      <c r="AK7" s="25" t="s">
        <v>19</v>
      </c>
      <c r="AN7" s="26" t="s">
        <v>1</v>
      </c>
      <c r="AR7" s="15"/>
      <c r="BE7" s="24"/>
      <c r="BS7" s="12" t="s">
        <v>6</v>
      </c>
    </row>
    <row r="8" spans="2:71" ht="12" customHeight="1">
      <c r="B8" s="15"/>
      <c r="D8" s="25" t="s">
        <v>20</v>
      </c>
      <c r="K8" s="26" t="s">
        <v>21</v>
      </c>
      <c r="AK8" s="25" t="s">
        <v>22</v>
      </c>
      <c r="AN8" s="4"/>
      <c r="AR8" s="15"/>
      <c r="BE8" s="24"/>
      <c r="BS8" s="12" t="s">
        <v>6</v>
      </c>
    </row>
    <row r="9" spans="2:71" ht="14.45" customHeight="1">
      <c r="B9" s="15"/>
      <c r="AR9" s="15"/>
      <c r="BE9" s="24"/>
      <c r="BS9" s="12" t="s">
        <v>6</v>
      </c>
    </row>
    <row r="10" spans="2:71" ht="12" customHeight="1">
      <c r="B10" s="15"/>
      <c r="D10" s="25" t="s">
        <v>23</v>
      </c>
      <c r="AK10" s="25" t="s">
        <v>24</v>
      </c>
      <c r="AN10" s="26" t="s">
        <v>1</v>
      </c>
      <c r="AR10" s="15"/>
      <c r="BE10" s="24"/>
      <c r="BS10" s="12" t="s">
        <v>6</v>
      </c>
    </row>
    <row r="11" spans="2:71" ht="18.4" customHeight="1">
      <c r="B11" s="15"/>
      <c r="E11" s="26" t="s">
        <v>25</v>
      </c>
      <c r="AK11" s="25" t="s">
        <v>26</v>
      </c>
      <c r="AN11" s="26" t="s">
        <v>1</v>
      </c>
      <c r="AR11" s="15"/>
      <c r="BE11" s="24"/>
      <c r="BS11" s="12" t="s">
        <v>6</v>
      </c>
    </row>
    <row r="12" spans="2:71" ht="6.95" customHeight="1">
      <c r="B12" s="15"/>
      <c r="AR12" s="15"/>
      <c r="BE12" s="24"/>
      <c r="BS12" s="12" t="s">
        <v>6</v>
      </c>
    </row>
    <row r="13" spans="2:71" ht="12" customHeight="1">
      <c r="B13" s="15"/>
      <c r="D13" s="25" t="s">
        <v>27</v>
      </c>
      <c r="AK13" s="25" t="s">
        <v>24</v>
      </c>
      <c r="AN13" s="3" t="s">
        <v>28</v>
      </c>
      <c r="AR13" s="15"/>
      <c r="BE13" s="24"/>
      <c r="BS13" s="12" t="s">
        <v>6</v>
      </c>
    </row>
    <row r="14" spans="2:71" ht="12.75">
      <c r="B14" s="15"/>
      <c r="E14" s="5" t="s">
        <v>28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25" t="s">
        <v>26</v>
      </c>
      <c r="AN14" s="3" t="s">
        <v>28</v>
      </c>
      <c r="AR14" s="15"/>
      <c r="BE14" s="24"/>
      <c r="BS14" s="12" t="s">
        <v>6</v>
      </c>
    </row>
    <row r="15" spans="2:71" ht="6.95" customHeight="1">
      <c r="B15" s="15"/>
      <c r="AR15" s="15"/>
      <c r="BE15" s="24"/>
      <c r="BS15" s="12" t="s">
        <v>3</v>
      </c>
    </row>
    <row r="16" spans="2:71" ht="12" customHeight="1">
      <c r="B16" s="15"/>
      <c r="D16" s="25" t="s">
        <v>29</v>
      </c>
      <c r="AK16" s="25" t="s">
        <v>24</v>
      </c>
      <c r="AN16" s="26" t="s">
        <v>1</v>
      </c>
      <c r="AR16" s="15"/>
      <c r="BE16" s="24"/>
      <c r="BS16" s="12" t="s">
        <v>3</v>
      </c>
    </row>
    <row r="17" spans="2:71" ht="18.4" customHeight="1">
      <c r="B17" s="15"/>
      <c r="E17" s="26" t="s">
        <v>30</v>
      </c>
      <c r="AK17" s="25" t="s">
        <v>26</v>
      </c>
      <c r="AN17" s="26" t="s">
        <v>1</v>
      </c>
      <c r="AR17" s="15"/>
      <c r="BE17" s="24"/>
      <c r="BS17" s="12" t="s">
        <v>31</v>
      </c>
    </row>
    <row r="18" spans="2:71" ht="6.95" customHeight="1">
      <c r="B18" s="15"/>
      <c r="AR18" s="15"/>
      <c r="BE18" s="24"/>
      <c r="BS18" s="12" t="s">
        <v>6</v>
      </c>
    </row>
    <row r="19" spans="2:71" ht="12" customHeight="1">
      <c r="B19" s="15"/>
      <c r="D19" s="25" t="s">
        <v>32</v>
      </c>
      <c r="AK19" s="25" t="s">
        <v>24</v>
      </c>
      <c r="AN19" s="26" t="s">
        <v>1</v>
      </c>
      <c r="AR19" s="15"/>
      <c r="BE19" s="24"/>
      <c r="BS19" s="12" t="s">
        <v>6</v>
      </c>
    </row>
    <row r="20" spans="2:71" ht="18.4" customHeight="1">
      <c r="B20" s="15"/>
      <c r="E20" s="26"/>
      <c r="AK20" s="25" t="s">
        <v>26</v>
      </c>
      <c r="AN20" s="26" t="s">
        <v>1</v>
      </c>
      <c r="AR20" s="15"/>
      <c r="BE20" s="24"/>
      <c r="BS20" s="12" t="s">
        <v>31</v>
      </c>
    </row>
    <row r="21" spans="2:57" ht="6.95" customHeight="1">
      <c r="B21" s="15"/>
      <c r="AR21" s="15"/>
      <c r="BE21" s="24"/>
    </row>
    <row r="22" spans="2:57" ht="12" customHeight="1">
      <c r="B22" s="15"/>
      <c r="D22" s="25" t="s">
        <v>33</v>
      </c>
      <c r="AR22" s="15"/>
      <c r="BE22" s="24"/>
    </row>
    <row r="23" spans="2:57" ht="16.5" customHeight="1">
      <c r="B23" s="15"/>
      <c r="E23" s="27" t="s">
        <v>1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R23" s="15"/>
      <c r="BE23" s="24"/>
    </row>
    <row r="24" spans="2:57" ht="6.95" customHeight="1">
      <c r="B24" s="15"/>
      <c r="AR24" s="15"/>
      <c r="BE24" s="24"/>
    </row>
    <row r="25" spans="2:57" ht="6.95" customHeight="1">
      <c r="B25" s="1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5"/>
      <c r="BE25" s="24"/>
    </row>
    <row r="26" spans="2:57" s="30" customFormat="1" ht="25.9" customHeight="1">
      <c r="B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3">
        <f>ROUND(AG94,2)</f>
        <v>0</v>
      </c>
      <c r="AL26" s="34"/>
      <c r="AM26" s="34"/>
      <c r="AN26" s="34"/>
      <c r="AO26" s="34"/>
      <c r="AR26" s="29"/>
      <c r="BE26" s="24"/>
    </row>
    <row r="27" spans="2:57" s="30" customFormat="1" ht="6.95" customHeight="1">
      <c r="B27" s="29"/>
      <c r="AR27" s="29"/>
      <c r="BE27" s="24"/>
    </row>
    <row r="28" spans="2:57" s="30" customFormat="1" ht="12.75">
      <c r="B28" s="29"/>
      <c r="L28" s="35" t="s">
        <v>35</v>
      </c>
      <c r="M28" s="35"/>
      <c r="N28" s="35"/>
      <c r="O28" s="35"/>
      <c r="P28" s="35"/>
      <c r="W28" s="35" t="s">
        <v>36</v>
      </c>
      <c r="X28" s="35"/>
      <c r="Y28" s="35"/>
      <c r="Z28" s="35"/>
      <c r="AA28" s="35"/>
      <c r="AB28" s="35"/>
      <c r="AC28" s="35"/>
      <c r="AD28" s="35"/>
      <c r="AE28" s="35"/>
      <c r="AK28" s="35" t="s">
        <v>37</v>
      </c>
      <c r="AL28" s="35"/>
      <c r="AM28" s="35"/>
      <c r="AN28" s="35"/>
      <c r="AO28" s="35"/>
      <c r="AR28" s="29"/>
      <c r="BE28" s="24"/>
    </row>
    <row r="29" spans="2:57" s="37" customFormat="1" ht="14.45" customHeight="1">
      <c r="B29" s="36"/>
      <c r="D29" s="25" t="s">
        <v>38</v>
      </c>
      <c r="F29" s="25" t="s">
        <v>39</v>
      </c>
      <c r="L29" s="38">
        <v>0.21</v>
      </c>
      <c r="M29" s="39"/>
      <c r="N29" s="39"/>
      <c r="O29" s="39"/>
      <c r="P29" s="39"/>
      <c r="W29" s="40">
        <f>ROUND(AZ94,2)</f>
        <v>0</v>
      </c>
      <c r="X29" s="39"/>
      <c r="Y29" s="39"/>
      <c r="Z29" s="39"/>
      <c r="AA29" s="39"/>
      <c r="AB29" s="39"/>
      <c r="AC29" s="39"/>
      <c r="AD29" s="39"/>
      <c r="AE29" s="39"/>
      <c r="AK29" s="40">
        <f>ROUND(AV94,2)</f>
        <v>0</v>
      </c>
      <c r="AL29" s="39"/>
      <c r="AM29" s="39"/>
      <c r="AN29" s="39"/>
      <c r="AO29" s="39"/>
      <c r="AR29" s="36"/>
      <c r="BE29" s="41"/>
    </row>
    <row r="30" spans="2:57" s="37" customFormat="1" ht="14.45" customHeight="1">
      <c r="B30" s="36"/>
      <c r="F30" s="25" t="s">
        <v>40</v>
      </c>
      <c r="L30" s="38">
        <v>0.15</v>
      </c>
      <c r="M30" s="39"/>
      <c r="N30" s="39"/>
      <c r="O30" s="39"/>
      <c r="P30" s="39"/>
      <c r="W30" s="40">
        <f>ROUND(BA94,2)</f>
        <v>0</v>
      </c>
      <c r="X30" s="39"/>
      <c r="Y30" s="39"/>
      <c r="Z30" s="39"/>
      <c r="AA30" s="39"/>
      <c r="AB30" s="39"/>
      <c r="AC30" s="39"/>
      <c r="AD30" s="39"/>
      <c r="AE30" s="39"/>
      <c r="AK30" s="40">
        <f>ROUND(AW94,2)</f>
        <v>0</v>
      </c>
      <c r="AL30" s="39"/>
      <c r="AM30" s="39"/>
      <c r="AN30" s="39"/>
      <c r="AO30" s="39"/>
      <c r="AR30" s="36"/>
      <c r="BE30" s="41"/>
    </row>
    <row r="31" spans="2:57" s="37" customFormat="1" ht="14.45" customHeight="1" hidden="1">
      <c r="B31" s="36"/>
      <c r="F31" s="25" t="s">
        <v>41</v>
      </c>
      <c r="L31" s="38">
        <v>0.21</v>
      </c>
      <c r="M31" s="39"/>
      <c r="N31" s="39"/>
      <c r="O31" s="39"/>
      <c r="P31" s="39"/>
      <c r="W31" s="40">
        <f>ROUND(BB94,2)</f>
        <v>0</v>
      </c>
      <c r="X31" s="39"/>
      <c r="Y31" s="39"/>
      <c r="Z31" s="39"/>
      <c r="AA31" s="39"/>
      <c r="AB31" s="39"/>
      <c r="AC31" s="39"/>
      <c r="AD31" s="39"/>
      <c r="AE31" s="39"/>
      <c r="AK31" s="40">
        <v>0</v>
      </c>
      <c r="AL31" s="39"/>
      <c r="AM31" s="39"/>
      <c r="AN31" s="39"/>
      <c r="AO31" s="39"/>
      <c r="AR31" s="36"/>
      <c r="BE31" s="41"/>
    </row>
    <row r="32" spans="2:57" s="37" customFormat="1" ht="14.45" customHeight="1" hidden="1">
      <c r="B32" s="36"/>
      <c r="F32" s="25" t="s">
        <v>42</v>
      </c>
      <c r="L32" s="38">
        <v>0.15</v>
      </c>
      <c r="M32" s="39"/>
      <c r="N32" s="39"/>
      <c r="O32" s="39"/>
      <c r="P32" s="39"/>
      <c r="W32" s="40">
        <f>ROUND(BC94,2)</f>
        <v>0</v>
      </c>
      <c r="X32" s="39"/>
      <c r="Y32" s="39"/>
      <c r="Z32" s="39"/>
      <c r="AA32" s="39"/>
      <c r="AB32" s="39"/>
      <c r="AC32" s="39"/>
      <c r="AD32" s="39"/>
      <c r="AE32" s="39"/>
      <c r="AK32" s="40">
        <v>0</v>
      </c>
      <c r="AL32" s="39"/>
      <c r="AM32" s="39"/>
      <c r="AN32" s="39"/>
      <c r="AO32" s="39"/>
      <c r="AR32" s="36"/>
      <c r="BE32" s="41"/>
    </row>
    <row r="33" spans="2:57" s="37" customFormat="1" ht="14.45" customHeight="1" hidden="1">
      <c r="B33" s="36"/>
      <c r="F33" s="25" t="s">
        <v>43</v>
      </c>
      <c r="L33" s="38">
        <v>0</v>
      </c>
      <c r="M33" s="39"/>
      <c r="N33" s="39"/>
      <c r="O33" s="39"/>
      <c r="P33" s="39"/>
      <c r="W33" s="40">
        <f>ROUND(BD94,2)</f>
        <v>0</v>
      </c>
      <c r="X33" s="39"/>
      <c r="Y33" s="39"/>
      <c r="Z33" s="39"/>
      <c r="AA33" s="39"/>
      <c r="AB33" s="39"/>
      <c r="AC33" s="39"/>
      <c r="AD33" s="39"/>
      <c r="AE33" s="39"/>
      <c r="AK33" s="40">
        <v>0</v>
      </c>
      <c r="AL33" s="39"/>
      <c r="AM33" s="39"/>
      <c r="AN33" s="39"/>
      <c r="AO33" s="39"/>
      <c r="AR33" s="36"/>
      <c r="BE33" s="41"/>
    </row>
    <row r="34" spans="2:57" s="30" customFormat="1" ht="6.95" customHeight="1">
      <c r="B34" s="29"/>
      <c r="AR34" s="29"/>
      <c r="BE34" s="24"/>
    </row>
    <row r="35" spans="2:44" s="30" customFormat="1" ht="25.9" customHeight="1">
      <c r="B35" s="29"/>
      <c r="C35" s="42"/>
      <c r="D35" s="43" t="s">
        <v>44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45</v>
      </c>
      <c r="U35" s="44"/>
      <c r="V35" s="44"/>
      <c r="W35" s="44"/>
      <c r="X35" s="46" t="s">
        <v>46</v>
      </c>
      <c r="Y35" s="47"/>
      <c r="Z35" s="47"/>
      <c r="AA35" s="47"/>
      <c r="AB35" s="47"/>
      <c r="AC35" s="44"/>
      <c r="AD35" s="44"/>
      <c r="AE35" s="44"/>
      <c r="AF35" s="44"/>
      <c r="AG35" s="44"/>
      <c r="AH35" s="44"/>
      <c r="AI35" s="44"/>
      <c r="AJ35" s="44"/>
      <c r="AK35" s="48">
        <f>SUM(AK26:AK33)</f>
        <v>0</v>
      </c>
      <c r="AL35" s="47"/>
      <c r="AM35" s="47"/>
      <c r="AN35" s="47"/>
      <c r="AO35" s="49"/>
      <c r="AP35" s="42"/>
      <c r="AQ35" s="42"/>
      <c r="AR35" s="29"/>
    </row>
    <row r="36" spans="2:44" s="30" customFormat="1" ht="6.95" customHeight="1">
      <c r="B36" s="29"/>
      <c r="AR36" s="29"/>
    </row>
    <row r="37" spans="2:44" s="30" customFormat="1" ht="14.45" customHeight="1">
      <c r="B37" s="29"/>
      <c r="AR37" s="29"/>
    </row>
    <row r="38" spans="2:44" ht="14.45" customHeight="1">
      <c r="B38" s="15"/>
      <c r="AR38" s="15"/>
    </row>
    <row r="39" spans="2:44" ht="14.45" customHeight="1">
      <c r="B39" s="15"/>
      <c r="AR39" s="15"/>
    </row>
    <row r="40" spans="2:44" ht="14.45" customHeight="1">
      <c r="B40" s="15"/>
      <c r="AR40" s="15"/>
    </row>
    <row r="41" spans="2:44" ht="14.45" customHeight="1">
      <c r="B41" s="15"/>
      <c r="AR41" s="15"/>
    </row>
    <row r="42" spans="2:44" ht="14.45" customHeight="1">
      <c r="B42" s="15"/>
      <c r="AR42" s="15"/>
    </row>
    <row r="43" spans="2:44" ht="14.45" customHeight="1">
      <c r="B43" s="15"/>
      <c r="AR43" s="15"/>
    </row>
    <row r="44" spans="2:44" ht="14.45" customHeight="1">
      <c r="B44" s="15"/>
      <c r="AR44" s="15"/>
    </row>
    <row r="45" spans="2:44" ht="14.45" customHeight="1">
      <c r="B45" s="15"/>
      <c r="AR45" s="15"/>
    </row>
    <row r="46" spans="2:44" ht="14.45" customHeight="1">
      <c r="B46" s="15"/>
      <c r="AR46" s="15"/>
    </row>
    <row r="47" spans="2:44" ht="14.45" customHeight="1">
      <c r="B47" s="15"/>
      <c r="AR47" s="15"/>
    </row>
    <row r="48" spans="2:44" ht="14.45" customHeight="1">
      <c r="B48" s="15"/>
      <c r="AR48" s="15"/>
    </row>
    <row r="49" spans="2:44" s="30" customFormat="1" ht="14.45" customHeight="1">
      <c r="B49" s="29"/>
      <c r="D49" s="50" t="s">
        <v>47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48</v>
      </c>
      <c r="AI49" s="51"/>
      <c r="AJ49" s="51"/>
      <c r="AK49" s="51"/>
      <c r="AL49" s="51"/>
      <c r="AM49" s="51"/>
      <c r="AN49" s="51"/>
      <c r="AO49" s="51"/>
      <c r="AR49" s="29"/>
    </row>
    <row r="50" spans="2:44" ht="12">
      <c r="B50" s="15"/>
      <c r="AR50" s="15"/>
    </row>
    <row r="51" spans="2:44" ht="12">
      <c r="B51" s="15"/>
      <c r="AR51" s="15"/>
    </row>
    <row r="52" spans="2:44" ht="12">
      <c r="B52" s="15"/>
      <c r="AR52" s="15"/>
    </row>
    <row r="53" spans="2:44" ht="12">
      <c r="B53" s="15"/>
      <c r="AR53" s="15"/>
    </row>
    <row r="54" spans="2:44" ht="12">
      <c r="B54" s="15"/>
      <c r="AR54" s="15"/>
    </row>
    <row r="55" spans="2:44" ht="12">
      <c r="B55" s="15"/>
      <c r="AR55" s="15"/>
    </row>
    <row r="56" spans="2:44" ht="12">
      <c r="B56" s="15"/>
      <c r="AR56" s="15"/>
    </row>
    <row r="57" spans="2:44" ht="12">
      <c r="B57" s="15"/>
      <c r="AR57" s="15"/>
    </row>
    <row r="58" spans="2:44" ht="12">
      <c r="B58" s="15"/>
      <c r="AR58" s="15"/>
    </row>
    <row r="59" spans="2:44" ht="12">
      <c r="B59" s="15"/>
      <c r="AR59" s="15"/>
    </row>
    <row r="60" spans="2:44" s="30" customFormat="1" ht="12.75">
      <c r="B60" s="29"/>
      <c r="D60" s="5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5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52" t="s">
        <v>49</v>
      </c>
      <c r="AI60" s="32"/>
      <c r="AJ60" s="32"/>
      <c r="AK60" s="32"/>
      <c r="AL60" s="32"/>
      <c r="AM60" s="52" t="s">
        <v>50</v>
      </c>
      <c r="AN60" s="32"/>
      <c r="AO60" s="32"/>
      <c r="AR60" s="29"/>
    </row>
    <row r="61" spans="2:44" ht="12">
      <c r="B61" s="15"/>
      <c r="AR61" s="15"/>
    </row>
    <row r="62" spans="2:44" ht="12">
      <c r="B62" s="15"/>
      <c r="AR62" s="15"/>
    </row>
    <row r="63" spans="2:44" ht="12">
      <c r="B63" s="15"/>
      <c r="AR63" s="15"/>
    </row>
    <row r="64" spans="2:44" s="30" customFormat="1" ht="12.75">
      <c r="B64" s="29"/>
      <c r="D64" s="50" t="s">
        <v>51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0" t="s">
        <v>52</v>
      </c>
      <c r="AI64" s="51"/>
      <c r="AJ64" s="51"/>
      <c r="AK64" s="51"/>
      <c r="AL64" s="51"/>
      <c r="AM64" s="51"/>
      <c r="AN64" s="51"/>
      <c r="AO64" s="51"/>
      <c r="AR64" s="29"/>
    </row>
    <row r="65" spans="2:44" ht="12">
      <c r="B65" s="15"/>
      <c r="AR65" s="15"/>
    </row>
    <row r="66" spans="2:44" ht="12">
      <c r="B66" s="15"/>
      <c r="AR66" s="15"/>
    </row>
    <row r="67" spans="2:44" ht="12">
      <c r="B67" s="15"/>
      <c r="AR67" s="15"/>
    </row>
    <row r="68" spans="2:44" ht="12">
      <c r="B68" s="15"/>
      <c r="AR68" s="15"/>
    </row>
    <row r="69" spans="2:44" ht="12">
      <c r="B69" s="15"/>
      <c r="AR69" s="15"/>
    </row>
    <row r="70" spans="2:44" ht="12">
      <c r="B70" s="15"/>
      <c r="AR70" s="15"/>
    </row>
    <row r="71" spans="2:44" ht="12">
      <c r="B71" s="15"/>
      <c r="AR71" s="15"/>
    </row>
    <row r="72" spans="2:44" ht="12">
      <c r="B72" s="15"/>
      <c r="AR72" s="15"/>
    </row>
    <row r="73" spans="2:44" ht="12">
      <c r="B73" s="15"/>
      <c r="AR73" s="15"/>
    </row>
    <row r="74" spans="2:44" ht="12">
      <c r="B74" s="15"/>
      <c r="AR74" s="15"/>
    </row>
    <row r="75" spans="2:44" s="30" customFormat="1" ht="12.75">
      <c r="B75" s="29"/>
      <c r="D75" s="5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5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52" t="s">
        <v>49</v>
      </c>
      <c r="AI75" s="32"/>
      <c r="AJ75" s="32"/>
      <c r="AK75" s="32"/>
      <c r="AL75" s="32"/>
      <c r="AM75" s="52" t="s">
        <v>50</v>
      </c>
      <c r="AN75" s="32"/>
      <c r="AO75" s="32"/>
      <c r="AR75" s="29"/>
    </row>
    <row r="76" spans="2:44" s="30" customFormat="1" ht="12">
      <c r="B76" s="29"/>
      <c r="AR76" s="29"/>
    </row>
    <row r="77" spans="2:44" s="30" customFormat="1" ht="6.95" customHeight="1"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29"/>
    </row>
    <row r="81" spans="2:44" s="30" customFormat="1" ht="6.95" customHeight="1"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29"/>
    </row>
    <row r="82" spans="2:44" s="30" customFormat="1" ht="24.95" customHeight="1">
      <c r="B82" s="29"/>
      <c r="C82" s="16" t="s">
        <v>53</v>
      </c>
      <c r="AR82" s="29"/>
    </row>
    <row r="83" spans="2:44" s="30" customFormat="1" ht="6.95" customHeight="1">
      <c r="B83" s="29"/>
      <c r="AR83" s="29"/>
    </row>
    <row r="84" spans="2:44" s="57" customFormat="1" ht="12" customHeight="1">
      <c r="B84" s="58"/>
      <c r="C84" s="25" t="s">
        <v>13</v>
      </c>
      <c r="L84" s="57" t="str">
        <f>K5</f>
        <v>257up</v>
      </c>
      <c r="AR84" s="58"/>
    </row>
    <row r="85" spans="2:44" s="59" customFormat="1" ht="36.95" customHeight="1">
      <c r="B85" s="60"/>
      <c r="C85" s="61" t="s">
        <v>16</v>
      </c>
      <c r="L85" s="62" t="str">
        <f>K6</f>
        <v>ZŠ bourací práce</v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R85" s="60"/>
    </row>
    <row r="86" spans="2:44" s="30" customFormat="1" ht="6.95" customHeight="1">
      <c r="B86" s="29"/>
      <c r="AR86" s="29"/>
    </row>
    <row r="87" spans="2:44" s="30" customFormat="1" ht="12" customHeight="1">
      <c r="B87" s="29"/>
      <c r="C87" s="25" t="s">
        <v>20</v>
      </c>
      <c r="L87" s="64" t="str">
        <f>IF(K8="","",K8)</f>
        <v>Na Kocínce parc.č.657/2-6</v>
      </c>
      <c r="AI87" s="25" t="s">
        <v>22</v>
      </c>
      <c r="AM87" s="65" t="str">
        <f>IF(AN8="","",AN8)</f>
        <v/>
      </c>
      <c r="AN87" s="65"/>
      <c r="AR87" s="29"/>
    </row>
    <row r="88" spans="2:44" s="30" customFormat="1" ht="6.95" customHeight="1">
      <c r="B88" s="29"/>
      <c r="AR88" s="29"/>
    </row>
    <row r="89" spans="2:56" s="30" customFormat="1" ht="15.2" customHeight="1">
      <c r="B89" s="29"/>
      <c r="C89" s="25" t="s">
        <v>23</v>
      </c>
      <c r="L89" s="57" t="str">
        <f>IF(E11="","",E11)</f>
        <v>Městská část Praha 6</v>
      </c>
      <c r="AI89" s="25" t="s">
        <v>29</v>
      </c>
      <c r="AM89" s="66" t="str">
        <f>IF(E17="","",E17)</f>
        <v>ra15 s.r.o.</v>
      </c>
      <c r="AN89" s="67"/>
      <c r="AO89" s="67"/>
      <c r="AP89" s="67"/>
      <c r="AR89" s="29"/>
      <c r="AS89" s="68" t="s">
        <v>54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</row>
    <row r="90" spans="2:56" s="30" customFormat="1" ht="15.2" customHeight="1">
      <c r="B90" s="29"/>
      <c r="C90" s="25" t="s">
        <v>27</v>
      </c>
      <c r="L90" s="57" t="str">
        <f>IF(E14="Vyplň údaj","",E14)</f>
        <v/>
      </c>
      <c r="AI90" s="25" t="s">
        <v>32</v>
      </c>
      <c r="AM90" s="66" t="str">
        <f>IF(E20="","",E20)</f>
        <v/>
      </c>
      <c r="AN90" s="67"/>
      <c r="AO90" s="67"/>
      <c r="AP90" s="67"/>
      <c r="AR90" s="29"/>
      <c r="AS90" s="72"/>
      <c r="AT90" s="73"/>
      <c r="BD90" s="74"/>
    </row>
    <row r="91" spans="2:56" s="30" customFormat="1" ht="10.9" customHeight="1">
      <c r="B91" s="29"/>
      <c r="AR91" s="29"/>
      <c r="AS91" s="72"/>
      <c r="AT91" s="73"/>
      <c r="BD91" s="74"/>
    </row>
    <row r="92" spans="2:56" s="30" customFormat="1" ht="29.25" customHeight="1">
      <c r="B92" s="29"/>
      <c r="C92" s="75" t="s">
        <v>55</v>
      </c>
      <c r="D92" s="76"/>
      <c r="E92" s="76"/>
      <c r="F92" s="76"/>
      <c r="G92" s="76"/>
      <c r="H92" s="77"/>
      <c r="I92" s="78" t="s">
        <v>56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57</v>
      </c>
      <c r="AH92" s="76"/>
      <c r="AI92" s="76"/>
      <c r="AJ92" s="76"/>
      <c r="AK92" s="76"/>
      <c r="AL92" s="76"/>
      <c r="AM92" s="76"/>
      <c r="AN92" s="78" t="s">
        <v>58</v>
      </c>
      <c r="AO92" s="76"/>
      <c r="AP92" s="80"/>
      <c r="AQ92" s="81" t="s">
        <v>59</v>
      </c>
      <c r="AR92" s="29"/>
      <c r="AS92" s="82" t="s">
        <v>60</v>
      </c>
      <c r="AT92" s="83" t="s">
        <v>61</v>
      </c>
      <c r="AU92" s="83" t="s">
        <v>62</v>
      </c>
      <c r="AV92" s="83" t="s">
        <v>63</v>
      </c>
      <c r="AW92" s="83" t="s">
        <v>64</v>
      </c>
      <c r="AX92" s="83" t="s">
        <v>65</v>
      </c>
      <c r="AY92" s="83" t="s">
        <v>66</v>
      </c>
      <c r="AZ92" s="83" t="s">
        <v>67</v>
      </c>
      <c r="BA92" s="83" t="s">
        <v>68</v>
      </c>
      <c r="BB92" s="83" t="s">
        <v>69</v>
      </c>
      <c r="BC92" s="83" t="s">
        <v>70</v>
      </c>
      <c r="BD92" s="84" t="s">
        <v>71</v>
      </c>
    </row>
    <row r="93" spans="2:56" s="30" customFormat="1" ht="10.9" customHeight="1">
      <c r="B93" s="29"/>
      <c r="AR93" s="29"/>
      <c r="AS93" s="85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</row>
    <row r="94" spans="2:90" s="86" customFormat="1" ht="32.45" customHeight="1">
      <c r="B94" s="87"/>
      <c r="C94" s="88" t="s">
        <v>72</v>
      </c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90">
        <f>ROUND(SUM(AG95:AG99),2)</f>
        <v>0</v>
      </c>
      <c r="AH94" s="90"/>
      <c r="AI94" s="90"/>
      <c r="AJ94" s="90"/>
      <c r="AK94" s="90"/>
      <c r="AL94" s="90"/>
      <c r="AM94" s="90"/>
      <c r="AN94" s="91">
        <f aca="true" t="shared" si="0" ref="AN94:AN99">SUM(AG94,AT94)</f>
        <v>0</v>
      </c>
      <c r="AO94" s="91"/>
      <c r="AP94" s="91"/>
      <c r="AQ94" s="92" t="s">
        <v>1</v>
      </c>
      <c r="AR94" s="87"/>
      <c r="AS94" s="93">
        <f>ROUND(SUM(AS95:AS99),2)</f>
        <v>0</v>
      </c>
      <c r="AT94" s="94">
        <f aca="true" t="shared" si="1" ref="AT94:AT99">ROUND(SUM(AV94:AW94),2)</f>
        <v>0</v>
      </c>
      <c r="AU94" s="95">
        <f>ROUND(SUM(AU95:AU99),5)</f>
        <v>0</v>
      </c>
      <c r="AV94" s="94">
        <f>ROUND(AZ94*L29,2)</f>
        <v>0</v>
      </c>
      <c r="AW94" s="94">
        <f>ROUND(BA94*L30,2)</f>
        <v>0</v>
      </c>
      <c r="AX94" s="94">
        <f>ROUND(BB94*L29,2)</f>
        <v>0</v>
      </c>
      <c r="AY94" s="94">
        <f>ROUND(BC94*L30,2)</f>
        <v>0</v>
      </c>
      <c r="AZ94" s="94">
        <f>ROUND(SUM(AZ95:AZ99),2)</f>
        <v>0</v>
      </c>
      <c r="BA94" s="94">
        <f>ROUND(SUM(BA95:BA99),2)</f>
        <v>0</v>
      </c>
      <c r="BB94" s="94">
        <f>ROUND(SUM(BB95:BB99),2)</f>
        <v>0</v>
      </c>
      <c r="BC94" s="94">
        <f>ROUND(SUM(BC95:BC99),2)</f>
        <v>0</v>
      </c>
      <c r="BD94" s="96">
        <f>ROUND(SUM(BD95:BD99),2)</f>
        <v>0</v>
      </c>
      <c r="BS94" s="97" t="s">
        <v>73</v>
      </c>
      <c r="BT94" s="97" t="s">
        <v>74</v>
      </c>
      <c r="BU94" s="98" t="s">
        <v>75</v>
      </c>
      <c r="BV94" s="97" t="s">
        <v>76</v>
      </c>
      <c r="BW94" s="97" t="s">
        <v>4</v>
      </c>
      <c r="BX94" s="97" t="s">
        <v>77</v>
      </c>
      <c r="CL94" s="97" t="s">
        <v>1</v>
      </c>
    </row>
    <row r="95" spans="1:91" s="111" customFormat="1" ht="16.5" customHeight="1">
      <c r="A95" s="99" t="s">
        <v>78</v>
      </c>
      <c r="B95" s="100"/>
      <c r="C95" s="101"/>
      <c r="D95" s="102" t="s">
        <v>79</v>
      </c>
      <c r="E95" s="102"/>
      <c r="F95" s="102"/>
      <c r="G95" s="102"/>
      <c r="H95" s="102"/>
      <c r="I95" s="103"/>
      <c r="J95" s="102" t="s">
        <v>80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4">
        <f>'257up1 - Objekt A'!J30</f>
        <v>0</v>
      </c>
      <c r="AH95" s="105"/>
      <c r="AI95" s="105"/>
      <c r="AJ95" s="105"/>
      <c r="AK95" s="105"/>
      <c r="AL95" s="105"/>
      <c r="AM95" s="105"/>
      <c r="AN95" s="104">
        <f t="shared" si="0"/>
        <v>0</v>
      </c>
      <c r="AO95" s="105"/>
      <c r="AP95" s="105"/>
      <c r="AQ95" s="106" t="s">
        <v>81</v>
      </c>
      <c r="AR95" s="100"/>
      <c r="AS95" s="107">
        <v>0</v>
      </c>
      <c r="AT95" s="108">
        <f t="shared" si="1"/>
        <v>0</v>
      </c>
      <c r="AU95" s="109">
        <f>'257up1 - Objekt A'!P140</f>
        <v>0</v>
      </c>
      <c r="AV95" s="108">
        <f>'257up1 - Objekt A'!J33</f>
        <v>0</v>
      </c>
      <c r="AW95" s="108">
        <f>'257up1 - Objekt A'!J34</f>
        <v>0</v>
      </c>
      <c r="AX95" s="108">
        <f>'257up1 - Objekt A'!J35</f>
        <v>0</v>
      </c>
      <c r="AY95" s="108">
        <f>'257up1 - Objekt A'!J36</f>
        <v>0</v>
      </c>
      <c r="AZ95" s="108">
        <f>'257up1 - Objekt A'!F33</f>
        <v>0</v>
      </c>
      <c r="BA95" s="108">
        <f>'257up1 - Objekt A'!F34</f>
        <v>0</v>
      </c>
      <c r="BB95" s="108">
        <f>'257up1 - Objekt A'!F35</f>
        <v>0</v>
      </c>
      <c r="BC95" s="108">
        <f>'257up1 - Objekt A'!F36</f>
        <v>0</v>
      </c>
      <c r="BD95" s="110">
        <f>'257up1 - Objekt A'!F37</f>
        <v>0</v>
      </c>
      <c r="BT95" s="112" t="s">
        <v>82</v>
      </c>
      <c r="BV95" s="112" t="s">
        <v>76</v>
      </c>
      <c r="BW95" s="112" t="s">
        <v>83</v>
      </c>
      <c r="BX95" s="112" t="s">
        <v>4</v>
      </c>
      <c r="CL95" s="112" t="s">
        <v>1</v>
      </c>
      <c r="CM95" s="112" t="s">
        <v>84</v>
      </c>
    </row>
    <row r="96" spans="1:91" s="111" customFormat="1" ht="16.5" customHeight="1">
      <c r="A96" s="99" t="s">
        <v>78</v>
      </c>
      <c r="B96" s="100"/>
      <c r="C96" s="101"/>
      <c r="D96" s="102" t="s">
        <v>85</v>
      </c>
      <c r="E96" s="102"/>
      <c r="F96" s="102"/>
      <c r="G96" s="102"/>
      <c r="H96" s="102"/>
      <c r="I96" s="103"/>
      <c r="J96" s="102" t="s">
        <v>86</v>
      </c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4">
        <f>'257up2 - Objekt B'!J30</f>
        <v>0</v>
      </c>
      <c r="AH96" s="105"/>
      <c r="AI96" s="105"/>
      <c r="AJ96" s="105"/>
      <c r="AK96" s="105"/>
      <c r="AL96" s="105"/>
      <c r="AM96" s="105"/>
      <c r="AN96" s="104">
        <f t="shared" si="0"/>
        <v>0</v>
      </c>
      <c r="AO96" s="105"/>
      <c r="AP96" s="105"/>
      <c r="AQ96" s="106" t="s">
        <v>81</v>
      </c>
      <c r="AR96" s="100"/>
      <c r="AS96" s="107">
        <v>0</v>
      </c>
      <c r="AT96" s="108">
        <f t="shared" si="1"/>
        <v>0</v>
      </c>
      <c r="AU96" s="109">
        <f>'257up2 - Objekt B'!P140</f>
        <v>0</v>
      </c>
      <c r="AV96" s="108">
        <f>'257up2 - Objekt B'!J33</f>
        <v>0</v>
      </c>
      <c r="AW96" s="108">
        <f>'257up2 - Objekt B'!J34</f>
        <v>0</v>
      </c>
      <c r="AX96" s="108">
        <f>'257up2 - Objekt B'!J35</f>
        <v>0</v>
      </c>
      <c r="AY96" s="108">
        <f>'257up2 - Objekt B'!J36</f>
        <v>0</v>
      </c>
      <c r="AZ96" s="108">
        <f>'257up2 - Objekt B'!F33</f>
        <v>0</v>
      </c>
      <c r="BA96" s="108">
        <f>'257up2 - Objekt B'!F34</f>
        <v>0</v>
      </c>
      <c r="BB96" s="108">
        <f>'257up2 - Objekt B'!F35</f>
        <v>0</v>
      </c>
      <c r="BC96" s="108">
        <f>'257up2 - Objekt B'!F36</f>
        <v>0</v>
      </c>
      <c r="BD96" s="110">
        <f>'257up2 - Objekt B'!F37</f>
        <v>0</v>
      </c>
      <c r="BT96" s="112" t="s">
        <v>82</v>
      </c>
      <c r="BV96" s="112" t="s">
        <v>76</v>
      </c>
      <c r="BW96" s="112" t="s">
        <v>87</v>
      </c>
      <c r="BX96" s="112" t="s">
        <v>4</v>
      </c>
      <c r="CL96" s="112" t="s">
        <v>1</v>
      </c>
      <c r="CM96" s="112" t="s">
        <v>84</v>
      </c>
    </row>
    <row r="97" spans="1:91" s="111" customFormat="1" ht="16.5" customHeight="1">
      <c r="A97" s="99" t="s">
        <v>78</v>
      </c>
      <c r="B97" s="100"/>
      <c r="C97" s="101"/>
      <c r="D97" s="102" t="s">
        <v>88</v>
      </c>
      <c r="E97" s="102"/>
      <c r="F97" s="102"/>
      <c r="G97" s="102"/>
      <c r="H97" s="102"/>
      <c r="I97" s="103"/>
      <c r="J97" s="102" t="s">
        <v>89</v>
      </c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4">
        <f>'257up3 - Komunikace'!J30</f>
        <v>0</v>
      </c>
      <c r="AH97" s="105"/>
      <c r="AI97" s="105"/>
      <c r="AJ97" s="105"/>
      <c r="AK97" s="105"/>
      <c r="AL97" s="105"/>
      <c r="AM97" s="105"/>
      <c r="AN97" s="104">
        <f t="shared" si="0"/>
        <v>0</v>
      </c>
      <c r="AO97" s="105"/>
      <c r="AP97" s="105"/>
      <c r="AQ97" s="106" t="s">
        <v>81</v>
      </c>
      <c r="AR97" s="100"/>
      <c r="AS97" s="107">
        <v>0</v>
      </c>
      <c r="AT97" s="108">
        <f t="shared" si="1"/>
        <v>0</v>
      </c>
      <c r="AU97" s="109">
        <f>'257up3 - Komunikace'!P122</f>
        <v>0</v>
      </c>
      <c r="AV97" s="108">
        <f>'257up3 - Komunikace'!J33</f>
        <v>0</v>
      </c>
      <c r="AW97" s="108">
        <f>'257up3 - Komunikace'!J34</f>
        <v>0</v>
      </c>
      <c r="AX97" s="108">
        <f>'257up3 - Komunikace'!J35</f>
        <v>0</v>
      </c>
      <c r="AY97" s="108">
        <f>'257up3 - Komunikace'!J36</f>
        <v>0</v>
      </c>
      <c r="AZ97" s="108">
        <f>'257up3 - Komunikace'!F33</f>
        <v>0</v>
      </c>
      <c r="BA97" s="108">
        <f>'257up3 - Komunikace'!F34</f>
        <v>0</v>
      </c>
      <c r="BB97" s="108">
        <f>'257up3 - Komunikace'!F35</f>
        <v>0</v>
      </c>
      <c r="BC97" s="108">
        <f>'257up3 - Komunikace'!F36</f>
        <v>0</v>
      </c>
      <c r="BD97" s="110">
        <f>'257up3 - Komunikace'!F37</f>
        <v>0</v>
      </c>
      <c r="BT97" s="112" t="s">
        <v>82</v>
      </c>
      <c r="BV97" s="112" t="s">
        <v>76</v>
      </c>
      <c r="BW97" s="112" t="s">
        <v>90</v>
      </c>
      <c r="BX97" s="112" t="s">
        <v>4</v>
      </c>
      <c r="CL97" s="112" t="s">
        <v>1</v>
      </c>
      <c r="CM97" s="112" t="s">
        <v>84</v>
      </c>
    </row>
    <row r="98" spans="1:91" s="111" customFormat="1" ht="16.5" customHeight="1">
      <c r="A98" s="99" t="s">
        <v>78</v>
      </c>
      <c r="B98" s="100"/>
      <c r="C98" s="101"/>
      <c r="D98" s="102" t="s">
        <v>91</v>
      </c>
      <c r="E98" s="102"/>
      <c r="F98" s="102"/>
      <c r="G98" s="102"/>
      <c r="H98" s="102"/>
      <c r="I98" s="103"/>
      <c r="J98" s="102" t="s">
        <v>92</v>
      </c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4">
        <f>'257up4 - Venkovní objekty'!J30</f>
        <v>0</v>
      </c>
      <c r="AH98" s="105"/>
      <c r="AI98" s="105"/>
      <c r="AJ98" s="105"/>
      <c r="AK98" s="105"/>
      <c r="AL98" s="105"/>
      <c r="AM98" s="105"/>
      <c r="AN98" s="104">
        <f t="shared" si="0"/>
        <v>0</v>
      </c>
      <c r="AO98" s="105"/>
      <c r="AP98" s="105"/>
      <c r="AQ98" s="106" t="s">
        <v>81</v>
      </c>
      <c r="AR98" s="100"/>
      <c r="AS98" s="107">
        <v>0</v>
      </c>
      <c r="AT98" s="108">
        <f t="shared" si="1"/>
        <v>0</v>
      </c>
      <c r="AU98" s="109">
        <f>'257up4 - Venkovní objekty'!P124</f>
        <v>0</v>
      </c>
      <c r="AV98" s="108">
        <f>'257up4 - Venkovní objekty'!J33</f>
        <v>0</v>
      </c>
      <c r="AW98" s="108">
        <f>'257up4 - Venkovní objekty'!J34</f>
        <v>0</v>
      </c>
      <c r="AX98" s="108">
        <f>'257up4 - Venkovní objekty'!J35</f>
        <v>0</v>
      </c>
      <c r="AY98" s="108">
        <f>'257up4 - Venkovní objekty'!J36</f>
        <v>0</v>
      </c>
      <c r="AZ98" s="108">
        <f>'257up4 - Venkovní objekty'!F33</f>
        <v>0</v>
      </c>
      <c r="BA98" s="108">
        <f>'257up4 - Venkovní objekty'!F34</f>
        <v>0</v>
      </c>
      <c r="BB98" s="108">
        <f>'257up4 - Venkovní objekty'!F35</f>
        <v>0</v>
      </c>
      <c r="BC98" s="108">
        <f>'257up4 - Venkovní objekty'!F36</f>
        <v>0</v>
      </c>
      <c r="BD98" s="110">
        <f>'257up4 - Venkovní objekty'!F37</f>
        <v>0</v>
      </c>
      <c r="BT98" s="112" t="s">
        <v>82</v>
      </c>
      <c r="BV98" s="112" t="s">
        <v>76</v>
      </c>
      <c r="BW98" s="112" t="s">
        <v>93</v>
      </c>
      <c r="BX98" s="112" t="s">
        <v>4</v>
      </c>
      <c r="CL98" s="112" t="s">
        <v>1</v>
      </c>
      <c r="CM98" s="112" t="s">
        <v>84</v>
      </c>
    </row>
    <row r="99" spans="1:91" s="111" customFormat="1" ht="16.5" customHeight="1">
      <c r="A99" s="99" t="s">
        <v>78</v>
      </c>
      <c r="B99" s="100"/>
      <c r="C99" s="101"/>
      <c r="D99" s="102" t="s">
        <v>94</v>
      </c>
      <c r="E99" s="102"/>
      <c r="F99" s="102"/>
      <c r="G99" s="102"/>
      <c r="H99" s="102"/>
      <c r="I99" s="103"/>
      <c r="J99" s="102" t="s">
        <v>95</v>
      </c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4">
        <f>'257up5 - Vedlejší rozpočt...'!J30</f>
        <v>0</v>
      </c>
      <c r="AH99" s="105"/>
      <c r="AI99" s="105"/>
      <c r="AJ99" s="105"/>
      <c r="AK99" s="105"/>
      <c r="AL99" s="105"/>
      <c r="AM99" s="105"/>
      <c r="AN99" s="104">
        <f t="shared" si="0"/>
        <v>0</v>
      </c>
      <c r="AO99" s="105"/>
      <c r="AP99" s="105"/>
      <c r="AQ99" s="106" t="s">
        <v>81</v>
      </c>
      <c r="AR99" s="100"/>
      <c r="AS99" s="113">
        <v>0</v>
      </c>
      <c r="AT99" s="114">
        <f t="shared" si="1"/>
        <v>0</v>
      </c>
      <c r="AU99" s="115">
        <f>'257up5 - Vedlejší rozpočt...'!P118</f>
        <v>0</v>
      </c>
      <c r="AV99" s="114">
        <f>'257up5 - Vedlejší rozpočt...'!J33</f>
        <v>0</v>
      </c>
      <c r="AW99" s="114">
        <f>'257up5 - Vedlejší rozpočt...'!J34</f>
        <v>0</v>
      </c>
      <c r="AX99" s="114">
        <f>'257up5 - Vedlejší rozpočt...'!J35</f>
        <v>0</v>
      </c>
      <c r="AY99" s="114">
        <f>'257up5 - Vedlejší rozpočt...'!J36</f>
        <v>0</v>
      </c>
      <c r="AZ99" s="114">
        <f>'257up5 - Vedlejší rozpočt...'!F33</f>
        <v>0</v>
      </c>
      <c r="BA99" s="114">
        <f>'257up5 - Vedlejší rozpočt...'!F34</f>
        <v>0</v>
      </c>
      <c r="BB99" s="114">
        <f>'257up5 - Vedlejší rozpočt...'!F35</f>
        <v>0</v>
      </c>
      <c r="BC99" s="114">
        <f>'257up5 - Vedlejší rozpočt...'!F36</f>
        <v>0</v>
      </c>
      <c r="BD99" s="116">
        <f>'257up5 - Vedlejší rozpočt...'!F37</f>
        <v>0</v>
      </c>
      <c r="BT99" s="112" t="s">
        <v>82</v>
      </c>
      <c r="BV99" s="112" t="s">
        <v>76</v>
      </c>
      <c r="BW99" s="112" t="s">
        <v>96</v>
      </c>
      <c r="BX99" s="112" t="s">
        <v>4</v>
      </c>
      <c r="CL99" s="112" t="s">
        <v>1</v>
      </c>
      <c r="CM99" s="112" t="s">
        <v>84</v>
      </c>
    </row>
    <row r="100" spans="2:44" s="30" customFormat="1" ht="30" customHeight="1">
      <c r="B100" s="29"/>
      <c r="AR100" s="29"/>
    </row>
    <row r="101" spans="2:44" s="30" customFormat="1" ht="6.95" customHeight="1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29"/>
    </row>
  </sheetData>
  <sheetProtection algorithmName="SHA-512" hashValue="qY7qyw4FW4p4sgQrtPP7KvTPXsCyFuiecAYo21X36gyFZU4/06v1tSprRlQulBre/k7M1Vr3eP+gp1RxixhGyA==" saltValue="aRL8W4ZUI3/H45ZaThbgAg==" spinCount="100000" sheet="1" objects="1" scenarios="1"/>
  <mergeCells count="58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AK30:AO30"/>
    <mergeCell ref="L30:P30"/>
    <mergeCell ref="W30:AE30"/>
    <mergeCell ref="L31:P31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257up1 - Objekt A'!C2" display="/"/>
    <hyperlink ref="A96" location="'257up2 - Objekt B'!C2" display="/"/>
    <hyperlink ref="A97" location="'257up3 - Komunikace'!C2" display="/"/>
    <hyperlink ref="A98" location="'257up4 - Venkovní objekty'!C2" display="/"/>
    <hyperlink ref="A99" location="'257up5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72"/>
  <sheetViews>
    <sheetView showGridLines="0" workbookViewId="0" topLeftCell="A1">
      <selection activeCell="J216" sqref="J216"/>
    </sheetView>
  </sheetViews>
  <sheetFormatPr defaultColWidth="9.140625" defaultRowHeight="12"/>
  <cols>
    <col min="1" max="1" width="8.28125" style="9" customWidth="1"/>
    <col min="2" max="2" width="1.1484375" style="9" customWidth="1"/>
    <col min="3" max="3" width="4.140625" style="9" customWidth="1"/>
    <col min="4" max="4" width="4.28125" style="9" customWidth="1"/>
    <col min="5" max="5" width="17.140625" style="9" customWidth="1"/>
    <col min="6" max="6" width="50.8515625" style="9" customWidth="1"/>
    <col min="7" max="7" width="7.421875" style="9" customWidth="1"/>
    <col min="8" max="8" width="14.00390625" style="9" customWidth="1"/>
    <col min="9" max="9" width="15.8515625" style="9" customWidth="1"/>
    <col min="10" max="10" width="22.28125" style="9" customWidth="1"/>
    <col min="11" max="11" width="22.28125" style="9" hidden="1" customWidth="1"/>
    <col min="12" max="12" width="9.28125" style="9" customWidth="1"/>
    <col min="13" max="13" width="10.8515625" style="9" hidden="1" customWidth="1"/>
    <col min="14" max="14" width="9.28125" style="9" hidden="1" customWidth="1"/>
    <col min="15" max="20" width="14.140625" style="9" hidden="1" customWidth="1"/>
    <col min="21" max="21" width="16.28125" style="9" hidden="1" customWidth="1"/>
    <col min="22" max="22" width="12.28125" style="9" customWidth="1"/>
    <col min="23" max="23" width="16.28125" style="9" customWidth="1"/>
    <col min="24" max="24" width="12.28125" style="9" customWidth="1"/>
    <col min="25" max="25" width="15.00390625" style="9" customWidth="1"/>
    <col min="26" max="26" width="11.00390625" style="9" customWidth="1"/>
    <col min="27" max="27" width="15.00390625" style="9" customWidth="1"/>
    <col min="28" max="28" width="16.28125" style="9" customWidth="1"/>
    <col min="29" max="29" width="11.00390625" style="9" customWidth="1"/>
    <col min="30" max="30" width="15.00390625" style="9" customWidth="1"/>
    <col min="31" max="31" width="16.28125" style="9" customWidth="1"/>
    <col min="32" max="43" width="9.28125" style="9" customWidth="1"/>
    <col min="44" max="65" width="9.28125" style="9" hidden="1" customWidth="1"/>
    <col min="66" max="16384" width="9.28125" style="9" customWidth="1"/>
  </cols>
  <sheetData>
    <row r="1" ht="12"/>
    <row r="2" spans="12:46" ht="36.95" customHeight="1">
      <c r="L2" s="10" t="s">
        <v>5</v>
      </c>
      <c r="M2" s="11"/>
      <c r="N2" s="11"/>
      <c r="O2" s="11"/>
      <c r="P2" s="11"/>
      <c r="Q2" s="11"/>
      <c r="R2" s="11"/>
      <c r="S2" s="11"/>
      <c r="T2" s="11"/>
      <c r="U2" s="11"/>
      <c r="V2" s="11"/>
      <c r="AT2" s="12" t="s">
        <v>83</v>
      </c>
    </row>
    <row r="3" spans="2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84</v>
      </c>
    </row>
    <row r="4" spans="2:46" ht="24.95" customHeight="1">
      <c r="B4" s="15"/>
      <c r="D4" s="16" t="s">
        <v>97</v>
      </c>
      <c r="L4" s="15"/>
      <c r="M4" s="117" t="s">
        <v>10</v>
      </c>
      <c r="AT4" s="12" t="s">
        <v>3</v>
      </c>
    </row>
    <row r="5" spans="2:12" ht="6.95" customHeight="1">
      <c r="B5" s="15"/>
      <c r="L5" s="15"/>
    </row>
    <row r="6" spans="2:12" ht="12" customHeight="1">
      <c r="B6" s="15"/>
      <c r="D6" s="25" t="s">
        <v>16</v>
      </c>
      <c r="L6" s="15"/>
    </row>
    <row r="7" spans="2:12" ht="16.5" customHeight="1">
      <c r="B7" s="15"/>
      <c r="E7" s="118" t="str">
        <f>'Rekapitulace stavby'!K6</f>
        <v>ZŠ bourací práce</v>
      </c>
      <c r="F7" s="119"/>
      <c r="G7" s="119"/>
      <c r="H7" s="119"/>
      <c r="L7" s="15"/>
    </row>
    <row r="8" spans="2:12" s="30" customFormat="1" ht="12" customHeight="1">
      <c r="B8" s="29"/>
      <c r="D8" s="25" t="s">
        <v>98</v>
      </c>
      <c r="L8" s="29"/>
    </row>
    <row r="9" spans="2:12" s="30" customFormat="1" ht="16.5" customHeight="1">
      <c r="B9" s="29"/>
      <c r="E9" s="62" t="s">
        <v>99</v>
      </c>
      <c r="F9" s="120"/>
      <c r="G9" s="120"/>
      <c r="H9" s="120"/>
      <c r="L9" s="29"/>
    </row>
    <row r="10" spans="2:12" s="30" customFormat="1" ht="12">
      <c r="B10" s="29"/>
      <c r="L10" s="29"/>
    </row>
    <row r="11" spans="2:12" s="30" customFormat="1" ht="12" customHeight="1">
      <c r="B11" s="29"/>
      <c r="D11" s="25" t="s">
        <v>18</v>
      </c>
      <c r="F11" s="26" t="s">
        <v>1</v>
      </c>
      <c r="I11" s="25" t="s">
        <v>19</v>
      </c>
      <c r="J11" s="26" t="s">
        <v>1</v>
      </c>
      <c r="L11" s="29"/>
    </row>
    <row r="12" spans="2:12" s="30" customFormat="1" ht="12" customHeight="1">
      <c r="B12" s="29"/>
      <c r="D12" s="25" t="s">
        <v>20</v>
      </c>
      <c r="F12" s="26" t="s">
        <v>21</v>
      </c>
      <c r="I12" s="25" t="s">
        <v>22</v>
      </c>
      <c r="J12" s="121"/>
      <c r="L12" s="29"/>
    </row>
    <row r="13" spans="2:12" s="30" customFormat="1" ht="10.9" customHeight="1">
      <c r="B13" s="29"/>
      <c r="L13" s="29"/>
    </row>
    <row r="14" spans="2:12" s="30" customFormat="1" ht="12" customHeight="1">
      <c r="B14" s="29"/>
      <c r="D14" s="25" t="s">
        <v>23</v>
      </c>
      <c r="I14" s="25" t="s">
        <v>24</v>
      </c>
      <c r="J14" s="26" t="s">
        <v>1</v>
      </c>
      <c r="L14" s="29"/>
    </row>
    <row r="15" spans="2:12" s="30" customFormat="1" ht="18" customHeight="1">
      <c r="B15" s="29"/>
      <c r="E15" s="26" t="s">
        <v>25</v>
      </c>
      <c r="I15" s="25" t="s">
        <v>26</v>
      </c>
      <c r="J15" s="26" t="s">
        <v>1</v>
      </c>
      <c r="L15" s="29"/>
    </row>
    <row r="16" spans="2:12" s="30" customFormat="1" ht="6.95" customHeight="1">
      <c r="B16" s="29"/>
      <c r="L16" s="29"/>
    </row>
    <row r="17" spans="2:12" s="30" customFormat="1" ht="12" customHeight="1">
      <c r="B17" s="29"/>
      <c r="D17" s="25" t="s">
        <v>27</v>
      </c>
      <c r="I17" s="25" t="s">
        <v>24</v>
      </c>
      <c r="J17" s="4" t="str">
        <f>'Rekapitulace stavby'!AN13</f>
        <v>Vyplň údaj</v>
      </c>
      <c r="L17" s="29"/>
    </row>
    <row r="18" spans="2:12" s="30" customFormat="1" ht="18" customHeight="1">
      <c r="B18" s="29"/>
      <c r="E18" s="6" t="str">
        <f>'Rekapitulace stavby'!E14</f>
        <v>Vyplň údaj</v>
      </c>
      <c r="F18" s="204"/>
      <c r="G18" s="204"/>
      <c r="H18" s="204"/>
      <c r="I18" s="25" t="s">
        <v>26</v>
      </c>
      <c r="J18" s="4" t="str">
        <f>'Rekapitulace stavby'!AN14</f>
        <v>Vyplň údaj</v>
      </c>
      <c r="L18" s="29"/>
    </row>
    <row r="19" spans="2:12" s="30" customFormat="1" ht="6.95" customHeight="1">
      <c r="B19" s="29"/>
      <c r="L19" s="29"/>
    </row>
    <row r="20" spans="2:12" s="30" customFormat="1" ht="12" customHeight="1">
      <c r="B20" s="29"/>
      <c r="D20" s="25" t="s">
        <v>29</v>
      </c>
      <c r="I20" s="25" t="s">
        <v>24</v>
      </c>
      <c r="J20" s="26" t="s">
        <v>1</v>
      </c>
      <c r="L20" s="29"/>
    </row>
    <row r="21" spans="2:12" s="30" customFormat="1" ht="18" customHeight="1">
      <c r="B21" s="29"/>
      <c r="E21" s="26" t="s">
        <v>30</v>
      </c>
      <c r="I21" s="25" t="s">
        <v>26</v>
      </c>
      <c r="J21" s="26" t="s">
        <v>1</v>
      </c>
      <c r="L21" s="29"/>
    </row>
    <row r="22" spans="2:12" s="30" customFormat="1" ht="6.95" customHeight="1">
      <c r="B22" s="29"/>
      <c r="L22" s="29"/>
    </row>
    <row r="23" spans="2:12" s="30" customFormat="1" ht="12" customHeight="1">
      <c r="B23" s="29"/>
      <c r="D23" s="25" t="s">
        <v>32</v>
      </c>
      <c r="I23" s="25" t="s">
        <v>24</v>
      </c>
      <c r="J23" s="26" t="s">
        <v>1</v>
      </c>
      <c r="L23" s="29"/>
    </row>
    <row r="24" spans="2:12" s="30" customFormat="1" ht="18" customHeight="1">
      <c r="B24" s="29"/>
      <c r="E24" s="26"/>
      <c r="I24" s="25" t="s">
        <v>26</v>
      </c>
      <c r="J24" s="26" t="s">
        <v>1</v>
      </c>
      <c r="L24" s="29"/>
    </row>
    <row r="25" spans="2:12" s="30" customFormat="1" ht="6.95" customHeight="1">
      <c r="B25" s="29"/>
      <c r="L25" s="29"/>
    </row>
    <row r="26" spans="2:12" s="30" customFormat="1" ht="12" customHeight="1">
      <c r="B26" s="29"/>
      <c r="D26" s="25" t="s">
        <v>33</v>
      </c>
      <c r="L26" s="29"/>
    </row>
    <row r="27" spans="2:12" s="123" customFormat="1" ht="16.5" customHeight="1">
      <c r="B27" s="122"/>
      <c r="E27" s="27" t="s">
        <v>1</v>
      </c>
      <c r="F27" s="27"/>
      <c r="G27" s="27"/>
      <c r="H27" s="27"/>
      <c r="L27" s="122"/>
    </row>
    <row r="28" spans="2:12" s="30" customFormat="1" ht="6.95" customHeight="1">
      <c r="B28" s="29"/>
      <c r="L28" s="29"/>
    </row>
    <row r="29" spans="2:12" s="30" customFormat="1" ht="6.95" customHeight="1">
      <c r="B29" s="29"/>
      <c r="D29" s="70"/>
      <c r="E29" s="70"/>
      <c r="F29" s="70"/>
      <c r="G29" s="70"/>
      <c r="H29" s="70"/>
      <c r="I29" s="70"/>
      <c r="J29" s="70"/>
      <c r="K29" s="70"/>
      <c r="L29" s="29"/>
    </row>
    <row r="30" spans="2:12" s="30" customFormat="1" ht="25.35" customHeight="1">
      <c r="B30" s="29"/>
      <c r="D30" s="124" t="s">
        <v>34</v>
      </c>
      <c r="J30" s="125">
        <f>ROUND(J140,2)</f>
        <v>0</v>
      </c>
      <c r="L30" s="29"/>
    </row>
    <row r="31" spans="2:12" s="30" customFormat="1" ht="6.95" customHeight="1">
      <c r="B31" s="29"/>
      <c r="D31" s="70"/>
      <c r="E31" s="70"/>
      <c r="F31" s="70"/>
      <c r="G31" s="70"/>
      <c r="H31" s="70"/>
      <c r="I31" s="70"/>
      <c r="J31" s="70"/>
      <c r="K31" s="70"/>
      <c r="L31" s="29"/>
    </row>
    <row r="32" spans="2:12" s="30" customFormat="1" ht="14.45" customHeight="1">
      <c r="B32" s="29"/>
      <c r="F32" s="126" t="s">
        <v>36</v>
      </c>
      <c r="I32" s="126" t="s">
        <v>35</v>
      </c>
      <c r="J32" s="126" t="s">
        <v>37</v>
      </c>
      <c r="L32" s="29"/>
    </row>
    <row r="33" spans="2:12" s="30" customFormat="1" ht="14.45" customHeight="1">
      <c r="B33" s="29"/>
      <c r="D33" s="127" t="s">
        <v>38</v>
      </c>
      <c r="E33" s="25" t="s">
        <v>39</v>
      </c>
      <c r="F33" s="128">
        <f>ROUND((SUM(BE140:BE571)),2)</f>
        <v>0</v>
      </c>
      <c r="I33" s="129">
        <v>0.21</v>
      </c>
      <c r="J33" s="128">
        <f>ROUND(((SUM(BE140:BE571))*I33),2)</f>
        <v>0</v>
      </c>
      <c r="L33" s="29"/>
    </row>
    <row r="34" spans="2:12" s="30" customFormat="1" ht="14.45" customHeight="1">
      <c r="B34" s="29"/>
      <c r="E34" s="25" t="s">
        <v>40</v>
      </c>
      <c r="F34" s="128">
        <f>ROUND((SUM(BF140:BF571)),2)</f>
        <v>0</v>
      </c>
      <c r="I34" s="129">
        <v>0.15</v>
      </c>
      <c r="J34" s="128">
        <f>ROUND(((SUM(BF140:BF571))*I34),2)</f>
        <v>0</v>
      </c>
      <c r="L34" s="29"/>
    </row>
    <row r="35" spans="2:12" s="30" customFormat="1" ht="14.45" customHeight="1" hidden="1">
      <c r="B35" s="29"/>
      <c r="E35" s="25" t="s">
        <v>41</v>
      </c>
      <c r="F35" s="128">
        <f>ROUND((SUM(BG140:BG571)),2)</f>
        <v>0</v>
      </c>
      <c r="I35" s="129">
        <v>0.21</v>
      </c>
      <c r="J35" s="128">
        <f>0</f>
        <v>0</v>
      </c>
      <c r="L35" s="29"/>
    </row>
    <row r="36" spans="2:12" s="30" customFormat="1" ht="14.45" customHeight="1" hidden="1">
      <c r="B36" s="29"/>
      <c r="E36" s="25" t="s">
        <v>42</v>
      </c>
      <c r="F36" s="128">
        <f>ROUND((SUM(BH140:BH571)),2)</f>
        <v>0</v>
      </c>
      <c r="I36" s="129">
        <v>0.15</v>
      </c>
      <c r="J36" s="128">
        <f>0</f>
        <v>0</v>
      </c>
      <c r="L36" s="29"/>
    </row>
    <row r="37" spans="2:12" s="30" customFormat="1" ht="14.45" customHeight="1" hidden="1">
      <c r="B37" s="29"/>
      <c r="E37" s="25" t="s">
        <v>43</v>
      </c>
      <c r="F37" s="128">
        <f>ROUND((SUM(BI140:BI571)),2)</f>
        <v>0</v>
      </c>
      <c r="I37" s="129">
        <v>0</v>
      </c>
      <c r="J37" s="128">
        <f>0</f>
        <v>0</v>
      </c>
      <c r="L37" s="29"/>
    </row>
    <row r="38" spans="2:12" s="30" customFormat="1" ht="6.95" customHeight="1">
      <c r="B38" s="29"/>
      <c r="L38" s="29"/>
    </row>
    <row r="39" spans="2:12" s="30" customFormat="1" ht="25.35" customHeight="1">
      <c r="B39" s="29"/>
      <c r="C39" s="130"/>
      <c r="D39" s="131" t="s">
        <v>44</v>
      </c>
      <c r="E39" s="77"/>
      <c r="F39" s="77"/>
      <c r="G39" s="132" t="s">
        <v>45</v>
      </c>
      <c r="H39" s="133" t="s">
        <v>46</v>
      </c>
      <c r="I39" s="77"/>
      <c r="J39" s="134">
        <f>SUM(J30:J37)</f>
        <v>0</v>
      </c>
      <c r="K39" s="135"/>
      <c r="L39" s="29"/>
    </row>
    <row r="40" spans="2:12" s="30" customFormat="1" ht="14.45" customHeight="1">
      <c r="B40" s="29"/>
      <c r="L40" s="29"/>
    </row>
    <row r="41" spans="2:12" ht="14.45" customHeight="1">
      <c r="B41" s="15"/>
      <c r="L41" s="15"/>
    </row>
    <row r="42" spans="2:12" ht="14.45" customHeight="1">
     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s="15"/>
    </row>
    <row r="45" spans="2:12" ht="14.45" customHeight="1">
      <c r="B45" s="15"/>
      <c r="L45" s="15"/>
    </row>
    <row r="46" spans="2:12" ht="14.45" customHeight="1">
      <c r="B46" s="15"/>
      <c r="L46" s="15"/>
    </row>
    <row r="47" spans="2:12" ht="14.45" customHeight="1">
      <c r="B47" s="15"/>
      <c r="L47" s="15"/>
    </row>
    <row r="48" spans="2:12" ht="14.45" customHeight="1">
      <c r="B48" s="15"/>
      <c r="L48" s="15"/>
    </row>
    <row r="49" spans="2:12" ht="14.45" customHeight="1">
      <c r="B49" s="15"/>
      <c r="L49" s="15"/>
    </row>
    <row r="50" spans="2:12" s="30" customFormat="1" ht="14.45" customHeight="1">
      <c r="B50" s="29"/>
      <c r="D50" s="50" t="s">
        <v>47</v>
      </c>
      <c r="E50" s="51"/>
      <c r="F50" s="51"/>
      <c r="G50" s="50" t="s">
        <v>48</v>
      </c>
      <c r="H50" s="51"/>
      <c r="I50" s="51"/>
      <c r="J50" s="51"/>
      <c r="K50" s="51"/>
      <c r="L50" s="29"/>
    </row>
    <row r="51" spans="2:12" ht="12">
      <c r="B51" s="15"/>
      <c r="L51" s="15"/>
    </row>
    <row r="52" spans="2:12" ht="12">
      <c r="B52" s="15"/>
      <c r="L52" s="15"/>
    </row>
    <row r="53" spans="2:12" ht="12">
      <c r="B53" s="15"/>
      <c r="L53" s="15"/>
    </row>
    <row r="54" spans="2:12" ht="12">
      <c r="B54" s="15"/>
      <c r="L54" s="15"/>
    </row>
    <row r="55" spans="2:12" ht="12">
      <c r="B55" s="15"/>
      <c r="L55" s="15"/>
    </row>
    <row r="56" spans="2:12" ht="12">
      <c r="B56" s="15"/>
      <c r="L56" s="15"/>
    </row>
    <row r="57" spans="2:12" ht="12">
      <c r="B57" s="15"/>
      <c r="L57" s="15"/>
    </row>
    <row r="58" spans="2:12" ht="12">
      <c r="B58" s="15"/>
      <c r="L58" s="15"/>
    </row>
    <row r="59" spans="2:12" ht="12">
      <c r="B59" s="15"/>
      <c r="L59" s="15"/>
    </row>
    <row r="60" spans="2:12" ht="12">
      <c r="B60" s="15"/>
      <c r="L60" s="15"/>
    </row>
    <row r="61" spans="2:12" s="30" customFormat="1" ht="12.75">
      <c r="B61" s="29"/>
      <c r="D61" s="52" t="s">
        <v>49</v>
      </c>
      <c r="E61" s="32"/>
      <c r="F61" s="136" t="s">
        <v>50</v>
      </c>
      <c r="G61" s="52" t="s">
        <v>49</v>
      </c>
      <c r="H61" s="32"/>
      <c r="I61" s="32"/>
      <c r="J61" s="137" t="s">
        <v>50</v>
      </c>
      <c r="K61" s="32"/>
      <c r="L61" s="29"/>
    </row>
    <row r="62" spans="2:12" ht="12">
      <c r="B62" s="15"/>
      <c r="L62" s="15"/>
    </row>
    <row r="63" spans="2:12" ht="12">
      <c r="B63" s="15"/>
      <c r="L63" s="15"/>
    </row>
    <row r="64" spans="2:12" ht="12">
      <c r="B64" s="15"/>
      <c r="L64" s="15"/>
    </row>
    <row r="65" spans="2:12" s="30" customFormat="1" ht="12.75">
      <c r="B65" s="29"/>
      <c r="D65" s="50" t="s">
        <v>51</v>
      </c>
      <c r="E65" s="51"/>
      <c r="F65" s="51"/>
      <c r="G65" s="50" t="s">
        <v>52</v>
      </c>
      <c r="H65" s="51"/>
      <c r="I65" s="51"/>
      <c r="J65" s="51"/>
      <c r="K65" s="51"/>
      <c r="L65" s="29"/>
    </row>
    <row r="66" spans="2:12" ht="12">
      <c r="B66" s="15"/>
      <c r="L66" s="15"/>
    </row>
    <row r="67" spans="2:12" ht="12">
      <c r="B67" s="15"/>
      <c r="L67" s="15"/>
    </row>
    <row r="68" spans="2:12" ht="12">
      <c r="B68" s="15"/>
      <c r="L68" s="15"/>
    </row>
    <row r="69" spans="2:12" ht="12">
      <c r="B69" s="15"/>
      <c r="L69" s="15"/>
    </row>
    <row r="70" spans="2:12" ht="12">
      <c r="B70" s="15"/>
      <c r="L70" s="15"/>
    </row>
    <row r="71" spans="2:12" ht="12">
      <c r="B71" s="15"/>
      <c r="L71" s="15"/>
    </row>
    <row r="72" spans="2:12" ht="12">
      <c r="B72" s="15"/>
      <c r="L72" s="15"/>
    </row>
    <row r="73" spans="2:12" ht="12">
      <c r="B73" s="15"/>
      <c r="L73" s="15"/>
    </row>
    <row r="74" spans="2:12" ht="12">
      <c r="B74" s="15"/>
      <c r="L74" s="15"/>
    </row>
    <row r="75" spans="2:12" ht="12">
      <c r="B75" s="15"/>
      <c r="L75" s="15"/>
    </row>
    <row r="76" spans="2:12" s="30" customFormat="1" ht="12.75">
      <c r="B76" s="29"/>
      <c r="D76" s="52" t="s">
        <v>49</v>
      </c>
      <c r="E76" s="32"/>
      <c r="F76" s="136" t="s">
        <v>50</v>
      </c>
      <c r="G76" s="52" t="s">
        <v>49</v>
      </c>
      <c r="H76" s="32"/>
      <c r="I76" s="32"/>
      <c r="J76" s="137" t="s">
        <v>50</v>
      </c>
      <c r="K76" s="32"/>
      <c r="L76" s="29"/>
    </row>
    <row r="77" spans="2:12" s="30" customFormat="1" ht="14.45" customHeight="1"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29"/>
    </row>
    <row r="81" spans="2:12" s="30" customFormat="1" ht="6.95" customHeight="1"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9"/>
    </row>
    <row r="82" spans="2:12" s="30" customFormat="1" ht="24.95" customHeight="1">
      <c r="B82" s="29"/>
      <c r="C82" s="16" t="s">
        <v>100</v>
      </c>
      <c r="L82" s="29"/>
    </row>
    <row r="83" spans="2:12" s="30" customFormat="1" ht="6.95" customHeight="1">
      <c r="B83" s="29"/>
      <c r="L83" s="29"/>
    </row>
    <row r="84" spans="2:12" s="30" customFormat="1" ht="12" customHeight="1">
      <c r="B84" s="29"/>
      <c r="C84" s="25" t="s">
        <v>16</v>
      </c>
      <c r="L84" s="29"/>
    </row>
    <row r="85" spans="2:12" s="30" customFormat="1" ht="16.5" customHeight="1">
      <c r="B85" s="29"/>
      <c r="E85" s="118" t="str">
        <f>E7</f>
        <v>ZŠ bourací práce</v>
      </c>
      <c r="F85" s="119"/>
      <c r="G85" s="119"/>
      <c r="H85" s="119"/>
      <c r="L85" s="29"/>
    </row>
    <row r="86" spans="2:12" s="30" customFormat="1" ht="12" customHeight="1">
      <c r="B86" s="29"/>
      <c r="C86" s="25" t="s">
        <v>98</v>
      </c>
      <c r="L86" s="29"/>
    </row>
    <row r="87" spans="2:12" s="30" customFormat="1" ht="16.5" customHeight="1">
      <c r="B87" s="29"/>
      <c r="E87" s="62" t="str">
        <f>E9</f>
        <v>257up1 - Objekt A</v>
      </c>
      <c r="F87" s="120"/>
      <c r="G87" s="120"/>
      <c r="H87" s="120"/>
      <c r="L87" s="29"/>
    </row>
    <row r="88" spans="2:12" s="30" customFormat="1" ht="6.95" customHeight="1">
      <c r="B88" s="29"/>
      <c r="L88" s="29"/>
    </row>
    <row r="89" spans="2:12" s="30" customFormat="1" ht="12" customHeight="1">
      <c r="B89" s="29"/>
      <c r="C89" s="25" t="s">
        <v>20</v>
      </c>
      <c r="F89" s="26" t="str">
        <f>F12</f>
        <v>Na Kocínce parc.č.657/2-6</v>
      </c>
      <c r="I89" s="25" t="s">
        <v>22</v>
      </c>
      <c r="J89" s="121" t="str">
        <f>IF(J12="","",J12)</f>
        <v/>
      </c>
      <c r="L89" s="29"/>
    </row>
    <row r="90" spans="2:12" s="30" customFormat="1" ht="6.95" customHeight="1">
      <c r="B90" s="29"/>
      <c r="L90" s="29"/>
    </row>
    <row r="91" spans="2:12" s="30" customFormat="1" ht="15.2" customHeight="1">
      <c r="B91" s="29"/>
      <c r="C91" s="25" t="s">
        <v>23</v>
      </c>
      <c r="F91" s="26" t="str">
        <f>E15</f>
        <v>Městská část Praha 6</v>
      </c>
      <c r="I91" s="25" t="s">
        <v>29</v>
      </c>
      <c r="J91" s="138" t="str">
        <f>E21</f>
        <v>ra15 s.r.o.</v>
      </c>
      <c r="L91" s="29"/>
    </row>
    <row r="92" spans="2:12" s="30" customFormat="1" ht="15.2" customHeight="1">
      <c r="B92" s="29"/>
      <c r="C92" s="25" t="s">
        <v>27</v>
      </c>
      <c r="F92" s="26" t="str">
        <f>IF(E18="","",E18)</f>
        <v>Vyplň údaj</v>
      </c>
      <c r="I92" s="25" t="s">
        <v>32</v>
      </c>
      <c r="J92" s="138"/>
      <c r="L92" s="29"/>
    </row>
    <row r="93" spans="2:12" s="30" customFormat="1" ht="10.35" customHeight="1">
      <c r="B93" s="29"/>
      <c r="L93" s="29"/>
    </row>
    <row r="94" spans="2:12" s="30" customFormat="1" ht="29.25" customHeight="1">
      <c r="B94" s="29"/>
      <c r="C94" s="139" t="s">
        <v>101</v>
      </c>
      <c r="D94" s="130"/>
      <c r="E94" s="130"/>
      <c r="F94" s="130"/>
      <c r="G94" s="130"/>
      <c r="H94" s="130"/>
      <c r="I94" s="130"/>
      <c r="J94" s="140" t="s">
        <v>102</v>
      </c>
      <c r="K94" s="130"/>
      <c r="L94" s="29"/>
    </row>
    <row r="95" spans="2:12" s="30" customFormat="1" ht="10.35" customHeight="1">
      <c r="B95" s="29"/>
      <c r="L95" s="29"/>
    </row>
    <row r="96" spans="2:47" s="30" customFormat="1" ht="22.9" customHeight="1">
      <c r="B96" s="29"/>
      <c r="C96" s="141" t="s">
        <v>103</v>
      </c>
      <c r="J96" s="125">
        <f>J140</f>
        <v>0</v>
      </c>
      <c r="L96" s="29"/>
      <c r="AU96" s="12" t="s">
        <v>104</v>
      </c>
    </row>
    <row r="97" spans="2:12" s="143" customFormat="1" ht="24.95" customHeight="1">
      <c r="B97" s="142"/>
      <c r="D97" s="144" t="s">
        <v>105</v>
      </c>
      <c r="E97" s="145"/>
      <c r="F97" s="145"/>
      <c r="G97" s="145"/>
      <c r="H97" s="145"/>
      <c r="I97" s="145"/>
      <c r="J97" s="146">
        <f>J141</f>
        <v>0</v>
      </c>
      <c r="L97" s="142"/>
    </row>
    <row r="98" spans="2:12" s="148" customFormat="1" ht="19.9" customHeight="1">
      <c r="B98" s="147"/>
      <c r="D98" s="149" t="s">
        <v>106</v>
      </c>
      <c r="E98" s="150"/>
      <c r="F98" s="150"/>
      <c r="G98" s="150"/>
      <c r="H98" s="150"/>
      <c r="I98" s="150"/>
      <c r="J98" s="151">
        <f>J142</f>
        <v>0</v>
      </c>
      <c r="L98" s="147"/>
    </row>
    <row r="99" spans="2:12" s="148" customFormat="1" ht="19.9" customHeight="1">
      <c r="B99" s="147"/>
      <c r="D99" s="149" t="s">
        <v>107</v>
      </c>
      <c r="E99" s="150"/>
      <c r="F99" s="150"/>
      <c r="G99" s="150"/>
      <c r="H99" s="150"/>
      <c r="I99" s="150"/>
      <c r="J99" s="151">
        <f>J186</f>
        <v>0</v>
      </c>
      <c r="L99" s="147"/>
    </row>
    <row r="100" spans="2:12" s="148" customFormat="1" ht="19.9" customHeight="1">
      <c r="B100" s="147"/>
      <c r="D100" s="149" t="s">
        <v>108</v>
      </c>
      <c r="E100" s="150"/>
      <c r="F100" s="150"/>
      <c r="G100" s="150"/>
      <c r="H100" s="150"/>
      <c r="I100" s="150"/>
      <c r="J100" s="151">
        <f>J294</f>
        <v>0</v>
      </c>
      <c r="L100" s="147"/>
    </row>
    <row r="101" spans="2:12" s="143" customFormat="1" ht="24.95" customHeight="1">
      <c r="B101" s="142"/>
      <c r="D101" s="144" t="s">
        <v>109</v>
      </c>
      <c r="E101" s="145"/>
      <c r="F101" s="145"/>
      <c r="G101" s="145"/>
      <c r="H101" s="145"/>
      <c r="I101" s="145"/>
      <c r="J101" s="146">
        <f>J340</f>
        <v>0</v>
      </c>
      <c r="L101" s="142"/>
    </row>
    <row r="102" spans="2:12" s="148" customFormat="1" ht="19.9" customHeight="1">
      <c r="B102" s="147"/>
      <c r="D102" s="149" t="s">
        <v>110</v>
      </c>
      <c r="E102" s="150"/>
      <c r="F102" s="150"/>
      <c r="G102" s="150"/>
      <c r="H102" s="150"/>
      <c r="I102" s="150"/>
      <c r="J102" s="151">
        <f>J341</f>
        <v>0</v>
      </c>
      <c r="L102" s="147"/>
    </row>
    <row r="103" spans="2:12" s="148" customFormat="1" ht="19.9" customHeight="1">
      <c r="B103" s="147"/>
      <c r="D103" s="149" t="s">
        <v>111</v>
      </c>
      <c r="E103" s="150"/>
      <c r="F103" s="150"/>
      <c r="G103" s="150"/>
      <c r="H103" s="150"/>
      <c r="I103" s="150"/>
      <c r="J103" s="151">
        <f>J345</f>
        <v>0</v>
      </c>
      <c r="L103" s="147"/>
    </row>
    <row r="104" spans="2:12" s="148" customFormat="1" ht="19.9" customHeight="1">
      <c r="B104" s="147"/>
      <c r="D104" s="149" t="s">
        <v>112</v>
      </c>
      <c r="E104" s="150"/>
      <c r="F104" s="150"/>
      <c r="G104" s="150"/>
      <c r="H104" s="150"/>
      <c r="I104" s="150"/>
      <c r="J104" s="151">
        <f>J353</f>
        <v>0</v>
      </c>
      <c r="L104" s="147"/>
    </row>
    <row r="105" spans="2:12" s="148" customFormat="1" ht="19.9" customHeight="1">
      <c r="B105" s="147"/>
      <c r="D105" s="149" t="s">
        <v>113</v>
      </c>
      <c r="E105" s="150"/>
      <c r="F105" s="150"/>
      <c r="G105" s="150"/>
      <c r="H105" s="150"/>
      <c r="I105" s="150"/>
      <c r="J105" s="151">
        <f>J357</f>
        <v>0</v>
      </c>
      <c r="L105" s="147"/>
    </row>
    <row r="106" spans="2:12" s="148" customFormat="1" ht="19.9" customHeight="1">
      <c r="B106" s="147"/>
      <c r="D106" s="149" t="s">
        <v>114</v>
      </c>
      <c r="E106" s="150"/>
      <c r="F106" s="150"/>
      <c r="G106" s="150"/>
      <c r="H106" s="150"/>
      <c r="I106" s="150"/>
      <c r="J106" s="151">
        <f>J375</f>
        <v>0</v>
      </c>
      <c r="L106" s="147"/>
    </row>
    <row r="107" spans="2:12" s="148" customFormat="1" ht="19.9" customHeight="1">
      <c r="B107" s="147"/>
      <c r="D107" s="149" t="s">
        <v>115</v>
      </c>
      <c r="E107" s="150"/>
      <c r="F107" s="150"/>
      <c r="G107" s="150"/>
      <c r="H107" s="150"/>
      <c r="I107" s="150"/>
      <c r="J107" s="151">
        <f>J394</f>
        <v>0</v>
      </c>
      <c r="L107" s="147"/>
    </row>
    <row r="108" spans="2:12" s="148" customFormat="1" ht="19.9" customHeight="1">
      <c r="B108" s="147"/>
      <c r="D108" s="149" t="s">
        <v>116</v>
      </c>
      <c r="E108" s="150"/>
      <c r="F108" s="150"/>
      <c r="G108" s="150"/>
      <c r="H108" s="150"/>
      <c r="I108" s="150"/>
      <c r="J108" s="151">
        <f>J413</f>
        <v>0</v>
      </c>
      <c r="L108" s="147"/>
    </row>
    <row r="109" spans="2:12" s="148" customFormat="1" ht="19.9" customHeight="1">
      <c r="B109" s="147"/>
      <c r="D109" s="149" t="s">
        <v>117</v>
      </c>
      <c r="E109" s="150"/>
      <c r="F109" s="150"/>
      <c r="G109" s="150"/>
      <c r="H109" s="150"/>
      <c r="I109" s="150"/>
      <c r="J109" s="151">
        <f>J421</f>
        <v>0</v>
      </c>
      <c r="L109" s="147"/>
    </row>
    <row r="110" spans="2:12" s="148" customFormat="1" ht="19.9" customHeight="1">
      <c r="B110" s="147"/>
      <c r="D110" s="149" t="s">
        <v>118</v>
      </c>
      <c r="E110" s="150"/>
      <c r="F110" s="150"/>
      <c r="G110" s="150"/>
      <c r="H110" s="150"/>
      <c r="I110" s="150"/>
      <c r="J110" s="151">
        <f>J437</f>
        <v>0</v>
      </c>
      <c r="L110" s="147"/>
    </row>
    <row r="111" spans="2:12" s="148" customFormat="1" ht="19.9" customHeight="1">
      <c r="B111" s="147"/>
      <c r="D111" s="149" t="s">
        <v>119</v>
      </c>
      <c r="E111" s="150"/>
      <c r="F111" s="150"/>
      <c r="G111" s="150"/>
      <c r="H111" s="150"/>
      <c r="I111" s="150"/>
      <c r="J111" s="151">
        <f>J444</f>
        <v>0</v>
      </c>
      <c r="L111" s="147"/>
    </row>
    <row r="112" spans="2:12" s="148" customFormat="1" ht="19.9" customHeight="1">
      <c r="B112" s="147"/>
      <c r="D112" s="149" t="s">
        <v>120</v>
      </c>
      <c r="E112" s="150"/>
      <c r="F112" s="150"/>
      <c r="G112" s="150"/>
      <c r="H112" s="150"/>
      <c r="I112" s="150"/>
      <c r="J112" s="151">
        <f>J448</f>
        <v>0</v>
      </c>
      <c r="L112" s="147"/>
    </row>
    <row r="113" spans="2:12" s="148" customFormat="1" ht="19.9" customHeight="1">
      <c r="B113" s="147"/>
      <c r="D113" s="149" t="s">
        <v>121</v>
      </c>
      <c r="E113" s="150"/>
      <c r="F113" s="150"/>
      <c r="G113" s="150"/>
      <c r="H113" s="150"/>
      <c r="I113" s="150"/>
      <c r="J113" s="151">
        <f>J469</f>
        <v>0</v>
      </c>
      <c r="L113" s="147"/>
    </row>
    <row r="114" spans="2:12" s="148" customFormat="1" ht="19.9" customHeight="1">
      <c r="B114" s="147"/>
      <c r="D114" s="149" t="s">
        <v>122</v>
      </c>
      <c r="E114" s="150"/>
      <c r="F114" s="150"/>
      <c r="G114" s="150"/>
      <c r="H114" s="150"/>
      <c r="I114" s="150"/>
      <c r="J114" s="151">
        <f>J475</f>
        <v>0</v>
      </c>
      <c r="L114" s="147"/>
    </row>
    <row r="115" spans="2:12" s="148" customFormat="1" ht="19.9" customHeight="1">
      <c r="B115" s="147"/>
      <c r="D115" s="149" t="s">
        <v>123</v>
      </c>
      <c r="E115" s="150"/>
      <c r="F115" s="150"/>
      <c r="G115" s="150"/>
      <c r="H115" s="150"/>
      <c r="I115" s="150"/>
      <c r="J115" s="151">
        <f>J513</f>
        <v>0</v>
      </c>
      <c r="L115" s="147"/>
    </row>
    <row r="116" spans="2:12" s="148" customFormat="1" ht="19.9" customHeight="1">
      <c r="B116" s="147"/>
      <c r="D116" s="149" t="s">
        <v>124</v>
      </c>
      <c r="E116" s="150"/>
      <c r="F116" s="150"/>
      <c r="G116" s="150"/>
      <c r="H116" s="150"/>
      <c r="I116" s="150"/>
      <c r="J116" s="151">
        <f>J541</f>
        <v>0</v>
      </c>
      <c r="L116" s="147"/>
    </row>
    <row r="117" spans="2:12" s="148" customFormat="1" ht="19.9" customHeight="1">
      <c r="B117" s="147"/>
      <c r="D117" s="149" t="s">
        <v>125</v>
      </c>
      <c r="E117" s="150"/>
      <c r="F117" s="150"/>
      <c r="G117" s="150"/>
      <c r="H117" s="150"/>
      <c r="I117" s="150"/>
      <c r="J117" s="151">
        <f>J551</f>
        <v>0</v>
      </c>
      <c r="L117" s="147"/>
    </row>
    <row r="118" spans="2:12" s="148" customFormat="1" ht="19.9" customHeight="1">
      <c r="B118" s="147"/>
      <c r="D118" s="149" t="s">
        <v>126</v>
      </c>
      <c r="E118" s="150"/>
      <c r="F118" s="150"/>
      <c r="G118" s="150"/>
      <c r="H118" s="150"/>
      <c r="I118" s="150"/>
      <c r="J118" s="151">
        <f>J558</f>
        <v>0</v>
      </c>
      <c r="L118" s="147"/>
    </row>
    <row r="119" spans="2:12" s="148" customFormat="1" ht="19.9" customHeight="1">
      <c r="B119" s="147"/>
      <c r="D119" s="149" t="s">
        <v>127</v>
      </c>
      <c r="E119" s="150"/>
      <c r="F119" s="150"/>
      <c r="G119" s="150"/>
      <c r="H119" s="150"/>
      <c r="I119" s="150"/>
      <c r="J119" s="151">
        <f>J562</f>
        <v>0</v>
      </c>
      <c r="L119" s="147"/>
    </row>
    <row r="120" spans="2:12" s="148" customFormat="1" ht="19.9" customHeight="1">
      <c r="B120" s="147"/>
      <c r="D120" s="149" t="s">
        <v>128</v>
      </c>
      <c r="E120" s="150"/>
      <c r="F120" s="150"/>
      <c r="G120" s="150"/>
      <c r="H120" s="150"/>
      <c r="I120" s="150"/>
      <c r="J120" s="151">
        <f>J566</f>
        <v>0</v>
      </c>
      <c r="L120" s="147"/>
    </row>
    <row r="121" spans="2:12" s="30" customFormat="1" ht="21.75" customHeight="1">
      <c r="B121" s="29"/>
      <c r="L121" s="29"/>
    </row>
    <row r="122" spans="2:12" s="30" customFormat="1" ht="6.95" customHeight="1"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29"/>
    </row>
    <row r="126" spans="2:12" s="30" customFormat="1" ht="6.95" customHeight="1"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29"/>
    </row>
    <row r="127" spans="2:12" s="30" customFormat="1" ht="24.95" customHeight="1">
      <c r="B127" s="29"/>
      <c r="C127" s="16" t="s">
        <v>129</v>
      </c>
      <c r="L127" s="29"/>
    </row>
    <row r="128" spans="2:12" s="30" customFormat="1" ht="6.95" customHeight="1">
      <c r="B128" s="29"/>
      <c r="L128" s="29"/>
    </row>
    <row r="129" spans="2:12" s="30" customFormat="1" ht="12" customHeight="1">
      <c r="B129" s="29"/>
      <c r="C129" s="25" t="s">
        <v>16</v>
      </c>
      <c r="L129" s="29"/>
    </row>
    <row r="130" spans="2:12" s="30" customFormat="1" ht="16.5" customHeight="1">
      <c r="B130" s="29"/>
      <c r="E130" s="118" t="str">
        <f>E7</f>
        <v>ZŠ bourací práce</v>
      </c>
      <c r="F130" s="119"/>
      <c r="G130" s="119"/>
      <c r="H130" s="119"/>
      <c r="L130" s="29"/>
    </row>
    <row r="131" spans="2:12" s="30" customFormat="1" ht="12" customHeight="1">
      <c r="B131" s="29"/>
      <c r="C131" s="25" t="s">
        <v>98</v>
      </c>
      <c r="L131" s="29"/>
    </row>
    <row r="132" spans="2:12" s="30" customFormat="1" ht="16.5" customHeight="1">
      <c r="B132" s="29"/>
      <c r="E132" s="62" t="str">
        <f>E9</f>
        <v>257up1 - Objekt A</v>
      </c>
      <c r="F132" s="120"/>
      <c r="G132" s="120"/>
      <c r="H132" s="120"/>
      <c r="L132" s="29"/>
    </row>
    <row r="133" spans="2:12" s="30" customFormat="1" ht="6.95" customHeight="1">
      <c r="B133" s="29"/>
      <c r="L133" s="29"/>
    </row>
    <row r="134" spans="2:12" s="30" customFormat="1" ht="12" customHeight="1">
      <c r="B134" s="29"/>
      <c r="C134" s="25" t="s">
        <v>20</v>
      </c>
      <c r="F134" s="26" t="str">
        <f>F12</f>
        <v>Na Kocínce parc.č.657/2-6</v>
      </c>
      <c r="I134" s="25" t="s">
        <v>22</v>
      </c>
      <c r="J134" s="121" t="str">
        <f>IF(J12="","",J12)</f>
        <v/>
      </c>
      <c r="L134" s="29"/>
    </row>
    <row r="135" spans="2:12" s="30" customFormat="1" ht="6.95" customHeight="1">
      <c r="B135" s="29"/>
      <c r="L135" s="29"/>
    </row>
    <row r="136" spans="2:12" s="30" customFormat="1" ht="15.2" customHeight="1">
      <c r="B136" s="29"/>
      <c r="C136" s="25" t="s">
        <v>23</v>
      </c>
      <c r="F136" s="26" t="str">
        <f>E15</f>
        <v>Městská část Praha 6</v>
      </c>
      <c r="I136" s="25" t="s">
        <v>29</v>
      </c>
      <c r="J136" s="138" t="str">
        <f>E21</f>
        <v>ra15 s.r.o.</v>
      </c>
      <c r="L136" s="29"/>
    </row>
    <row r="137" spans="2:12" s="30" customFormat="1" ht="15.2" customHeight="1">
      <c r="B137" s="29"/>
      <c r="C137" s="25" t="s">
        <v>27</v>
      </c>
      <c r="F137" s="26" t="str">
        <f>IF(E18="","",E18)</f>
        <v>Vyplň údaj</v>
      </c>
      <c r="I137" s="25" t="s">
        <v>32</v>
      </c>
      <c r="J137" s="138">
        <f>E24</f>
        <v>0</v>
      </c>
      <c r="L137" s="29"/>
    </row>
    <row r="138" spans="2:12" s="30" customFormat="1" ht="10.35" customHeight="1">
      <c r="B138" s="29"/>
      <c r="L138" s="29"/>
    </row>
    <row r="139" spans="2:20" s="157" customFormat="1" ht="29.25" customHeight="1">
      <c r="B139" s="152"/>
      <c r="C139" s="153" t="s">
        <v>130</v>
      </c>
      <c r="D139" s="154" t="s">
        <v>59</v>
      </c>
      <c r="E139" s="154" t="s">
        <v>55</v>
      </c>
      <c r="F139" s="154" t="s">
        <v>56</v>
      </c>
      <c r="G139" s="154" t="s">
        <v>131</v>
      </c>
      <c r="H139" s="154" t="s">
        <v>132</v>
      </c>
      <c r="I139" s="154" t="s">
        <v>133</v>
      </c>
      <c r="J139" s="155" t="s">
        <v>102</v>
      </c>
      <c r="K139" s="156" t="s">
        <v>134</v>
      </c>
      <c r="L139" s="152"/>
      <c r="M139" s="82" t="s">
        <v>1</v>
      </c>
      <c r="N139" s="83" t="s">
        <v>38</v>
      </c>
      <c r="O139" s="83" t="s">
        <v>135</v>
      </c>
      <c r="P139" s="83" t="s">
        <v>136</v>
      </c>
      <c r="Q139" s="83" t="s">
        <v>137</v>
      </c>
      <c r="R139" s="83" t="s">
        <v>138</v>
      </c>
      <c r="S139" s="83" t="s">
        <v>139</v>
      </c>
      <c r="T139" s="84" t="s">
        <v>140</v>
      </c>
    </row>
    <row r="140" spans="2:63" s="30" customFormat="1" ht="22.9" customHeight="1">
      <c r="B140" s="29"/>
      <c r="C140" s="88" t="s">
        <v>141</v>
      </c>
      <c r="J140" s="158">
        <f>BK140</f>
        <v>0</v>
      </c>
      <c r="L140" s="29"/>
      <c r="M140" s="85"/>
      <c r="N140" s="70"/>
      <c r="O140" s="70"/>
      <c r="P140" s="159">
        <f>P141+P340</f>
        <v>0</v>
      </c>
      <c r="Q140" s="70"/>
      <c r="R140" s="159">
        <f>R141+R340</f>
        <v>0.00432</v>
      </c>
      <c r="S140" s="70"/>
      <c r="T140" s="160">
        <f>T141+T340</f>
        <v>665.6493972</v>
      </c>
      <c r="AT140" s="12" t="s">
        <v>73</v>
      </c>
      <c r="AU140" s="12" t="s">
        <v>104</v>
      </c>
      <c r="BK140" s="161">
        <f>BK141+BK340</f>
        <v>0</v>
      </c>
    </row>
    <row r="141" spans="2:63" s="163" customFormat="1" ht="25.9" customHeight="1">
      <c r="B141" s="162"/>
      <c r="D141" s="164" t="s">
        <v>73</v>
      </c>
      <c r="E141" s="165" t="s">
        <v>142</v>
      </c>
      <c r="F141" s="165" t="s">
        <v>143</v>
      </c>
      <c r="J141" s="166">
        <f>BK141</f>
        <v>0</v>
      </c>
      <c r="L141" s="162"/>
      <c r="M141" s="167"/>
      <c r="P141" s="168">
        <f>P142+P186+P294</f>
        <v>0</v>
      </c>
      <c r="R141" s="168">
        <f>R142+R186+R294</f>
        <v>0</v>
      </c>
      <c r="T141" s="169">
        <f>T142+T186+T294</f>
        <v>634.049867</v>
      </c>
      <c r="AR141" s="164" t="s">
        <v>82</v>
      </c>
      <c r="AT141" s="170" t="s">
        <v>73</v>
      </c>
      <c r="AU141" s="170" t="s">
        <v>74</v>
      </c>
      <c r="AY141" s="164" t="s">
        <v>144</v>
      </c>
      <c r="BK141" s="171">
        <f>BK142+BK186+BK294</f>
        <v>0</v>
      </c>
    </row>
    <row r="142" spans="2:63" s="163" customFormat="1" ht="22.9" customHeight="1">
      <c r="B142" s="162"/>
      <c r="D142" s="164" t="s">
        <v>73</v>
      </c>
      <c r="E142" s="172" t="s">
        <v>82</v>
      </c>
      <c r="F142" s="172" t="s">
        <v>145</v>
      </c>
      <c r="J142" s="173">
        <f>BK142</f>
        <v>0</v>
      </c>
      <c r="L142" s="162"/>
      <c r="M142" s="167"/>
      <c r="P142" s="168">
        <f>SUM(P143:P185)</f>
        <v>0</v>
      </c>
      <c r="R142" s="168">
        <f>SUM(R143:R185)</f>
        <v>0</v>
      </c>
      <c r="T142" s="169">
        <f>SUM(T143:T185)</f>
        <v>0</v>
      </c>
      <c r="AR142" s="164" t="s">
        <v>82</v>
      </c>
      <c r="AT142" s="170" t="s">
        <v>73</v>
      </c>
      <c r="AU142" s="170" t="s">
        <v>82</v>
      </c>
      <c r="AY142" s="164" t="s">
        <v>144</v>
      </c>
      <c r="BK142" s="171">
        <f>SUM(BK143:BK185)</f>
        <v>0</v>
      </c>
    </row>
    <row r="143" spans="2:65" s="30" customFormat="1" ht="33" customHeight="1">
      <c r="B143" s="29"/>
      <c r="C143" s="174" t="s">
        <v>82</v>
      </c>
      <c r="D143" s="174" t="s">
        <v>146</v>
      </c>
      <c r="E143" s="175" t="s">
        <v>147</v>
      </c>
      <c r="F143" s="176" t="s">
        <v>148</v>
      </c>
      <c r="G143" s="177" t="s">
        <v>149</v>
      </c>
      <c r="H143" s="178">
        <v>112.577</v>
      </c>
      <c r="I143" s="1"/>
      <c r="J143" s="179">
        <f>ROUND(I143*H143,2)</f>
        <v>0</v>
      </c>
      <c r="K143" s="180"/>
      <c r="L143" s="29"/>
      <c r="M143" s="181" t="s">
        <v>1</v>
      </c>
      <c r="N143" s="182" t="s">
        <v>39</v>
      </c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AR143" s="185" t="s">
        <v>150</v>
      </c>
      <c r="AT143" s="185" t="s">
        <v>146</v>
      </c>
      <c r="AU143" s="185" t="s">
        <v>84</v>
      </c>
      <c r="AY143" s="12" t="s">
        <v>144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2" t="s">
        <v>82</v>
      </c>
      <c r="BK143" s="186">
        <f>ROUND(I143*H143,2)</f>
        <v>0</v>
      </c>
      <c r="BL143" s="12" t="s">
        <v>150</v>
      </c>
      <c r="BM143" s="185" t="s">
        <v>151</v>
      </c>
    </row>
    <row r="144" spans="2:51" s="188" customFormat="1" ht="12">
      <c r="B144" s="187"/>
      <c r="D144" s="189" t="s">
        <v>152</v>
      </c>
      <c r="E144" s="190" t="s">
        <v>1</v>
      </c>
      <c r="F144" s="191" t="s">
        <v>153</v>
      </c>
      <c r="H144" s="190" t="s">
        <v>1</v>
      </c>
      <c r="L144" s="187"/>
      <c r="M144" s="192"/>
      <c r="T144" s="193"/>
      <c r="AT144" s="190" t="s">
        <v>152</v>
      </c>
      <c r="AU144" s="190" t="s">
        <v>84</v>
      </c>
      <c r="AV144" s="188" t="s">
        <v>82</v>
      </c>
      <c r="AW144" s="188" t="s">
        <v>31</v>
      </c>
      <c r="AX144" s="188" t="s">
        <v>74</v>
      </c>
      <c r="AY144" s="190" t="s">
        <v>144</v>
      </c>
    </row>
    <row r="145" spans="2:51" s="188" customFormat="1" ht="12">
      <c r="B145" s="187"/>
      <c r="D145" s="189" t="s">
        <v>152</v>
      </c>
      <c r="E145" s="190" t="s">
        <v>1</v>
      </c>
      <c r="F145" s="191" t="s">
        <v>154</v>
      </c>
      <c r="H145" s="190" t="s">
        <v>1</v>
      </c>
      <c r="L145" s="187"/>
      <c r="M145" s="192"/>
      <c r="T145" s="193"/>
      <c r="AT145" s="190" t="s">
        <v>152</v>
      </c>
      <c r="AU145" s="190" t="s">
        <v>84</v>
      </c>
      <c r="AV145" s="188" t="s">
        <v>82</v>
      </c>
      <c r="AW145" s="188" t="s">
        <v>31</v>
      </c>
      <c r="AX145" s="188" t="s">
        <v>74</v>
      </c>
      <c r="AY145" s="190" t="s">
        <v>144</v>
      </c>
    </row>
    <row r="146" spans="2:51" s="195" customFormat="1" ht="12">
      <c r="B146" s="194"/>
      <c r="D146" s="189" t="s">
        <v>152</v>
      </c>
      <c r="E146" s="196" t="s">
        <v>1</v>
      </c>
      <c r="F146" s="197" t="s">
        <v>155</v>
      </c>
      <c r="H146" s="198">
        <v>72.268</v>
      </c>
      <c r="L146" s="194"/>
      <c r="M146" s="199"/>
      <c r="T146" s="200"/>
      <c r="AT146" s="196" t="s">
        <v>152</v>
      </c>
      <c r="AU146" s="196" t="s">
        <v>84</v>
      </c>
      <c r="AV146" s="195" t="s">
        <v>84</v>
      </c>
      <c r="AW146" s="195" t="s">
        <v>31</v>
      </c>
      <c r="AX146" s="195" t="s">
        <v>74</v>
      </c>
      <c r="AY146" s="196" t="s">
        <v>144</v>
      </c>
    </row>
    <row r="147" spans="2:51" s="188" customFormat="1" ht="12">
      <c r="B147" s="187"/>
      <c r="D147" s="189" t="s">
        <v>152</v>
      </c>
      <c r="E147" s="190" t="s">
        <v>1</v>
      </c>
      <c r="F147" s="191" t="s">
        <v>156</v>
      </c>
      <c r="H147" s="190" t="s">
        <v>1</v>
      </c>
      <c r="L147" s="187"/>
      <c r="M147" s="192"/>
      <c r="T147" s="193"/>
      <c r="AT147" s="190" t="s">
        <v>152</v>
      </c>
      <c r="AU147" s="190" t="s">
        <v>84</v>
      </c>
      <c r="AV147" s="188" t="s">
        <v>82</v>
      </c>
      <c r="AW147" s="188" t="s">
        <v>31</v>
      </c>
      <c r="AX147" s="188" t="s">
        <v>74</v>
      </c>
      <c r="AY147" s="190" t="s">
        <v>144</v>
      </c>
    </row>
    <row r="148" spans="2:51" s="195" customFormat="1" ht="12">
      <c r="B148" s="194"/>
      <c r="D148" s="189" t="s">
        <v>152</v>
      </c>
      <c r="E148" s="196" t="s">
        <v>1</v>
      </c>
      <c r="F148" s="197" t="s">
        <v>157</v>
      </c>
      <c r="H148" s="198">
        <v>35.1</v>
      </c>
      <c r="L148" s="194"/>
      <c r="M148" s="199"/>
      <c r="T148" s="200"/>
      <c r="AT148" s="196" t="s">
        <v>152</v>
      </c>
      <c r="AU148" s="196" t="s">
        <v>84</v>
      </c>
      <c r="AV148" s="195" t="s">
        <v>84</v>
      </c>
      <c r="AW148" s="195" t="s">
        <v>31</v>
      </c>
      <c r="AX148" s="195" t="s">
        <v>74</v>
      </c>
      <c r="AY148" s="196" t="s">
        <v>144</v>
      </c>
    </row>
    <row r="149" spans="2:51" s="188" customFormat="1" ht="12">
      <c r="B149" s="187"/>
      <c r="D149" s="189" t="s">
        <v>152</v>
      </c>
      <c r="E149" s="190" t="s">
        <v>1</v>
      </c>
      <c r="F149" s="191" t="s">
        <v>158</v>
      </c>
      <c r="H149" s="190" t="s">
        <v>1</v>
      </c>
      <c r="L149" s="187"/>
      <c r="M149" s="192"/>
      <c r="T149" s="193"/>
      <c r="AT149" s="190" t="s">
        <v>152</v>
      </c>
      <c r="AU149" s="190" t="s">
        <v>84</v>
      </c>
      <c r="AV149" s="188" t="s">
        <v>82</v>
      </c>
      <c r="AW149" s="188" t="s">
        <v>31</v>
      </c>
      <c r="AX149" s="188" t="s">
        <v>74</v>
      </c>
      <c r="AY149" s="190" t="s">
        <v>144</v>
      </c>
    </row>
    <row r="150" spans="2:51" s="195" customFormat="1" ht="12">
      <c r="B150" s="194"/>
      <c r="D150" s="189" t="s">
        <v>152</v>
      </c>
      <c r="E150" s="196" t="s">
        <v>1</v>
      </c>
      <c r="F150" s="197" t="s">
        <v>159</v>
      </c>
      <c r="H150" s="198">
        <v>2.269</v>
      </c>
      <c r="L150" s="194"/>
      <c r="M150" s="199"/>
      <c r="T150" s="200"/>
      <c r="AT150" s="196" t="s">
        <v>152</v>
      </c>
      <c r="AU150" s="196" t="s">
        <v>84</v>
      </c>
      <c r="AV150" s="195" t="s">
        <v>84</v>
      </c>
      <c r="AW150" s="195" t="s">
        <v>31</v>
      </c>
      <c r="AX150" s="195" t="s">
        <v>74</v>
      </c>
      <c r="AY150" s="196" t="s">
        <v>144</v>
      </c>
    </row>
    <row r="151" spans="2:51" s="188" customFormat="1" ht="12">
      <c r="B151" s="187"/>
      <c r="D151" s="189" t="s">
        <v>152</v>
      </c>
      <c r="E151" s="190" t="s">
        <v>1</v>
      </c>
      <c r="F151" s="191" t="s">
        <v>160</v>
      </c>
      <c r="H151" s="190" t="s">
        <v>1</v>
      </c>
      <c r="L151" s="187"/>
      <c r="M151" s="192"/>
      <c r="T151" s="193"/>
      <c r="AT151" s="190" t="s">
        <v>152</v>
      </c>
      <c r="AU151" s="190" t="s">
        <v>84</v>
      </c>
      <c r="AV151" s="188" t="s">
        <v>82</v>
      </c>
      <c r="AW151" s="188" t="s">
        <v>31</v>
      </c>
      <c r="AX151" s="188" t="s">
        <v>74</v>
      </c>
      <c r="AY151" s="190" t="s">
        <v>144</v>
      </c>
    </row>
    <row r="152" spans="2:51" s="195" customFormat="1" ht="12">
      <c r="B152" s="194"/>
      <c r="D152" s="189" t="s">
        <v>152</v>
      </c>
      <c r="E152" s="196" t="s">
        <v>1</v>
      </c>
      <c r="F152" s="197" t="s">
        <v>161</v>
      </c>
      <c r="H152" s="198">
        <v>2.94</v>
      </c>
      <c r="L152" s="194"/>
      <c r="M152" s="199"/>
      <c r="T152" s="200"/>
      <c r="AT152" s="196" t="s">
        <v>152</v>
      </c>
      <c r="AU152" s="196" t="s">
        <v>84</v>
      </c>
      <c r="AV152" s="195" t="s">
        <v>84</v>
      </c>
      <c r="AW152" s="195" t="s">
        <v>31</v>
      </c>
      <c r="AX152" s="195" t="s">
        <v>74</v>
      </c>
      <c r="AY152" s="196" t="s">
        <v>144</v>
      </c>
    </row>
    <row r="153" spans="2:65" s="30" customFormat="1" ht="33" customHeight="1">
      <c r="B153" s="29"/>
      <c r="C153" s="174" t="s">
        <v>84</v>
      </c>
      <c r="D153" s="174" t="s">
        <v>146</v>
      </c>
      <c r="E153" s="175" t="s">
        <v>162</v>
      </c>
      <c r="F153" s="176" t="s">
        <v>163</v>
      </c>
      <c r="G153" s="177" t="s">
        <v>149</v>
      </c>
      <c r="H153" s="178">
        <v>151.935</v>
      </c>
      <c r="I153" s="1"/>
      <c r="J153" s="179">
        <f>ROUND(I153*H153,2)</f>
        <v>0</v>
      </c>
      <c r="K153" s="180"/>
      <c r="L153" s="29"/>
      <c r="M153" s="181" t="s">
        <v>1</v>
      </c>
      <c r="N153" s="182" t="s">
        <v>39</v>
      </c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AR153" s="185" t="s">
        <v>150</v>
      </c>
      <c r="AT153" s="185" t="s">
        <v>146</v>
      </c>
      <c r="AU153" s="185" t="s">
        <v>84</v>
      </c>
      <c r="AY153" s="12" t="s">
        <v>144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2" t="s">
        <v>82</v>
      </c>
      <c r="BK153" s="186">
        <f>ROUND(I153*H153,2)</f>
        <v>0</v>
      </c>
      <c r="BL153" s="12" t="s">
        <v>150</v>
      </c>
      <c r="BM153" s="185" t="s">
        <v>164</v>
      </c>
    </row>
    <row r="154" spans="2:51" s="188" customFormat="1" ht="12">
      <c r="B154" s="187"/>
      <c r="D154" s="189" t="s">
        <v>152</v>
      </c>
      <c r="E154" s="190" t="s">
        <v>1</v>
      </c>
      <c r="F154" s="191" t="s">
        <v>165</v>
      </c>
      <c r="H154" s="190" t="s">
        <v>1</v>
      </c>
      <c r="L154" s="187"/>
      <c r="M154" s="192"/>
      <c r="T154" s="193"/>
      <c r="AT154" s="190" t="s">
        <v>152</v>
      </c>
      <c r="AU154" s="190" t="s">
        <v>84</v>
      </c>
      <c r="AV154" s="188" t="s">
        <v>82</v>
      </c>
      <c r="AW154" s="188" t="s">
        <v>31</v>
      </c>
      <c r="AX154" s="188" t="s">
        <v>74</v>
      </c>
      <c r="AY154" s="190" t="s">
        <v>144</v>
      </c>
    </row>
    <row r="155" spans="2:51" s="188" customFormat="1" ht="12">
      <c r="B155" s="187"/>
      <c r="D155" s="189" t="s">
        <v>152</v>
      </c>
      <c r="E155" s="190" t="s">
        <v>1</v>
      </c>
      <c r="F155" s="191" t="s">
        <v>166</v>
      </c>
      <c r="H155" s="190" t="s">
        <v>1</v>
      </c>
      <c r="L155" s="187"/>
      <c r="M155" s="192"/>
      <c r="T155" s="193"/>
      <c r="AT155" s="190" t="s">
        <v>152</v>
      </c>
      <c r="AU155" s="190" t="s">
        <v>84</v>
      </c>
      <c r="AV155" s="188" t="s">
        <v>82</v>
      </c>
      <c r="AW155" s="188" t="s">
        <v>31</v>
      </c>
      <c r="AX155" s="188" t="s">
        <v>74</v>
      </c>
      <c r="AY155" s="190" t="s">
        <v>144</v>
      </c>
    </row>
    <row r="156" spans="2:51" s="195" customFormat="1" ht="12">
      <c r="B156" s="194"/>
      <c r="D156" s="189" t="s">
        <v>152</v>
      </c>
      <c r="E156" s="196" t="s">
        <v>1</v>
      </c>
      <c r="F156" s="197" t="s">
        <v>167</v>
      </c>
      <c r="H156" s="198">
        <v>101.6</v>
      </c>
      <c r="L156" s="194"/>
      <c r="M156" s="199"/>
      <c r="T156" s="200"/>
      <c r="AT156" s="196" t="s">
        <v>152</v>
      </c>
      <c r="AU156" s="196" t="s">
        <v>84</v>
      </c>
      <c r="AV156" s="195" t="s">
        <v>84</v>
      </c>
      <c r="AW156" s="195" t="s">
        <v>31</v>
      </c>
      <c r="AX156" s="195" t="s">
        <v>74</v>
      </c>
      <c r="AY156" s="196" t="s">
        <v>144</v>
      </c>
    </row>
    <row r="157" spans="2:51" s="188" customFormat="1" ht="12">
      <c r="B157" s="187"/>
      <c r="D157" s="189" t="s">
        <v>152</v>
      </c>
      <c r="E157" s="190" t="s">
        <v>1</v>
      </c>
      <c r="F157" s="191" t="s">
        <v>168</v>
      </c>
      <c r="H157" s="190" t="s">
        <v>1</v>
      </c>
      <c r="L157" s="187"/>
      <c r="M157" s="192"/>
      <c r="T157" s="193"/>
      <c r="AT157" s="190" t="s">
        <v>152</v>
      </c>
      <c r="AU157" s="190" t="s">
        <v>84</v>
      </c>
      <c r="AV157" s="188" t="s">
        <v>82</v>
      </c>
      <c r="AW157" s="188" t="s">
        <v>31</v>
      </c>
      <c r="AX157" s="188" t="s">
        <v>74</v>
      </c>
      <c r="AY157" s="190" t="s">
        <v>144</v>
      </c>
    </row>
    <row r="158" spans="2:51" s="195" customFormat="1" ht="12">
      <c r="B158" s="194"/>
      <c r="D158" s="189" t="s">
        <v>152</v>
      </c>
      <c r="E158" s="196" t="s">
        <v>1</v>
      </c>
      <c r="F158" s="197" t="s">
        <v>169</v>
      </c>
      <c r="H158" s="198">
        <v>40.335</v>
      </c>
      <c r="L158" s="194"/>
      <c r="M158" s="199"/>
      <c r="T158" s="200"/>
      <c r="AT158" s="196" t="s">
        <v>152</v>
      </c>
      <c r="AU158" s="196" t="s">
        <v>84</v>
      </c>
      <c r="AV158" s="195" t="s">
        <v>84</v>
      </c>
      <c r="AW158" s="195" t="s">
        <v>31</v>
      </c>
      <c r="AX158" s="195" t="s">
        <v>74</v>
      </c>
      <c r="AY158" s="196" t="s">
        <v>144</v>
      </c>
    </row>
    <row r="159" spans="2:51" s="188" customFormat="1" ht="12">
      <c r="B159" s="187"/>
      <c r="D159" s="189" t="s">
        <v>152</v>
      </c>
      <c r="E159" s="190" t="s">
        <v>1</v>
      </c>
      <c r="F159" s="191" t="s">
        <v>170</v>
      </c>
      <c r="H159" s="190" t="s">
        <v>1</v>
      </c>
      <c r="L159" s="187"/>
      <c r="M159" s="192"/>
      <c r="T159" s="193"/>
      <c r="AT159" s="190" t="s">
        <v>152</v>
      </c>
      <c r="AU159" s="190" t="s">
        <v>84</v>
      </c>
      <c r="AV159" s="188" t="s">
        <v>82</v>
      </c>
      <c r="AW159" s="188" t="s">
        <v>31</v>
      </c>
      <c r="AX159" s="188" t="s">
        <v>74</v>
      </c>
      <c r="AY159" s="190" t="s">
        <v>144</v>
      </c>
    </row>
    <row r="160" spans="2:51" s="195" customFormat="1" ht="12">
      <c r="B160" s="194"/>
      <c r="D160" s="189" t="s">
        <v>152</v>
      </c>
      <c r="E160" s="196" t="s">
        <v>1</v>
      </c>
      <c r="F160" s="197" t="s">
        <v>171</v>
      </c>
      <c r="H160" s="198">
        <v>10</v>
      </c>
      <c r="L160" s="194"/>
      <c r="M160" s="199"/>
      <c r="T160" s="200"/>
      <c r="AT160" s="196" t="s">
        <v>152</v>
      </c>
      <c r="AU160" s="196" t="s">
        <v>84</v>
      </c>
      <c r="AV160" s="195" t="s">
        <v>84</v>
      </c>
      <c r="AW160" s="195" t="s">
        <v>31</v>
      </c>
      <c r="AX160" s="195" t="s">
        <v>74</v>
      </c>
      <c r="AY160" s="196" t="s">
        <v>144</v>
      </c>
    </row>
    <row r="161" spans="2:65" s="30" customFormat="1" ht="24.2" customHeight="1">
      <c r="B161" s="29"/>
      <c r="C161" s="174" t="s">
        <v>172</v>
      </c>
      <c r="D161" s="174" t="s">
        <v>146</v>
      </c>
      <c r="E161" s="175" t="s">
        <v>173</v>
      </c>
      <c r="F161" s="176" t="s">
        <v>174</v>
      </c>
      <c r="G161" s="177" t="s">
        <v>149</v>
      </c>
      <c r="H161" s="178">
        <v>264.512</v>
      </c>
      <c r="I161" s="1"/>
      <c r="J161" s="179">
        <f>ROUND(I161*H161,2)</f>
        <v>0</v>
      </c>
      <c r="K161" s="180"/>
      <c r="L161" s="29"/>
      <c r="M161" s="181" t="s">
        <v>1</v>
      </c>
      <c r="N161" s="182" t="s">
        <v>39</v>
      </c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AR161" s="185" t="s">
        <v>150</v>
      </c>
      <c r="AT161" s="185" t="s">
        <v>146</v>
      </c>
      <c r="AU161" s="185" t="s">
        <v>84</v>
      </c>
      <c r="AY161" s="12" t="s">
        <v>144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2" t="s">
        <v>82</v>
      </c>
      <c r="BK161" s="186">
        <f>ROUND(I161*H161,2)</f>
        <v>0</v>
      </c>
      <c r="BL161" s="12" t="s">
        <v>150</v>
      </c>
      <c r="BM161" s="185" t="s">
        <v>175</v>
      </c>
    </row>
    <row r="162" spans="2:51" s="188" customFormat="1" ht="12">
      <c r="B162" s="187"/>
      <c r="D162" s="189" t="s">
        <v>152</v>
      </c>
      <c r="E162" s="190" t="s">
        <v>1</v>
      </c>
      <c r="F162" s="191" t="s">
        <v>176</v>
      </c>
      <c r="H162" s="190" t="s">
        <v>1</v>
      </c>
      <c r="L162" s="187"/>
      <c r="M162" s="192"/>
      <c r="T162" s="193"/>
      <c r="AT162" s="190" t="s">
        <v>152</v>
      </c>
      <c r="AU162" s="190" t="s">
        <v>84</v>
      </c>
      <c r="AV162" s="188" t="s">
        <v>82</v>
      </c>
      <c r="AW162" s="188" t="s">
        <v>31</v>
      </c>
      <c r="AX162" s="188" t="s">
        <v>74</v>
      </c>
      <c r="AY162" s="190" t="s">
        <v>144</v>
      </c>
    </row>
    <row r="163" spans="2:51" s="195" customFormat="1" ht="12">
      <c r="B163" s="194"/>
      <c r="D163" s="189" t="s">
        <v>152</v>
      </c>
      <c r="E163" s="196" t="s">
        <v>1</v>
      </c>
      <c r="F163" s="197" t="s">
        <v>177</v>
      </c>
      <c r="H163" s="198">
        <v>264.512</v>
      </c>
      <c r="L163" s="194"/>
      <c r="M163" s="199"/>
      <c r="T163" s="200"/>
      <c r="AT163" s="196" t="s">
        <v>152</v>
      </c>
      <c r="AU163" s="196" t="s">
        <v>84</v>
      </c>
      <c r="AV163" s="195" t="s">
        <v>84</v>
      </c>
      <c r="AW163" s="195" t="s">
        <v>31</v>
      </c>
      <c r="AX163" s="195" t="s">
        <v>74</v>
      </c>
      <c r="AY163" s="196" t="s">
        <v>144</v>
      </c>
    </row>
    <row r="164" spans="2:65" s="30" customFormat="1" ht="24.2" customHeight="1">
      <c r="B164" s="29"/>
      <c r="C164" s="174" t="s">
        <v>150</v>
      </c>
      <c r="D164" s="174" t="s">
        <v>146</v>
      </c>
      <c r="E164" s="175" t="s">
        <v>178</v>
      </c>
      <c r="F164" s="176" t="s">
        <v>179</v>
      </c>
      <c r="G164" s="177" t="s">
        <v>149</v>
      </c>
      <c r="H164" s="178">
        <v>250.974</v>
      </c>
      <c r="I164" s="1"/>
      <c r="J164" s="179">
        <f>ROUND(I164*H164,2)</f>
        <v>0</v>
      </c>
      <c r="K164" s="180"/>
      <c r="L164" s="29"/>
      <c r="M164" s="181" t="s">
        <v>1</v>
      </c>
      <c r="N164" s="182" t="s">
        <v>39</v>
      </c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AR164" s="185" t="s">
        <v>150</v>
      </c>
      <c r="AT164" s="185" t="s">
        <v>146</v>
      </c>
      <c r="AU164" s="185" t="s">
        <v>84</v>
      </c>
      <c r="AY164" s="12" t="s">
        <v>144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2" t="s">
        <v>82</v>
      </c>
      <c r="BK164" s="186">
        <f>ROUND(I164*H164,2)</f>
        <v>0</v>
      </c>
      <c r="BL164" s="12" t="s">
        <v>150</v>
      </c>
      <c r="BM164" s="185" t="s">
        <v>180</v>
      </c>
    </row>
    <row r="165" spans="2:51" s="188" customFormat="1" ht="12">
      <c r="B165" s="187"/>
      <c r="D165" s="189" t="s">
        <v>152</v>
      </c>
      <c r="E165" s="190" t="s">
        <v>1</v>
      </c>
      <c r="F165" s="191" t="s">
        <v>181</v>
      </c>
      <c r="H165" s="190" t="s">
        <v>1</v>
      </c>
      <c r="L165" s="187"/>
      <c r="M165" s="192"/>
      <c r="T165" s="193"/>
      <c r="AT165" s="190" t="s">
        <v>152</v>
      </c>
      <c r="AU165" s="190" t="s">
        <v>84</v>
      </c>
      <c r="AV165" s="188" t="s">
        <v>82</v>
      </c>
      <c r="AW165" s="188" t="s">
        <v>31</v>
      </c>
      <c r="AX165" s="188" t="s">
        <v>74</v>
      </c>
      <c r="AY165" s="190" t="s">
        <v>144</v>
      </c>
    </row>
    <row r="166" spans="2:51" s="195" customFormat="1" ht="12">
      <c r="B166" s="194"/>
      <c r="D166" s="189" t="s">
        <v>152</v>
      </c>
      <c r="E166" s="196" t="s">
        <v>1</v>
      </c>
      <c r="F166" s="197" t="s">
        <v>182</v>
      </c>
      <c r="H166" s="198">
        <v>151.935</v>
      </c>
      <c r="L166" s="194"/>
      <c r="M166" s="199"/>
      <c r="T166" s="200"/>
      <c r="AT166" s="196" t="s">
        <v>152</v>
      </c>
      <c r="AU166" s="196" t="s">
        <v>84</v>
      </c>
      <c r="AV166" s="195" t="s">
        <v>84</v>
      </c>
      <c r="AW166" s="195" t="s">
        <v>31</v>
      </c>
      <c r="AX166" s="195" t="s">
        <v>74</v>
      </c>
      <c r="AY166" s="196" t="s">
        <v>144</v>
      </c>
    </row>
    <row r="167" spans="2:51" s="188" customFormat="1" ht="12">
      <c r="B167" s="187"/>
      <c r="D167" s="189" t="s">
        <v>152</v>
      </c>
      <c r="E167" s="190" t="s">
        <v>1</v>
      </c>
      <c r="F167" s="191" t="s">
        <v>183</v>
      </c>
      <c r="H167" s="190" t="s">
        <v>1</v>
      </c>
      <c r="L167" s="187"/>
      <c r="M167" s="192"/>
      <c r="T167" s="193"/>
      <c r="AT167" s="190" t="s">
        <v>152</v>
      </c>
      <c r="AU167" s="190" t="s">
        <v>84</v>
      </c>
      <c r="AV167" s="188" t="s">
        <v>82</v>
      </c>
      <c r="AW167" s="188" t="s">
        <v>31</v>
      </c>
      <c r="AX167" s="188" t="s">
        <v>74</v>
      </c>
      <c r="AY167" s="190" t="s">
        <v>144</v>
      </c>
    </row>
    <row r="168" spans="2:51" s="195" customFormat="1" ht="12">
      <c r="B168" s="194"/>
      <c r="D168" s="189" t="s">
        <v>152</v>
      </c>
      <c r="E168" s="196" t="s">
        <v>1</v>
      </c>
      <c r="F168" s="197" t="s">
        <v>184</v>
      </c>
      <c r="H168" s="198">
        <v>74.231</v>
      </c>
      <c r="L168" s="194"/>
      <c r="M168" s="199"/>
      <c r="T168" s="200"/>
      <c r="AT168" s="196" t="s">
        <v>152</v>
      </c>
      <c r="AU168" s="196" t="s">
        <v>84</v>
      </c>
      <c r="AV168" s="195" t="s">
        <v>84</v>
      </c>
      <c r="AW168" s="195" t="s">
        <v>31</v>
      </c>
      <c r="AX168" s="195" t="s">
        <v>74</v>
      </c>
      <c r="AY168" s="196" t="s">
        <v>144</v>
      </c>
    </row>
    <row r="169" spans="2:51" s="188" customFormat="1" ht="12">
      <c r="B169" s="187"/>
      <c r="D169" s="189" t="s">
        <v>152</v>
      </c>
      <c r="E169" s="190" t="s">
        <v>1</v>
      </c>
      <c r="F169" s="191" t="s">
        <v>185</v>
      </c>
      <c r="H169" s="190" t="s">
        <v>1</v>
      </c>
      <c r="L169" s="187"/>
      <c r="M169" s="192"/>
      <c r="T169" s="193"/>
      <c r="AT169" s="190" t="s">
        <v>152</v>
      </c>
      <c r="AU169" s="190" t="s">
        <v>84</v>
      </c>
      <c r="AV169" s="188" t="s">
        <v>82</v>
      </c>
      <c r="AW169" s="188" t="s">
        <v>31</v>
      </c>
      <c r="AX169" s="188" t="s">
        <v>74</v>
      </c>
      <c r="AY169" s="190" t="s">
        <v>144</v>
      </c>
    </row>
    <row r="170" spans="2:51" s="195" customFormat="1" ht="12">
      <c r="B170" s="194"/>
      <c r="D170" s="189" t="s">
        <v>152</v>
      </c>
      <c r="E170" s="196" t="s">
        <v>1</v>
      </c>
      <c r="F170" s="197" t="s">
        <v>186</v>
      </c>
      <c r="H170" s="198">
        <v>24.808</v>
      </c>
      <c r="L170" s="194"/>
      <c r="M170" s="199"/>
      <c r="T170" s="200"/>
      <c r="AT170" s="196" t="s">
        <v>152</v>
      </c>
      <c r="AU170" s="196" t="s">
        <v>84</v>
      </c>
      <c r="AV170" s="195" t="s">
        <v>84</v>
      </c>
      <c r="AW170" s="195" t="s">
        <v>31</v>
      </c>
      <c r="AX170" s="195" t="s">
        <v>74</v>
      </c>
      <c r="AY170" s="196" t="s">
        <v>144</v>
      </c>
    </row>
    <row r="171" spans="2:65" s="30" customFormat="1" ht="24.2" customHeight="1">
      <c r="B171" s="29"/>
      <c r="C171" s="174" t="s">
        <v>187</v>
      </c>
      <c r="D171" s="174" t="s">
        <v>146</v>
      </c>
      <c r="E171" s="175" t="s">
        <v>188</v>
      </c>
      <c r="F171" s="176" t="s">
        <v>189</v>
      </c>
      <c r="G171" s="177" t="s">
        <v>149</v>
      </c>
      <c r="H171" s="178">
        <v>17.599</v>
      </c>
      <c r="I171" s="1"/>
      <c r="J171" s="179">
        <f>ROUND(I171*H171,2)</f>
        <v>0</v>
      </c>
      <c r="K171" s="180"/>
      <c r="L171" s="29"/>
      <c r="M171" s="181" t="s">
        <v>1</v>
      </c>
      <c r="N171" s="182" t="s">
        <v>39</v>
      </c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AR171" s="185" t="s">
        <v>150</v>
      </c>
      <c r="AT171" s="185" t="s">
        <v>146</v>
      </c>
      <c r="AU171" s="185" t="s">
        <v>84</v>
      </c>
      <c r="AY171" s="12" t="s">
        <v>144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2" t="s">
        <v>82</v>
      </c>
      <c r="BK171" s="186">
        <f>ROUND(I171*H171,2)</f>
        <v>0</v>
      </c>
      <c r="BL171" s="12" t="s">
        <v>150</v>
      </c>
      <c r="BM171" s="185" t="s">
        <v>190</v>
      </c>
    </row>
    <row r="172" spans="2:51" s="188" customFormat="1" ht="12">
      <c r="B172" s="187"/>
      <c r="D172" s="189" t="s">
        <v>152</v>
      </c>
      <c r="E172" s="190" t="s">
        <v>1</v>
      </c>
      <c r="F172" s="191" t="s">
        <v>191</v>
      </c>
      <c r="H172" s="190" t="s">
        <v>1</v>
      </c>
      <c r="L172" s="187"/>
      <c r="M172" s="192"/>
      <c r="T172" s="193"/>
      <c r="AT172" s="190" t="s">
        <v>152</v>
      </c>
      <c r="AU172" s="190" t="s">
        <v>84</v>
      </c>
      <c r="AV172" s="188" t="s">
        <v>82</v>
      </c>
      <c r="AW172" s="188" t="s">
        <v>31</v>
      </c>
      <c r="AX172" s="188" t="s">
        <v>74</v>
      </c>
      <c r="AY172" s="190" t="s">
        <v>144</v>
      </c>
    </row>
    <row r="173" spans="2:51" s="195" customFormat="1" ht="12">
      <c r="B173" s="194"/>
      <c r="D173" s="189" t="s">
        <v>152</v>
      </c>
      <c r="E173" s="196" t="s">
        <v>1</v>
      </c>
      <c r="F173" s="197" t="s">
        <v>192</v>
      </c>
      <c r="H173" s="198">
        <v>17.599</v>
      </c>
      <c r="L173" s="194"/>
      <c r="M173" s="199"/>
      <c r="T173" s="200"/>
      <c r="AT173" s="196" t="s">
        <v>152</v>
      </c>
      <c r="AU173" s="196" t="s">
        <v>84</v>
      </c>
      <c r="AV173" s="195" t="s">
        <v>84</v>
      </c>
      <c r="AW173" s="195" t="s">
        <v>31</v>
      </c>
      <c r="AX173" s="195" t="s">
        <v>74</v>
      </c>
      <c r="AY173" s="196" t="s">
        <v>144</v>
      </c>
    </row>
    <row r="174" spans="2:65" s="30" customFormat="1" ht="37.9" customHeight="1">
      <c r="B174" s="29"/>
      <c r="C174" s="174" t="s">
        <v>193</v>
      </c>
      <c r="D174" s="174" t="s">
        <v>146</v>
      </c>
      <c r="E174" s="175" t="s">
        <v>194</v>
      </c>
      <c r="F174" s="176" t="s">
        <v>195</v>
      </c>
      <c r="G174" s="177" t="s">
        <v>149</v>
      </c>
      <c r="H174" s="178">
        <v>17.509</v>
      </c>
      <c r="I174" s="1"/>
      <c r="J174" s="179">
        <f>ROUND(I174*H174,2)</f>
        <v>0</v>
      </c>
      <c r="K174" s="180"/>
      <c r="L174" s="29"/>
      <c r="M174" s="181" t="s">
        <v>1</v>
      </c>
      <c r="N174" s="182" t="s">
        <v>39</v>
      </c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AR174" s="185" t="s">
        <v>150</v>
      </c>
      <c r="AT174" s="185" t="s">
        <v>146</v>
      </c>
      <c r="AU174" s="185" t="s">
        <v>84</v>
      </c>
      <c r="AY174" s="12" t="s">
        <v>144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2" t="s">
        <v>82</v>
      </c>
      <c r="BK174" s="186">
        <f>ROUND(I174*H174,2)</f>
        <v>0</v>
      </c>
      <c r="BL174" s="12" t="s">
        <v>150</v>
      </c>
      <c r="BM174" s="185" t="s">
        <v>196</v>
      </c>
    </row>
    <row r="175" spans="2:51" s="188" customFormat="1" ht="12">
      <c r="B175" s="187"/>
      <c r="D175" s="189" t="s">
        <v>152</v>
      </c>
      <c r="E175" s="190" t="s">
        <v>1</v>
      </c>
      <c r="F175" s="191" t="s">
        <v>197</v>
      </c>
      <c r="H175" s="190" t="s">
        <v>1</v>
      </c>
      <c r="L175" s="187"/>
      <c r="M175" s="192"/>
      <c r="T175" s="193"/>
      <c r="AT175" s="190" t="s">
        <v>152</v>
      </c>
      <c r="AU175" s="190" t="s">
        <v>84</v>
      </c>
      <c r="AV175" s="188" t="s">
        <v>82</v>
      </c>
      <c r="AW175" s="188" t="s">
        <v>31</v>
      </c>
      <c r="AX175" s="188" t="s">
        <v>74</v>
      </c>
      <c r="AY175" s="190" t="s">
        <v>144</v>
      </c>
    </row>
    <row r="176" spans="2:51" s="195" customFormat="1" ht="12">
      <c r="B176" s="194"/>
      <c r="D176" s="189" t="s">
        <v>152</v>
      </c>
      <c r="E176" s="196" t="s">
        <v>1</v>
      </c>
      <c r="F176" s="197" t="s">
        <v>198</v>
      </c>
      <c r="H176" s="198">
        <v>17.509</v>
      </c>
      <c r="L176" s="194"/>
      <c r="M176" s="199"/>
      <c r="T176" s="200"/>
      <c r="AT176" s="196" t="s">
        <v>152</v>
      </c>
      <c r="AU176" s="196" t="s">
        <v>84</v>
      </c>
      <c r="AV176" s="195" t="s">
        <v>84</v>
      </c>
      <c r="AW176" s="195" t="s">
        <v>31</v>
      </c>
      <c r="AX176" s="195" t="s">
        <v>74</v>
      </c>
      <c r="AY176" s="196" t="s">
        <v>144</v>
      </c>
    </row>
    <row r="177" spans="2:65" s="30" customFormat="1" ht="16.5" customHeight="1">
      <c r="B177" s="29"/>
      <c r="C177" s="174" t="s">
        <v>199</v>
      </c>
      <c r="D177" s="174" t="s">
        <v>146</v>
      </c>
      <c r="E177" s="175" t="s">
        <v>200</v>
      </c>
      <c r="F177" s="176" t="s">
        <v>201</v>
      </c>
      <c r="G177" s="177" t="s">
        <v>149</v>
      </c>
      <c r="H177" s="178">
        <v>17.509</v>
      </c>
      <c r="I177" s="1"/>
      <c r="J177" s="179">
        <f>ROUND(I177*H177,2)</f>
        <v>0</v>
      </c>
      <c r="K177" s="180"/>
      <c r="L177" s="29"/>
      <c r="M177" s="181" t="s">
        <v>1</v>
      </c>
      <c r="N177" s="182" t="s">
        <v>39</v>
      </c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AR177" s="185" t="s">
        <v>150</v>
      </c>
      <c r="AT177" s="185" t="s">
        <v>146</v>
      </c>
      <c r="AU177" s="185" t="s">
        <v>84</v>
      </c>
      <c r="AY177" s="12" t="s">
        <v>144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2" t="s">
        <v>82</v>
      </c>
      <c r="BK177" s="186">
        <f>ROUND(I177*H177,2)</f>
        <v>0</v>
      </c>
      <c r="BL177" s="12" t="s">
        <v>150</v>
      </c>
      <c r="BM177" s="185" t="s">
        <v>202</v>
      </c>
    </row>
    <row r="178" spans="2:51" s="188" customFormat="1" ht="12">
      <c r="B178" s="187"/>
      <c r="D178" s="189" t="s">
        <v>152</v>
      </c>
      <c r="E178" s="190" t="s">
        <v>1</v>
      </c>
      <c r="F178" s="191" t="s">
        <v>203</v>
      </c>
      <c r="H178" s="190" t="s">
        <v>1</v>
      </c>
      <c r="L178" s="187"/>
      <c r="M178" s="192"/>
      <c r="T178" s="193"/>
      <c r="AT178" s="190" t="s">
        <v>152</v>
      </c>
      <c r="AU178" s="190" t="s">
        <v>84</v>
      </c>
      <c r="AV178" s="188" t="s">
        <v>82</v>
      </c>
      <c r="AW178" s="188" t="s">
        <v>31</v>
      </c>
      <c r="AX178" s="188" t="s">
        <v>74</v>
      </c>
      <c r="AY178" s="190" t="s">
        <v>144</v>
      </c>
    </row>
    <row r="179" spans="2:51" s="195" customFormat="1" ht="12">
      <c r="B179" s="194"/>
      <c r="D179" s="189" t="s">
        <v>152</v>
      </c>
      <c r="E179" s="196" t="s">
        <v>1</v>
      </c>
      <c r="F179" s="197" t="s">
        <v>198</v>
      </c>
      <c r="H179" s="198">
        <v>17.509</v>
      </c>
      <c r="L179" s="194"/>
      <c r="M179" s="199"/>
      <c r="T179" s="200"/>
      <c r="AT179" s="196" t="s">
        <v>152</v>
      </c>
      <c r="AU179" s="196" t="s">
        <v>84</v>
      </c>
      <c r="AV179" s="195" t="s">
        <v>84</v>
      </c>
      <c r="AW179" s="195" t="s">
        <v>31</v>
      </c>
      <c r="AX179" s="195" t="s">
        <v>74</v>
      </c>
      <c r="AY179" s="196" t="s">
        <v>144</v>
      </c>
    </row>
    <row r="180" spans="2:65" s="30" customFormat="1" ht="33" customHeight="1">
      <c r="B180" s="29"/>
      <c r="C180" s="174" t="s">
        <v>204</v>
      </c>
      <c r="D180" s="174" t="s">
        <v>146</v>
      </c>
      <c r="E180" s="175" t="s">
        <v>205</v>
      </c>
      <c r="F180" s="176" t="s">
        <v>206</v>
      </c>
      <c r="G180" s="177" t="s">
        <v>207</v>
      </c>
      <c r="H180" s="178">
        <v>24.513</v>
      </c>
      <c r="I180" s="1"/>
      <c r="J180" s="179">
        <f>ROUND(I180*H180,2)</f>
        <v>0</v>
      </c>
      <c r="K180" s="180"/>
      <c r="L180" s="29"/>
      <c r="M180" s="181" t="s">
        <v>1</v>
      </c>
      <c r="N180" s="182" t="s">
        <v>39</v>
      </c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AR180" s="185" t="s">
        <v>150</v>
      </c>
      <c r="AT180" s="185" t="s">
        <v>146</v>
      </c>
      <c r="AU180" s="185" t="s">
        <v>84</v>
      </c>
      <c r="AY180" s="12" t="s">
        <v>144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2" t="s">
        <v>82</v>
      </c>
      <c r="BK180" s="186">
        <f>ROUND(I180*H180,2)</f>
        <v>0</v>
      </c>
      <c r="BL180" s="12" t="s">
        <v>150</v>
      </c>
      <c r="BM180" s="185" t="s">
        <v>208</v>
      </c>
    </row>
    <row r="181" spans="2:51" s="188" customFormat="1" ht="12">
      <c r="B181" s="187"/>
      <c r="D181" s="189" t="s">
        <v>152</v>
      </c>
      <c r="E181" s="190" t="s">
        <v>1</v>
      </c>
      <c r="F181" s="191" t="s">
        <v>209</v>
      </c>
      <c r="H181" s="190" t="s">
        <v>1</v>
      </c>
      <c r="L181" s="187"/>
      <c r="M181" s="192"/>
      <c r="T181" s="193"/>
      <c r="AT181" s="190" t="s">
        <v>152</v>
      </c>
      <c r="AU181" s="190" t="s">
        <v>84</v>
      </c>
      <c r="AV181" s="188" t="s">
        <v>82</v>
      </c>
      <c r="AW181" s="188" t="s">
        <v>31</v>
      </c>
      <c r="AX181" s="188" t="s">
        <v>74</v>
      </c>
      <c r="AY181" s="190" t="s">
        <v>144</v>
      </c>
    </row>
    <row r="182" spans="2:51" s="195" customFormat="1" ht="12">
      <c r="B182" s="194"/>
      <c r="D182" s="189" t="s">
        <v>152</v>
      </c>
      <c r="E182" s="196" t="s">
        <v>1</v>
      </c>
      <c r="F182" s="197" t="s">
        <v>210</v>
      </c>
      <c r="H182" s="198">
        <v>24.513</v>
      </c>
      <c r="L182" s="194"/>
      <c r="M182" s="199"/>
      <c r="T182" s="200"/>
      <c r="AT182" s="196" t="s">
        <v>152</v>
      </c>
      <c r="AU182" s="196" t="s">
        <v>84</v>
      </c>
      <c r="AV182" s="195" t="s">
        <v>84</v>
      </c>
      <c r="AW182" s="195" t="s">
        <v>31</v>
      </c>
      <c r="AX182" s="195" t="s">
        <v>74</v>
      </c>
      <c r="AY182" s="196" t="s">
        <v>144</v>
      </c>
    </row>
    <row r="183" spans="2:65" s="30" customFormat="1" ht="24.2" customHeight="1">
      <c r="B183" s="29"/>
      <c r="C183" s="174" t="s">
        <v>211</v>
      </c>
      <c r="D183" s="174" t="s">
        <v>146</v>
      </c>
      <c r="E183" s="175" t="s">
        <v>212</v>
      </c>
      <c r="F183" s="176" t="s">
        <v>213</v>
      </c>
      <c r="G183" s="177" t="s">
        <v>214</v>
      </c>
      <c r="H183" s="178">
        <v>237</v>
      </c>
      <c r="I183" s="1"/>
      <c r="J183" s="179">
        <f>ROUND(I183*H183,2)</f>
        <v>0</v>
      </c>
      <c r="K183" s="180"/>
      <c r="L183" s="29"/>
      <c r="M183" s="181" t="s">
        <v>1</v>
      </c>
      <c r="N183" s="182" t="s">
        <v>39</v>
      </c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AR183" s="185" t="s">
        <v>150</v>
      </c>
      <c r="AT183" s="185" t="s">
        <v>146</v>
      </c>
      <c r="AU183" s="185" t="s">
        <v>84</v>
      </c>
      <c r="AY183" s="12" t="s">
        <v>144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2" t="s">
        <v>82</v>
      </c>
      <c r="BK183" s="186">
        <f>ROUND(I183*H183,2)</f>
        <v>0</v>
      </c>
      <c r="BL183" s="12" t="s">
        <v>150</v>
      </c>
      <c r="BM183" s="185" t="s">
        <v>215</v>
      </c>
    </row>
    <row r="184" spans="2:51" s="188" customFormat="1" ht="12">
      <c r="B184" s="187"/>
      <c r="D184" s="189" t="s">
        <v>152</v>
      </c>
      <c r="E184" s="190" t="s">
        <v>1</v>
      </c>
      <c r="F184" s="191" t="s">
        <v>216</v>
      </c>
      <c r="H184" s="190" t="s">
        <v>1</v>
      </c>
      <c r="L184" s="187"/>
      <c r="M184" s="192"/>
      <c r="T184" s="193"/>
      <c r="AT184" s="190" t="s">
        <v>152</v>
      </c>
      <c r="AU184" s="190" t="s">
        <v>84</v>
      </c>
      <c r="AV184" s="188" t="s">
        <v>82</v>
      </c>
      <c r="AW184" s="188" t="s">
        <v>31</v>
      </c>
      <c r="AX184" s="188" t="s">
        <v>74</v>
      </c>
      <c r="AY184" s="190" t="s">
        <v>144</v>
      </c>
    </row>
    <row r="185" spans="2:51" s="195" customFormat="1" ht="12">
      <c r="B185" s="194"/>
      <c r="D185" s="189" t="s">
        <v>152</v>
      </c>
      <c r="E185" s="196" t="s">
        <v>1</v>
      </c>
      <c r="F185" s="197" t="s">
        <v>217</v>
      </c>
      <c r="H185" s="198">
        <v>237</v>
      </c>
      <c r="L185" s="194"/>
      <c r="M185" s="199"/>
      <c r="T185" s="200"/>
      <c r="AT185" s="196" t="s">
        <v>152</v>
      </c>
      <c r="AU185" s="196" t="s">
        <v>84</v>
      </c>
      <c r="AV185" s="195" t="s">
        <v>84</v>
      </c>
      <c r="AW185" s="195" t="s">
        <v>31</v>
      </c>
      <c r="AX185" s="195" t="s">
        <v>74</v>
      </c>
      <c r="AY185" s="196" t="s">
        <v>144</v>
      </c>
    </row>
    <row r="186" spans="2:63" s="163" customFormat="1" ht="22.9" customHeight="1">
      <c r="B186" s="162"/>
      <c r="D186" s="164" t="s">
        <v>73</v>
      </c>
      <c r="E186" s="172" t="s">
        <v>211</v>
      </c>
      <c r="F186" s="172" t="s">
        <v>218</v>
      </c>
      <c r="J186" s="173">
        <f>BK186</f>
        <v>0</v>
      </c>
      <c r="L186" s="162"/>
      <c r="M186" s="167"/>
      <c r="P186" s="168">
        <f>SUM(P187:P293)</f>
        <v>0</v>
      </c>
      <c r="R186" s="168">
        <f>SUM(R187:R293)</f>
        <v>0</v>
      </c>
      <c r="T186" s="169">
        <f>SUM(T187:T293)</f>
        <v>634.049867</v>
      </c>
      <c r="AR186" s="164" t="s">
        <v>82</v>
      </c>
      <c r="AT186" s="170" t="s">
        <v>73</v>
      </c>
      <c r="AU186" s="170" t="s">
        <v>82</v>
      </c>
      <c r="AY186" s="164" t="s">
        <v>144</v>
      </c>
      <c r="BK186" s="171">
        <f>SUM(BK187:BK293)</f>
        <v>0</v>
      </c>
    </row>
    <row r="187" spans="2:65" s="30" customFormat="1" ht="16.5" customHeight="1">
      <c r="B187" s="29"/>
      <c r="C187" s="174" t="s">
        <v>171</v>
      </c>
      <c r="D187" s="174" t="s">
        <v>146</v>
      </c>
      <c r="E187" s="175" t="s">
        <v>219</v>
      </c>
      <c r="F187" s="176" t="s">
        <v>220</v>
      </c>
      <c r="G187" s="177" t="s">
        <v>149</v>
      </c>
      <c r="H187" s="178">
        <v>74.231</v>
      </c>
      <c r="I187" s="1"/>
      <c r="J187" s="179">
        <f>ROUND(I187*H187,2)</f>
        <v>0</v>
      </c>
      <c r="K187" s="180"/>
      <c r="L187" s="29"/>
      <c r="M187" s="181" t="s">
        <v>1</v>
      </c>
      <c r="N187" s="182" t="s">
        <v>39</v>
      </c>
      <c r="P187" s="183">
        <f>O187*H187</f>
        <v>0</v>
      </c>
      <c r="Q187" s="183">
        <v>0</v>
      </c>
      <c r="R187" s="183">
        <f>Q187*H187</f>
        <v>0</v>
      </c>
      <c r="S187" s="183">
        <v>2</v>
      </c>
      <c r="T187" s="184">
        <f>S187*H187</f>
        <v>148.462</v>
      </c>
      <c r="AR187" s="185" t="s">
        <v>150</v>
      </c>
      <c r="AT187" s="185" t="s">
        <v>146</v>
      </c>
      <c r="AU187" s="185" t="s">
        <v>84</v>
      </c>
      <c r="AY187" s="12" t="s">
        <v>144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2" t="s">
        <v>82</v>
      </c>
      <c r="BK187" s="186">
        <f>ROUND(I187*H187,2)</f>
        <v>0</v>
      </c>
      <c r="BL187" s="12" t="s">
        <v>150</v>
      </c>
      <c r="BM187" s="185" t="s">
        <v>221</v>
      </c>
    </row>
    <row r="188" spans="2:51" s="188" customFormat="1" ht="22.5">
      <c r="B188" s="187"/>
      <c r="D188" s="189" t="s">
        <v>152</v>
      </c>
      <c r="E188" s="190" t="s">
        <v>1</v>
      </c>
      <c r="F188" s="191" t="s">
        <v>222</v>
      </c>
      <c r="H188" s="190" t="s">
        <v>1</v>
      </c>
      <c r="L188" s="187"/>
      <c r="M188" s="192"/>
      <c r="T188" s="193"/>
      <c r="AT188" s="190" t="s">
        <v>152</v>
      </c>
      <c r="AU188" s="190" t="s">
        <v>84</v>
      </c>
      <c r="AV188" s="188" t="s">
        <v>82</v>
      </c>
      <c r="AW188" s="188" t="s">
        <v>31</v>
      </c>
      <c r="AX188" s="188" t="s">
        <v>74</v>
      </c>
      <c r="AY188" s="190" t="s">
        <v>144</v>
      </c>
    </row>
    <row r="189" spans="2:51" s="195" customFormat="1" ht="12">
      <c r="B189" s="194"/>
      <c r="D189" s="189" t="s">
        <v>152</v>
      </c>
      <c r="E189" s="196" t="s">
        <v>1</v>
      </c>
      <c r="F189" s="197" t="s">
        <v>223</v>
      </c>
      <c r="H189" s="198">
        <v>15.35</v>
      </c>
      <c r="L189" s="194"/>
      <c r="M189" s="199"/>
      <c r="T189" s="200"/>
      <c r="AT189" s="196" t="s">
        <v>152</v>
      </c>
      <c r="AU189" s="196" t="s">
        <v>84</v>
      </c>
      <c r="AV189" s="195" t="s">
        <v>84</v>
      </c>
      <c r="AW189" s="195" t="s">
        <v>31</v>
      </c>
      <c r="AX189" s="195" t="s">
        <v>74</v>
      </c>
      <c r="AY189" s="196" t="s">
        <v>144</v>
      </c>
    </row>
    <row r="190" spans="2:51" s="188" customFormat="1" ht="22.5">
      <c r="B190" s="187"/>
      <c r="D190" s="189" t="s">
        <v>152</v>
      </c>
      <c r="E190" s="190" t="s">
        <v>1</v>
      </c>
      <c r="F190" s="191" t="s">
        <v>224</v>
      </c>
      <c r="H190" s="190" t="s">
        <v>1</v>
      </c>
      <c r="L190" s="187"/>
      <c r="M190" s="192"/>
      <c r="T190" s="193"/>
      <c r="AT190" s="190" t="s">
        <v>152</v>
      </c>
      <c r="AU190" s="190" t="s">
        <v>84</v>
      </c>
      <c r="AV190" s="188" t="s">
        <v>82</v>
      </c>
      <c r="AW190" s="188" t="s">
        <v>31</v>
      </c>
      <c r="AX190" s="188" t="s">
        <v>74</v>
      </c>
      <c r="AY190" s="190" t="s">
        <v>144</v>
      </c>
    </row>
    <row r="191" spans="2:51" s="195" customFormat="1" ht="12">
      <c r="B191" s="194"/>
      <c r="D191" s="189" t="s">
        <v>152</v>
      </c>
      <c r="E191" s="196" t="s">
        <v>1</v>
      </c>
      <c r="F191" s="197" t="s">
        <v>225</v>
      </c>
      <c r="H191" s="198">
        <v>27.527</v>
      </c>
      <c r="L191" s="194"/>
      <c r="M191" s="199"/>
      <c r="T191" s="200"/>
      <c r="AT191" s="196" t="s">
        <v>152</v>
      </c>
      <c r="AU191" s="196" t="s">
        <v>84</v>
      </c>
      <c r="AV191" s="195" t="s">
        <v>84</v>
      </c>
      <c r="AW191" s="195" t="s">
        <v>31</v>
      </c>
      <c r="AX191" s="195" t="s">
        <v>74</v>
      </c>
      <c r="AY191" s="196" t="s">
        <v>144</v>
      </c>
    </row>
    <row r="192" spans="2:51" s="188" customFormat="1" ht="12">
      <c r="B192" s="187"/>
      <c r="D192" s="189" t="s">
        <v>152</v>
      </c>
      <c r="E192" s="190" t="s">
        <v>1</v>
      </c>
      <c r="F192" s="191" t="s">
        <v>226</v>
      </c>
      <c r="H192" s="190" t="s">
        <v>1</v>
      </c>
      <c r="L192" s="187"/>
      <c r="M192" s="192"/>
      <c r="T192" s="193"/>
      <c r="AT192" s="190" t="s">
        <v>152</v>
      </c>
      <c r="AU192" s="190" t="s">
        <v>84</v>
      </c>
      <c r="AV192" s="188" t="s">
        <v>82</v>
      </c>
      <c r="AW192" s="188" t="s">
        <v>31</v>
      </c>
      <c r="AX192" s="188" t="s">
        <v>74</v>
      </c>
      <c r="AY192" s="190" t="s">
        <v>144</v>
      </c>
    </row>
    <row r="193" spans="2:51" s="195" customFormat="1" ht="12">
      <c r="B193" s="194"/>
      <c r="D193" s="189" t="s">
        <v>152</v>
      </c>
      <c r="E193" s="196" t="s">
        <v>1</v>
      </c>
      <c r="F193" s="197" t="s">
        <v>227</v>
      </c>
      <c r="H193" s="198">
        <v>12.84</v>
      </c>
      <c r="L193" s="194"/>
      <c r="M193" s="199"/>
      <c r="T193" s="200"/>
      <c r="AT193" s="196" t="s">
        <v>152</v>
      </c>
      <c r="AU193" s="196" t="s">
        <v>84</v>
      </c>
      <c r="AV193" s="195" t="s">
        <v>84</v>
      </c>
      <c r="AW193" s="195" t="s">
        <v>31</v>
      </c>
      <c r="AX193" s="195" t="s">
        <v>74</v>
      </c>
      <c r="AY193" s="196" t="s">
        <v>144</v>
      </c>
    </row>
    <row r="194" spans="2:51" s="188" customFormat="1" ht="12">
      <c r="B194" s="187"/>
      <c r="D194" s="189" t="s">
        <v>152</v>
      </c>
      <c r="E194" s="190" t="s">
        <v>1</v>
      </c>
      <c r="F194" s="191" t="s">
        <v>228</v>
      </c>
      <c r="H194" s="190" t="s">
        <v>1</v>
      </c>
      <c r="L194" s="187"/>
      <c r="M194" s="192"/>
      <c r="T194" s="193"/>
      <c r="AT194" s="190" t="s">
        <v>152</v>
      </c>
      <c r="AU194" s="190" t="s">
        <v>84</v>
      </c>
      <c r="AV194" s="188" t="s">
        <v>82</v>
      </c>
      <c r="AW194" s="188" t="s">
        <v>31</v>
      </c>
      <c r="AX194" s="188" t="s">
        <v>74</v>
      </c>
      <c r="AY194" s="190" t="s">
        <v>144</v>
      </c>
    </row>
    <row r="195" spans="2:51" s="195" customFormat="1" ht="12">
      <c r="B195" s="194"/>
      <c r="D195" s="189" t="s">
        <v>152</v>
      </c>
      <c r="E195" s="196" t="s">
        <v>1</v>
      </c>
      <c r="F195" s="197" t="s">
        <v>229</v>
      </c>
      <c r="H195" s="198">
        <v>1.668</v>
      </c>
      <c r="L195" s="194"/>
      <c r="M195" s="199"/>
      <c r="T195" s="200"/>
      <c r="AT195" s="196" t="s">
        <v>152</v>
      </c>
      <c r="AU195" s="196" t="s">
        <v>84</v>
      </c>
      <c r="AV195" s="195" t="s">
        <v>84</v>
      </c>
      <c r="AW195" s="195" t="s">
        <v>31</v>
      </c>
      <c r="AX195" s="195" t="s">
        <v>74</v>
      </c>
      <c r="AY195" s="196" t="s">
        <v>144</v>
      </c>
    </row>
    <row r="196" spans="2:51" s="188" customFormat="1" ht="12">
      <c r="B196" s="187"/>
      <c r="D196" s="189" t="s">
        <v>152</v>
      </c>
      <c r="E196" s="190" t="s">
        <v>1</v>
      </c>
      <c r="F196" s="191" t="s">
        <v>230</v>
      </c>
      <c r="H196" s="190" t="s">
        <v>1</v>
      </c>
      <c r="L196" s="187"/>
      <c r="M196" s="192"/>
      <c r="T196" s="193"/>
      <c r="AT196" s="190" t="s">
        <v>152</v>
      </c>
      <c r="AU196" s="190" t="s">
        <v>84</v>
      </c>
      <c r="AV196" s="188" t="s">
        <v>82</v>
      </c>
      <c r="AW196" s="188" t="s">
        <v>31</v>
      </c>
      <c r="AX196" s="188" t="s">
        <v>74</v>
      </c>
      <c r="AY196" s="190" t="s">
        <v>144</v>
      </c>
    </row>
    <row r="197" spans="2:51" s="195" customFormat="1" ht="12">
      <c r="B197" s="194"/>
      <c r="D197" s="189" t="s">
        <v>152</v>
      </c>
      <c r="E197" s="196" t="s">
        <v>1</v>
      </c>
      <c r="F197" s="197" t="s">
        <v>231</v>
      </c>
      <c r="H197" s="198">
        <v>9.702</v>
      </c>
      <c r="L197" s="194"/>
      <c r="M197" s="199"/>
      <c r="T197" s="200"/>
      <c r="AT197" s="196" t="s">
        <v>152</v>
      </c>
      <c r="AU197" s="196" t="s">
        <v>84</v>
      </c>
      <c r="AV197" s="195" t="s">
        <v>84</v>
      </c>
      <c r="AW197" s="195" t="s">
        <v>31</v>
      </c>
      <c r="AX197" s="195" t="s">
        <v>74</v>
      </c>
      <c r="AY197" s="196" t="s">
        <v>144</v>
      </c>
    </row>
    <row r="198" spans="2:51" s="188" customFormat="1" ht="12">
      <c r="B198" s="187"/>
      <c r="D198" s="189" t="s">
        <v>152</v>
      </c>
      <c r="E198" s="190" t="s">
        <v>1</v>
      </c>
      <c r="F198" s="191" t="s">
        <v>232</v>
      </c>
      <c r="H198" s="190" t="s">
        <v>1</v>
      </c>
      <c r="L198" s="187"/>
      <c r="M198" s="192"/>
      <c r="T198" s="193"/>
      <c r="AT198" s="190" t="s">
        <v>152</v>
      </c>
      <c r="AU198" s="190" t="s">
        <v>84</v>
      </c>
      <c r="AV198" s="188" t="s">
        <v>82</v>
      </c>
      <c r="AW198" s="188" t="s">
        <v>31</v>
      </c>
      <c r="AX198" s="188" t="s">
        <v>74</v>
      </c>
      <c r="AY198" s="190" t="s">
        <v>144</v>
      </c>
    </row>
    <row r="199" spans="2:51" s="195" customFormat="1" ht="12">
      <c r="B199" s="194"/>
      <c r="D199" s="189" t="s">
        <v>152</v>
      </c>
      <c r="E199" s="196" t="s">
        <v>1</v>
      </c>
      <c r="F199" s="197" t="s">
        <v>233</v>
      </c>
      <c r="H199" s="198">
        <v>7.144</v>
      </c>
      <c r="L199" s="194"/>
      <c r="M199" s="199"/>
      <c r="T199" s="200"/>
      <c r="AT199" s="196" t="s">
        <v>152</v>
      </c>
      <c r="AU199" s="196" t="s">
        <v>84</v>
      </c>
      <c r="AV199" s="195" t="s">
        <v>84</v>
      </c>
      <c r="AW199" s="195" t="s">
        <v>31</v>
      </c>
      <c r="AX199" s="195" t="s">
        <v>74</v>
      </c>
      <c r="AY199" s="196" t="s">
        <v>144</v>
      </c>
    </row>
    <row r="200" spans="2:65" s="30" customFormat="1" ht="16.5" customHeight="1">
      <c r="B200" s="29"/>
      <c r="C200" s="174" t="s">
        <v>234</v>
      </c>
      <c r="D200" s="174" t="s">
        <v>146</v>
      </c>
      <c r="E200" s="175" t="s">
        <v>235</v>
      </c>
      <c r="F200" s="176" t="s">
        <v>236</v>
      </c>
      <c r="G200" s="177" t="s">
        <v>149</v>
      </c>
      <c r="H200" s="178">
        <v>64.826</v>
      </c>
      <c r="I200" s="1"/>
      <c r="J200" s="179">
        <f>ROUND(I200*H200,2)</f>
        <v>0</v>
      </c>
      <c r="K200" s="180"/>
      <c r="L200" s="29"/>
      <c r="M200" s="181" t="s">
        <v>1</v>
      </c>
      <c r="N200" s="182" t="s">
        <v>39</v>
      </c>
      <c r="P200" s="183">
        <f>O200*H200</f>
        <v>0</v>
      </c>
      <c r="Q200" s="183">
        <v>0</v>
      </c>
      <c r="R200" s="183">
        <f>Q200*H200</f>
        <v>0</v>
      </c>
      <c r="S200" s="183">
        <v>2.4</v>
      </c>
      <c r="T200" s="184">
        <f>S200*H200</f>
        <v>155.58239999999998</v>
      </c>
      <c r="AR200" s="185" t="s">
        <v>150</v>
      </c>
      <c r="AT200" s="185" t="s">
        <v>146</v>
      </c>
      <c r="AU200" s="185" t="s">
        <v>84</v>
      </c>
      <c r="AY200" s="12" t="s">
        <v>144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2" t="s">
        <v>82</v>
      </c>
      <c r="BK200" s="186">
        <f>ROUND(I200*H200,2)</f>
        <v>0</v>
      </c>
      <c r="BL200" s="12" t="s">
        <v>150</v>
      </c>
      <c r="BM200" s="185" t="s">
        <v>237</v>
      </c>
    </row>
    <row r="201" spans="2:51" s="188" customFormat="1" ht="12">
      <c r="B201" s="187"/>
      <c r="D201" s="189" t="s">
        <v>152</v>
      </c>
      <c r="E201" s="190" t="s">
        <v>1</v>
      </c>
      <c r="F201" s="191" t="s">
        <v>238</v>
      </c>
      <c r="H201" s="190" t="s">
        <v>1</v>
      </c>
      <c r="L201" s="187"/>
      <c r="M201" s="192"/>
      <c r="T201" s="193"/>
      <c r="AT201" s="190" t="s">
        <v>152</v>
      </c>
      <c r="AU201" s="190" t="s">
        <v>84</v>
      </c>
      <c r="AV201" s="188" t="s">
        <v>82</v>
      </c>
      <c r="AW201" s="188" t="s">
        <v>31</v>
      </c>
      <c r="AX201" s="188" t="s">
        <v>74</v>
      </c>
      <c r="AY201" s="190" t="s">
        <v>144</v>
      </c>
    </row>
    <row r="202" spans="2:51" s="195" customFormat="1" ht="12">
      <c r="B202" s="194"/>
      <c r="D202" s="189" t="s">
        <v>152</v>
      </c>
      <c r="E202" s="196" t="s">
        <v>1</v>
      </c>
      <c r="F202" s="197" t="s">
        <v>239</v>
      </c>
      <c r="H202" s="198">
        <v>26.251</v>
      </c>
      <c r="L202" s="194"/>
      <c r="M202" s="199"/>
      <c r="T202" s="200"/>
      <c r="AT202" s="196" t="s">
        <v>152</v>
      </c>
      <c r="AU202" s="196" t="s">
        <v>84</v>
      </c>
      <c r="AV202" s="195" t="s">
        <v>84</v>
      </c>
      <c r="AW202" s="195" t="s">
        <v>31</v>
      </c>
      <c r="AX202" s="195" t="s">
        <v>74</v>
      </c>
      <c r="AY202" s="196" t="s">
        <v>144</v>
      </c>
    </row>
    <row r="203" spans="2:51" s="188" customFormat="1" ht="12">
      <c r="B203" s="187"/>
      <c r="D203" s="189" t="s">
        <v>152</v>
      </c>
      <c r="E203" s="190" t="s">
        <v>1</v>
      </c>
      <c r="F203" s="191" t="s">
        <v>240</v>
      </c>
      <c r="H203" s="190" t="s">
        <v>1</v>
      </c>
      <c r="L203" s="187"/>
      <c r="M203" s="192"/>
      <c r="T203" s="193"/>
      <c r="AT203" s="190" t="s">
        <v>152</v>
      </c>
      <c r="AU203" s="190" t="s">
        <v>84</v>
      </c>
      <c r="AV203" s="188" t="s">
        <v>82</v>
      </c>
      <c r="AW203" s="188" t="s">
        <v>31</v>
      </c>
      <c r="AX203" s="188" t="s">
        <v>74</v>
      </c>
      <c r="AY203" s="190" t="s">
        <v>144</v>
      </c>
    </row>
    <row r="204" spans="2:51" s="195" customFormat="1" ht="12">
      <c r="B204" s="194"/>
      <c r="D204" s="189" t="s">
        <v>152</v>
      </c>
      <c r="E204" s="196" t="s">
        <v>1</v>
      </c>
      <c r="F204" s="197" t="s">
        <v>241</v>
      </c>
      <c r="H204" s="198">
        <v>9.189</v>
      </c>
      <c r="L204" s="194"/>
      <c r="M204" s="199"/>
      <c r="T204" s="200"/>
      <c r="AT204" s="196" t="s">
        <v>152</v>
      </c>
      <c r="AU204" s="196" t="s">
        <v>84</v>
      </c>
      <c r="AV204" s="195" t="s">
        <v>84</v>
      </c>
      <c r="AW204" s="195" t="s">
        <v>31</v>
      </c>
      <c r="AX204" s="195" t="s">
        <v>74</v>
      </c>
      <c r="AY204" s="196" t="s">
        <v>144</v>
      </c>
    </row>
    <row r="205" spans="2:51" s="188" customFormat="1" ht="12">
      <c r="B205" s="187"/>
      <c r="D205" s="189" t="s">
        <v>152</v>
      </c>
      <c r="E205" s="190" t="s">
        <v>1</v>
      </c>
      <c r="F205" s="191" t="s">
        <v>242</v>
      </c>
      <c r="H205" s="190" t="s">
        <v>1</v>
      </c>
      <c r="L205" s="187"/>
      <c r="M205" s="192"/>
      <c r="T205" s="193"/>
      <c r="AT205" s="190" t="s">
        <v>152</v>
      </c>
      <c r="AU205" s="190" t="s">
        <v>84</v>
      </c>
      <c r="AV205" s="188" t="s">
        <v>82</v>
      </c>
      <c r="AW205" s="188" t="s">
        <v>31</v>
      </c>
      <c r="AX205" s="188" t="s">
        <v>74</v>
      </c>
      <c r="AY205" s="190" t="s">
        <v>144</v>
      </c>
    </row>
    <row r="206" spans="2:51" s="195" customFormat="1" ht="12">
      <c r="B206" s="194"/>
      <c r="D206" s="189" t="s">
        <v>152</v>
      </c>
      <c r="E206" s="196" t="s">
        <v>1</v>
      </c>
      <c r="F206" s="197" t="s">
        <v>243</v>
      </c>
      <c r="H206" s="198">
        <v>6.83</v>
      </c>
      <c r="L206" s="194"/>
      <c r="M206" s="199"/>
      <c r="T206" s="200"/>
      <c r="AT206" s="196" t="s">
        <v>152</v>
      </c>
      <c r="AU206" s="196" t="s">
        <v>84</v>
      </c>
      <c r="AV206" s="195" t="s">
        <v>84</v>
      </c>
      <c r="AW206" s="195" t="s">
        <v>31</v>
      </c>
      <c r="AX206" s="195" t="s">
        <v>74</v>
      </c>
      <c r="AY206" s="196" t="s">
        <v>144</v>
      </c>
    </row>
    <row r="207" spans="2:51" s="188" customFormat="1" ht="12">
      <c r="B207" s="187"/>
      <c r="D207" s="189" t="s">
        <v>152</v>
      </c>
      <c r="E207" s="190" t="s">
        <v>1</v>
      </c>
      <c r="F207" s="191" t="s">
        <v>244</v>
      </c>
      <c r="H207" s="190" t="s">
        <v>1</v>
      </c>
      <c r="L207" s="187"/>
      <c r="M207" s="192"/>
      <c r="T207" s="193"/>
      <c r="AT207" s="190" t="s">
        <v>152</v>
      </c>
      <c r="AU207" s="190" t="s">
        <v>84</v>
      </c>
      <c r="AV207" s="188" t="s">
        <v>82</v>
      </c>
      <c r="AW207" s="188" t="s">
        <v>31</v>
      </c>
      <c r="AX207" s="188" t="s">
        <v>74</v>
      </c>
      <c r="AY207" s="190" t="s">
        <v>144</v>
      </c>
    </row>
    <row r="208" spans="2:51" s="195" customFormat="1" ht="12">
      <c r="B208" s="194"/>
      <c r="D208" s="189" t="s">
        <v>152</v>
      </c>
      <c r="E208" s="196" t="s">
        <v>1</v>
      </c>
      <c r="F208" s="197" t="s">
        <v>245</v>
      </c>
      <c r="H208" s="198">
        <v>19.818</v>
      </c>
      <c r="L208" s="194"/>
      <c r="M208" s="199"/>
      <c r="T208" s="200"/>
      <c r="AT208" s="196" t="s">
        <v>152</v>
      </c>
      <c r="AU208" s="196" t="s">
        <v>84</v>
      </c>
      <c r="AV208" s="195" t="s">
        <v>84</v>
      </c>
      <c r="AW208" s="195" t="s">
        <v>31</v>
      </c>
      <c r="AX208" s="195" t="s">
        <v>74</v>
      </c>
      <c r="AY208" s="196" t="s">
        <v>144</v>
      </c>
    </row>
    <row r="209" spans="2:51" s="188" customFormat="1" ht="12">
      <c r="B209" s="187"/>
      <c r="D209" s="189" t="s">
        <v>152</v>
      </c>
      <c r="E209" s="190" t="s">
        <v>1</v>
      </c>
      <c r="F209" s="191" t="s">
        <v>246</v>
      </c>
      <c r="H209" s="190" t="s">
        <v>1</v>
      </c>
      <c r="L209" s="187"/>
      <c r="M209" s="192"/>
      <c r="T209" s="193"/>
      <c r="AT209" s="190" t="s">
        <v>152</v>
      </c>
      <c r="AU209" s="190" t="s">
        <v>84</v>
      </c>
      <c r="AV209" s="188" t="s">
        <v>82</v>
      </c>
      <c r="AW209" s="188" t="s">
        <v>31</v>
      </c>
      <c r="AX209" s="188" t="s">
        <v>74</v>
      </c>
      <c r="AY209" s="190" t="s">
        <v>144</v>
      </c>
    </row>
    <row r="210" spans="2:51" s="195" customFormat="1" ht="12">
      <c r="B210" s="194"/>
      <c r="D210" s="189" t="s">
        <v>152</v>
      </c>
      <c r="E210" s="196" t="s">
        <v>1</v>
      </c>
      <c r="F210" s="197" t="s">
        <v>247</v>
      </c>
      <c r="H210" s="198">
        <v>2.738</v>
      </c>
      <c r="L210" s="194"/>
      <c r="M210" s="199"/>
      <c r="T210" s="200"/>
      <c r="AT210" s="196" t="s">
        <v>152</v>
      </c>
      <c r="AU210" s="196" t="s">
        <v>84</v>
      </c>
      <c r="AV210" s="195" t="s">
        <v>84</v>
      </c>
      <c r="AW210" s="195" t="s">
        <v>31</v>
      </c>
      <c r="AX210" s="195" t="s">
        <v>74</v>
      </c>
      <c r="AY210" s="196" t="s">
        <v>144</v>
      </c>
    </row>
    <row r="211" spans="2:65" s="30" customFormat="1" ht="24.2" customHeight="1">
      <c r="B211" s="29"/>
      <c r="C211" s="174" t="s">
        <v>248</v>
      </c>
      <c r="D211" s="174" t="s">
        <v>146</v>
      </c>
      <c r="E211" s="175" t="s">
        <v>249</v>
      </c>
      <c r="F211" s="176" t="s">
        <v>250</v>
      </c>
      <c r="G211" s="177" t="s">
        <v>149</v>
      </c>
      <c r="H211" s="178">
        <v>93.73</v>
      </c>
      <c r="I211" s="1"/>
      <c r="J211" s="179">
        <f>ROUND(I211*H211,2)</f>
        <v>0</v>
      </c>
      <c r="K211" s="180"/>
      <c r="L211" s="29"/>
      <c r="M211" s="181" t="s">
        <v>1</v>
      </c>
      <c r="N211" s="182" t="s">
        <v>39</v>
      </c>
      <c r="P211" s="183">
        <f>O211*H211</f>
        <v>0</v>
      </c>
      <c r="Q211" s="183">
        <v>0</v>
      </c>
      <c r="R211" s="183">
        <f>Q211*H211</f>
        <v>0</v>
      </c>
      <c r="S211" s="183">
        <v>2</v>
      </c>
      <c r="T211" s="184">
        <f>S211*H211</f>
        <v>187.46</v>
      </c>
      <c r="AR211" s="185" t="s">
        <v>150</v>
      </c>
      <c r="AT211" s="185" t="s">
        <v>146</v>
      </c>
      <c r="AU211" s="185" t="s">
        <v>84</v>
      </c>
      <c r="AY211" s="12" t="s">
        <v>144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12" t="s">
        <v>82</v>
      </c>
      <c r="BK211" s="186">
        <f>ROUND(I211*H211,2)</f>
        <v>0</v>
      </c>
      <c r="BL211" s="12" t="s">
        <v>150</v>
      </c>
      <c r="BM211" s="185" t="s">
        <v>251</v>
      </c>
    </row>
    <row r="212" spans="2:51" s="188" customFormat="1" ht="12">
      <c r="B212" s="187"/>
      <c r="D212" s="189" t="s">
        <v>152</v>
      </c>
      <c r="E212" s="190" t="s">
        <v>1</v>
      </c>
      <c r="F212" s="191" t="s">
        <v>252</v>
      </c>
      <c r="H212" s="190" t="s">
        <v>1</v>
      </c>
      <c r="L212" s="187"/>
      <c r="M212" s="192"/>
      <c r="T212" s="193"/>
      <c r="AT212" s="190" t="s">
        <v>152</v>
      </c>
      <c r="AU212" s="190" t="s">
        <v>84</v>
      </c>
      <c r="AV212" s="188" t="s">
        <v>82</v>
      </c>
      <c r="AW212" s="188" t="s">
        <v>31</v>
      </c>
      <c r="AX212" s="188" t="s">
        <v>74</v>
      </c>
      <c r="AY212" s="190" t="s">
        <v>144</v>
      </c>
    </row>
    <row r="213" spans="2:51" s="188" customFormat="1" ht="12">
      <c r="B213" s="187"/>
      <c r="D213" s="189" t="s">
        <v>152</v>
      </c>
      <c r="E213" s="190" t="s">
        <v>1</v>
      </c>
      <c r="F213" s="191" t="s">
        <v>253</v>
      </c>
      <c r="H213" s="190" t="s">
        <v>1</v>
      </c>
      <c r="L213" s="187"/>
      <c r="M213" s="192"/>
      <c r="T213" s="193"/>
      <c r="AT213" s="190" t="s">
        <v>152</v>
      </c>
      <c r="AU213" s="190" t="s">
        <v>84</v>
      </c>
      <c r="AV213" s="188" t="s">
        <v>82</v>
      </c>
      <c r="AW213" s="188" t="s">
        <v>31</v>
      </c>
      <c r="AX213" s="188" t="s">
        <v>74</v>
      </c>
      <c r="AY213" s="190" t="s">
        <v>144</v>
      </c>
    </row>
    <row r="214" spans="2:51" s="195" customFormat="1" ht="12">
      <c r="B214" s="194"/>
      <c r="D214" s="189" t="s">
        <v>152</v>
      </c>
      <c r="E214" s="196" t="s">
        <v>1</v>
      </c>
      <c r="F214" s="197" t="s">
        <v>254</v>
      </c>
      <c r="H214" s="198">
        <v>88.969</v>
      </c>
      <c r="L214" s="194"/>
      <c r="M214" s="199"/>
      <c r="T214" s="200"/>
      <c r="AT214" s="196" t="s">
        <v>152</v>
      </c>
      <c r="AU214" s="196" t="s">
        <v>84</v>
      </c>
      <c r="AV214" s="195" t="s">
        <v>84</v>
      </c>
      <c r="AW214" s="195" t="s">
        <v>31</v>
      </c>
      <c r="AX214" s="195" t="s">
        <v>74</v>
      </c>
      <c r="AY214" s="196" t="s">
        <v>144</v>
      </c>
    </row>
    <row r="215" spans="2:51" s="188" customFormat="1" ht="12">
      <c r="B215" s="187"/>
      <c r="D215" s="189" t="s">
        <v>152</v>
      </c>
      <c r="E215" s="190" t="s">
        <v>1</v>
      </c>
      <c r="F215" s="191" t="s">
        <v>255</v>
      </c>
      <c r="H215" s="190" t="s">
        <v>1</v>
      </c>
      <c r="L215" s="187"/>
      <c r="M215" s="192"/>
      <c r="T215" s="193"/>
      <c r="AT215" s="190" t="s">
        <v>152</v>
      </c>
      <c r="AU215" s="190" t="s">
        <v>84</v>
      </c>
      <c r="AV215" s="188" t="s">
        <v>82</v>
      </c>
      <c r="AW215" s="188" t="s">
        <v>31</v>
      </c>
      <c r="AX215" s="188" t="s">
        <v>74</v>
      </c>
      <c r="AY215" s="190" t="s">
        <v>144</v>
      </c>
    </row>
    <row r="216" spans="2:51" s="195" customFormat="1" ht="12">
      <c r="B216" s="194"/>
      <c r="D216" s="189" t="s">
        <v>152</v>
      </c>
      <c r="E216" s="196" t="s">
        <v>1</v>
      </c>
      <c r="F216" s="197" t="s">
        <v>256</v>
      </c>
      <c r="H216" s="198">
        <v>-22.345</v>
      </c>
      <c r="L216" s="194"/>
      <c r="M216" s="199"/>
      <c r="T216" s="200"/>
      <c r="AT216" s="196" t="s">
        <v>152</v>
      </c>
      <c r="AU216" s="196" t="s">
        <v>84</v>
      </c>
      <c r="AV216" s="195" t="s">
        <v>84</v>
      </c>
      <c r="AW216" s="195" t="s">
        <v>31</v>
      </c>
      <c r="AX216" s="195" t="s">
        <v>74</v>
      </c>
      <c r="AY216" s="196" t="s">
        <v>144</v>
      </c>
    </row>
    <row r="217" spans="2:51" s="188" customFormat="1" ht="12">
      <c r="B217" s="187"/>
      <c r="D217" s="189" t="s">
        <v>152</v>
      </c>
      <c r="E217" s="190" t="s">
        <v>1</v>
      </c>
      <c r="F217" s="191" t="s">
        <v>257</v>
      </c>
      <c r="H217" s="190" t="s">
        <v>1</v>
      </c>
      <c r="L217" s="187"/>
      <c r="M217" s="192"/>
      <c r="T217" s="193"/>
      <c r="AT217" s="190" t="s">
        <v>152</v>
      </c>
      <c r="AU217" s="190" t="s">
        <v>84</v>
      </c>
      <c r="AV217" s="188" t="s">
        <v>82</v>
      </c>
      <c r="AW217" s="188" t="s">
        <v>31</v>
      </c>
      <c r="AX217" s="188" t="s">
        <v>74</v>
      </c>
      <c r="AY217" s="190" t="s">
        <v>144</v>
      </c>
    </row>
    <row r="218" spans="2:51" s="195" customFormat="1" ht="12">
      <c r="B218" s="194"/>
      <c r="D218" s="189" t="s">
        <v>152</v>
      </c>
      <c r="E218" s="196" t="s">
        <v>1</v>
      </c>
      <c r="F218" s="197" t="s">
        <v>258</v>
      </c>
      <c r="H218" s="198">
        <v>2.048</v>
      </c>
      <c r="L218" s="194"/>
      <c r="M218" s="199"/>
      <c r="T218" s="200"/>
      <c r="AT218" s="196" t="s">
        <v>152</v>
      </c>
      <c r="AU218" s="196" t="s">
        <v>84</v>
      </c>
      <c r="AV218" s="195" t="s">
        <v>84</v>
      </c>
      <c r="AW218" s="195" t="s">
        <v>31</v>
      </c>
      <c r="AX218" s="195" t="s">
        <v>74</v>
      </c>
      <c r="AY218" s="196" t="s">
        <v>144</v>
      </c>
    </row>
    <row r="219" spans="2:51" s="188" customFormat="1" ht="12">
      <c r="B219" s="187"/>
      <c r="D219" s="189" t="s">
        <v>152</v>
      </c>
      <c r="E219" s="190" t="s">
        <v>1</v>
      </c>
      <c r="F219" s="191" t="s">
        <v>259</v>
      </c>
      <c r="H219" s="190" t="s">
        <v>1</v>
      </c>
      <c r="L219" s="187"/>
      <c r="M219" s="192"/>
      <c r="T219" s="193"/>
      <c r="AT219" s="190" t="s">
        <v>152</v>
      </c>
      <c r="AU219" s="190" t="s">
        <v>84</v>
      </c>
      <c r="AV219" s="188" t="s">
        <v>82</v>
      </c>
      <c r="AW219" s="188" t="s">
        <v>31</v>
      </c>
      <c r="AX219" s="188" t="s">
        <v>74</v>
      </c>
      <c r="AY219" s="190" t="s">
        <v>144</v>
      </c>
    </row>
    <row r="220" spans="2:51" s="195" customFormat="1" ht="12">
      <c r="B220" s="194"/>
      <c r="D220" s="189" t="s">
        <v>152</v>
      </c>
      <c r="E220" s="196" t="s">
        <v>1</v>
      </c>
      <c r="F220" s="197" t="s">
        <v>260</v>
      </c>
      <c r="H220" s="198">
        <v>3.185</v>
      </c>
      <c r="L220" s="194"/>
      <c r="M220" s="199"/>
      <c r="T220" s="200"/>
      <c r="AT220" s="196" t="s">
        <v>152</v>
      </c>
      <c r="AU220" s="196" t="s">
        <v>84</v>
      </c>
      <c r="AV220" s="195" t="s">
        <v>84</v>
      </c>
      <c r="AW220" s="195" t="s">
        <v>31</v>
      </c>
      <c r="AX220" s="195" t="s">
        <v>74</v>
      </c>
      <c r="AY220" s="196" t="s">
        <v>144</v>
      </c>
    </row>
    <row r="221" spans="2:51" s="188" customFormat="1" ht="12">
      <c r="B221" s="187"/>
      <c r="D221" s="189" t="s">
        <v>152</v>
      </c>
      <c r="E221" s="190" t="s">
        <v>1</v>
      </c>
      <c r="F221" s="191" t="s">
        <v>261</v>
      </c>
      <c r="H221" s="190" t="s">
        <v>1</v>
      </c>
      <c r="L221" s="187"/>
      <c r="M221" s="192"/>
      <c r="T221" s="193"/>
      <c r="AT221" s="190" t="s">
        <v>152</v>
      </c>
      <c r="AU221" s="190" t="s">
        <v>84</v>
      </c>
      <c r="AV221" s="188" t="s">
        <v>82</v>
      </c>
      <c r="AW221" s="188" t="s">
        <v>31</v>
      </c>
      <c r="AX221" s="188" t="s">
        <v>74</v>
      </c>
      <c r="AY221" s="190" t="s">
        <v>144</v>
      </c>
    </row>
    <row r="222" spans="2:51" s="195" customFormat="1" ht="12">
      <c r="B222" s="194"/>
      <c r="D222" s="189" t="s">
        <v>152</v>
      </c>
      <c r="E222" s="196" t="s">
        <v>1</v>
      </c>
      <c r="F222" s="197" t="s">
        <v>262</v>
      </c>
      <c r="H222" s="198">
        <v>12.184</v>
      </c>
      <c r="L222" s="194"/>
      <c r="M222" s="199"/>
      <c r="T222" s="200"/>
      <c r="AT222" s="196" t="s">
        <v>152</v>
      </c>
      <c r="AU222" s="196" t="s">
        <v>84</v>
      </c>
      <c r="AV222" s="195" t="s">
        <v>84</v>
      </c>
      <c r="AW222" s="195" t="s">
        <v>31</v>
      </c>
      <c r="AX222" s="195" t="s">
        <v>74</v>
      </c>
      <c r="AY222" s="196" t="s">
        <v>144</v>
      </c>
    </row>
    <row r="223" spans="2:51" s="188" customFormat="1" ht="12">
      <c r="B223" s="187"/>
      <c r="D223" s="189" t="s">
        <v>152</v>
      </c>
      <c r="E223" s="190" t="s">
        <v>1</v>
      </c>
      <c r="F223" s="191" t="s">
        <v>263</v>
      </c>
      <c r="H223" s="190" t="s">
        <v>1</v>
      </c>
      <c r="L223" s="187"/>
      <c r="M223" s="192"/>
      <c r="T223" s="193"/>
      <c r="AT223" s="190" t="s">
        <v>152</v>
      </c>
      <c r="AU223" s="190" t="s">
        <v>84</v>
      </c>
      <c r="AV223" s="188" t="s">
        <v>82</v>
      </c>
      <c r="AW223" s="188" t="s">
        <v>31</v>
      </c>
      <c r="AX223" s="188" t="s">
        <v>74</v>
      </c>
      <c r="AY223" s="190" t="s">
        <v>144</v>
      </c>
    </row>
    <row r="224" spans="2:51" s="195" customFormat="1" ht="12">
      <c r="B224" s="194"/>
      <c r="D224" s="189" t="s">
        <v>152</v>
      </c>
      <c r="E224" s="196" t="s">
        <v>1</v>
      </c>
      <c r="F224" s="197" t="s">
        <v>264</v>
      </c>
      <c r="H224" s="198">
        <v>1.584</v>
      </c>
      <c r="L224" s="194"/>
      <c r="M224" s="199"/>
      <c r="T224" s="200"/>
      <c r="AT224" s="196" t="s">
        <v>152</v>
      </c>
      <c r="AU224" s="196" t="s">
        <v>84</v>
      </c>
      <c r="AV224" s="195" t="s">
        <v>84</v>
      </c>
      <c r="AW224" s="195" t="s">
        <v>31</v>
      </c>
      <c r="AX224" s="195" t="s">
        <v>74</v>
      </c>
      <c r="AY224" s="196" t="s">
        <v>144</v>
      </c>
    </row>
    <row r="225" spans="2:51" s="188" customFormat="1" ht="12">
      <c r="B225" s="187"/>
      <c r="D225" s="189" t="s">
        <v>152</v>
      </c>
      <c r="E225" s="190" t="s">
        <v>1</v>
      </c>
      <c r="F225" s="191" t="s">
        <v>265</v>
      </c>
      <c r="H225" s="190" t="s">
        <v>1</v>
      </c>
      <c r="L225" s="187"/>
      <c r="M225" s="192"/>
      <c r="T225" s="193"/>
      <c r="AT225" s="190" t="s">
        <v>152</v>
      </c>
      <c r="AU225" s="190" t="s">
        <v>84</v>
      </c>
      <c r="AV225" s="188" t="s">
        <v>82</v>
      </c>
      <c r="AW225" s="188" t="s">
        <v>31</v>
      </c>
      <c r="AX225" s="188" t="s">
        <v>74</v>
      </c>
      <c r="AY225" s="190" t="s">
        <v>144</v>
      </c>
    </row>
    <row r="226" spans="2:51" s="195" customFormat="1" ht="12">
      <c r="B226" s="194"/>
      <c r="D226" s="189" t="s">
        <v>152</v>
      </c>
      <c r="E226" s="196" t="s">
        <v>1</v>
      </c>
      <c r="F226" s="197" t="s">
        <v>266</v>
      </c>
      <c r="H226" s="198">
        <v>1</v>
      </c>
      <c r="L226" s="194"/>
      <c r="M226" s="199"/>
      <c r="T226" s="200"/>
      <c r="AT226" s="196" t="s">
        <v>152</v>
      </c>
      <c r="AU226" s="196" t="s">
        <v>84</v>
      </c>
      <c r="AV226" s="195" t="s">
        <v>84</v>
      </c>
      <c r="AW226" s="195" t="s">
        <v>31</v>
      </c>
      <c r="AX226" s="195" t="s">
        <v>74</v>
      </c>
      <c r="AY226" s="196" t="s">
        <v>144</v>
      </c>
    </row>
    <row r="227" spans="2:51" s="188" customFormat="1" ht="12">
      <c r="B227" s="187"/>
      <c r="D227" s="189" t="s">
        <v>152</v>
      </c>
      <c r="E227" s="190" t="s">
        <v>1</v>
      </c>
      <c r="F227" s="191" t="s">
        <v>267</v>
      </c>
      <c r="H227" s="190" t="s">
        <v>1</v>
      </c>
      <c r="L227" s="187"/>
      <c r="M227" s="192"/>
      <c r="T227" s="193"/>
      <c r="AT227" s="190" t="s">
        <v>152</v>
      </c>
      <c r="AU227" s="190" t="s">
        <v>84</v>
      </c>
      <c r="AV227" s="188" t="s">
        <v>82</v>
      </c>
      <c r="AW227" s="188" t="s">
        <v>31</v>
      </c>
      <c r="AX227" s="188" t="s">
        <v>74</v>
      </c>
      <c r="AY227" s="190" t="s">
        <v>144</v>
      </c>
    </row>
    <row r="228" spans="2:51" s="195" customFormat="1" ht="12">
      <c r="B228" s="194"/>
      <c r="D228" s="189" t="s">
        <v>152</v>
      </c>
      <c r="E228" s="196" t="s">
        <v>1</v>
      </c>
      <c r="F228" s="197" t="s">
        <v>268</v>
      </c>
      <c r="H228" s="198">
        <v>7.105</v>
      </c>
      <c r="L228" s="194"/>
      <c r="M228" s="199"/>
      <c r="T228" s="200"/>
      <c r="AT228" s="196" t="s">
        <v>152</v>
      </c>
      <c r="AU228" s="196" t="s">
        <v>84</v>
      </c>
      <c r="AV228" s="195" t="s">
        <v>84</v>
      </c>
      <c r="AW228" s="195" t="s">
        <v>31</v>
      </c>
      <c r="AX228" s="195" t="s">
        <v>74</v>
      </c>
      <c r="AY228" s="196" t="s">
        <v>144</v>
      </c>
    </row>
    <row r="229" spans="2:65" s="30" customFormat="1" ht="16.5" customHeight="1">
      <c r="B229" s="29"/>
      <c r="C229" s="174" t="s">
        <v>269</v>
      </c>
      <c r="D229" s="174" t="s">
        <v>146</v>
      </c>
      <c r="E229" s="175" t="s">
        <v>270</v>
      </c>
      <c r="F229" s="176" t="s">
        <v>271</v>
      </c>
      <c r="G229" s="177" t="s">
        <v>149</v>
      </c>
      <c r="H229" s="178">
        <v>3.161</v>
      </c>
      <c r="I229" s="1"/>
      <c r="J229" s="179">
        <f>ROUND(I229*H229,2)</f>
        <v>0</v>
      </c>
      <c r="K229" s="180"/>
      <c r="L229" s="29"/>
      <c r="M229" s="181" t="s">
        <v>1</v>
      </c>
      <c r="N229" s="182" t="s">
        <v>39</v>
      </c>
      <c r="P229" s="183">
        <f>O229*H229</f>
        <v>0</v>
      </c>
      <c r="Q229" s="183">
        <v>0</v>
      </c>
      <c r="R229" s="183">
        <f>Q229*H229</f>
        <v>0</v>
      </c>
      <c r="S229" s="183">
        <v>2.4</v>
      </c>
      <c r="T229" s="184">
        <f>S229*H229</f>
        <v>7.586399999999999</v>
      </c>
      <c r="AR229" s="185" t="s">
        <v>150</v>
      </c>
      <c r="AT229" s="185" t="s">
        <v>146</v>
      </c>
      <c r="AU229" s="185" t="s">
        <v>84</v>
      </c>
      <c r="AY229" s="12" t="s">
        <v>144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12" t="s">
        <v>82</v>
      </c>
      <c r="BK229" s="186">
        <f>ROUND(I229*H229,2)</f>
        <v>0</v>
      </c>
      <c r="BL229" s="12" t="s">
        <v>150</v>
      </c>
      <c r="BM229" s="185" t="s">
        <v>272</v>
      </c>
    </row>
    <row r="230" spans="2:51" s="188" customFormat="1" ht="12">
      <c r="B230" s="187"/>
      <c r="D230" s="189" t="s">
        <v>152</v>
      </c>
      <c r="E230" s="190" t="s">
        <v>1</v>
      </c>
      <c r="F230" s="191" t="s">
        <v>273</v>
      </c>
      <c r="H230" s="190" t="s">
        <v>1</v>
      </c>
      <c r="L230" s="187"/>
      <c r="M230" s="192"/>
      <c r="T230" s="193"/>
      <c r="AT230" s="190" t="s">
        <v>152</v>
      </c>
      <c r="AU230" s="190" t="s">
        <v>84</v>
      </c>
      <c r="AV230" s="188" t="s">
        <v>82</v>
      </c>
      <c r="AW230" s="188" t="s">
        <v>31</v>
      </c>
      <c r="AX230" s="188" t="s">
        <v>74</v>
      </c>
      <c r="AY230" s="190" t="s">
        <v>144</v>
      </c>
    </row>
    <row r="231" spans="2:51" s="195" customFormat="1" ht="12">
      <c r="B231" s="194"/>
      <c r="D231" s="189" t="s">
        <v>152</v>
      </c>
      <c r="E231" s="196" t="s">
        <v>1</v>
      </c>
      <c r="F231" s="197" t="s">
        <v>274</v>
      </c>
      <c r="H231" s="198">
        <v>3.161</v>
      </c>
      <c r="L231" s="194"/>
      <c r="M231" s="199"/>
      <c r="T231" s="200"/>
      <c r="AT231" s="196" t="s">
        <v>152</v>
      </c>
      <c r="AU231" s="196" t="s">
        <v>84</v>
      </c>
      <c r="AV231" s="195" t="s">
        <v>84</v>
      </c>
      <c r="AW231" s="195" t="s">
        <v>31</v>
      </c>
      <c r="AX231" s="195" t="s">
        <v>74</v>
      </c>
      <c r="AY231" s="196" t="s">
        <v>144</v>
      </c>
    </row>
    <row r="232" spans="2:65" s="30" customFormat="1" ht="16.5" customHeight="1">
      <c r="B232" s="29"/>
      <c r="C232" s="174" t="s">
        <v>275</v>
      </c>
      <c r="D232" s="174" t="s">
        <v>146</v>
      </c>
      <c r="E232" s="175" t="s">
        <v>276</v>
      </c>
      <c r="F232" s="176" t="s">
        <v>277</v>
      </c>
      <c r="G232" s="177" t="s">
        <v>149</v>
      </c>
      <c r="H232" s="178">
        <v>0.816</v>
      </c>
      <c r="I232" s="1"/>
      <c r="J232" s="179">
        <f>ROUND(I232*H232,2)</f>
        <v>0</v>
      </c>
      <c r="K232" s="180"/>
      <c r="L232" s="29"/>
      <c r="M232" s="181" t="s">
        <v>1</v>
      </c>
      <c r="N232" s="182" t="s">
        <v>39</v>
      </c>
      <c r="P232" s="183">
        <f>O232*H232</f>
        <v>0</v>
      </c>
      <c r="Q232" s="183">
        <v>0</v>
      </c>
      <c r="R232" s="183">
        <f>Q232*H232</f>
        <v>0</v>
      </c>
      <c r="S232" s="183">
        <v>2.4</v>
      </c>
      <c r="T232" s="184">
        <f>S232*H232</f>
        <v>1.9583999999999997</v>
      </c>
      <c r="AR232" s="185" t="s">
        <v>150</v>
      </c>
      <c r="AT232" s="185" t="s">
        <v>146</v>
      </c>
      <c r="AU232" s="185" t="s">
        <v>84</v>
      </c>
      <c r="AY232" s="12" t="s">
        <v>144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2" t="s">
        <v>82</v>
      </c>
      <c r="BK232" s="186">
        <f>ROUND(I232*H232,2)</f>
        <v>0</v>
      </c>
      <c r="BL232" s="12" t="s">
        <v>150</v>
      </c>
      <c r="BM232" s="185" t="s">
        <v>278</v>
      </c>
    </row>
    <row r="233" spans="2:51" s="188" customFormat="1" ht="12">
      <c r="B233" s="187"/>
      <c r="D233" s="189" t="s">
        <v>152</v>
      </c>
      <c r="E233" s="190" t="s">
        <v>1</v>
      </c>
      <c r="F233" s="191" t="s">
        <v>279</v>
      </c>
      <c r="H233" s="190" t="s">
        <v>1</v>
      </c>
      <c r="L233" s="187"/>
      <c r="M233" s="192"/>
      <c r="T233" s="193"/>
      <c r="AT233" s="190" t="s">
        <v>152</v>
      </c>
      <c r="AU233" s="190" t="s">
        <v>84</v>
      </c>
      <c r="AV233" s="188" t="s">
        <v>82</v>
      </c>
      <c r="AW233" s="188" t="s">
        <v>31</v>
      </c>
      <c r="AX233" s="188" t="s">
        <v>74</v>
      </c>
      <c r="AY233" s="190" t="s">
        <v>144</v>
      </c>
    </row>
    <row r="234" spans="2:51" s="195" customFormat="1" ht="12">
      <c r="B234" s="194"/>
      <c r="D234" s="189" t="s">
        <v>152</v>
      </c>
      <c r="E234" s="196" t="s">
        <v>1</v>
      </c>
      <c r="F234" s="197" t="s">
        <v>280</v>
      </c>
      <c r="H234" s="198">
        <v>0.816</v>
      </c>
      <c r="L234" s="194"/>
      <c r="M234" s="199"/>
      <c r="T234" s="200"/>
      <c r="AT234" s="196" t="s">
        <v>152</v>
      </c>
      <c r="AU234" s="196" t="s">
        <v>84</v>
      </c>
      <c r="AV234" s="195" t="s">
        <v>84</v>
      </c>
      <c r="AW234" s="195" t="s">
        <v>31</v>
      </c>
      <c r="AX234" s="195" t="s">
        <v>74</v>
      </c>
      <c r="AY234" s="196" t="s">
        <v>144</v>
      </c>
    </row>
    <row r="235" spans="2:65" s="30" customFormat="1" ht="24.2" customHeight="1">
      <c r="B235" s="29"/>
      <c r="C235" s="174" t="s">
        <v>8</v>
      </c>
      <c r="D235" s="174" t="s">
        <v>146</v>
      </c>
      <c r="E235" s="175" t="s">
        <v>281</v>
      </c>
      <c r="F235" s="176" t="s">
        <v>282</v>
      </c>
      <c r="G235" s="177" t="s">
        <v>149</v>
      </c>
      <c r="H235" s="178">
        <v>26.191</v>
      </c>
      <c r="I235" s="1"/>
      <c r="J235" s="179">
        <f>ROUND(I235*H235,2)</f>
        <v>0</v>
      </c>
      <c r="K235" s="180"/>
      <c r="L235" s="29"/>
      <c r="M235" s="181" t="s">
        <v>1</v>
      </c>
      <c r="N235" s="182" t="s">
        <v>39</v>
      </c>
      <c r="P235" s="183">
        <f>O235*H235</f>
        <v>0</v>
      </c>
      <c r="Q235" s="183">
        <v>0</v>
      </c>
      <c r="R235" s="183">
        <f>Q235*H235</f>
        <v>0</v>
      </c>
      <c r="S235" s="183">
        <v>1.95</v>
      </c>
      <c r="T235" s="184">
        <f>S235*H235</f>
        <v>51.072449999999996</v>
      </c>
      <c r="AR235" s="185" t="s">
        <v>150</v>
      </c>
      <c r="AT235" s="185" t="s">
        <v>146</v>
      </c>
      <c r="AU235" s="185" t="s">
        <v>84</v>
      </c>
      <c r="AY235" s="12" t="s">
        <v>144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2" t="s">
        <v>82</v>
      </c>
      <c r="BK235" s="186">
        <f>ROUND(I235*H235,2)</f>
        <v>0</v>
      </c>
      <c r="BL235" s="12" t="s">
        <v>150</v>
      </c>
      <c r="BM235" s="185" t="s">
        <v>283</v>
      </c>
    </row>
    <row r="236" spans="2:51" s="188" customFormat="1" ht="12">
      <c r="B236" s="187"/>
      <c r="D236" s="189" t="s">
        <v>152</v>
      </c>
      <c r="E236" s="190" t="s">
        <v>1</v>
      </c>
      <c r="F236" s="191" t="s">
        <v>252</v>
      </c>
      <c r="H236" s="190" t="s">
        <v>1</v>
      </c>
      <c r="L236" s="187"/>
      <c r="M236" s="192"/>
      <c r="T236" s="193"/>
      <c r="AT236" s="190" t="s">
        <v>152</v>
      </c>
      <c r="AU236" s="190" t="s">
        <v>84</v>
      </c>
      <c r="AV236" s="188" t="s">
        <v>82</v>
      </c>
      <c r="AW236" s="188" t="s">
        <v>31</v>
      </c>
      <c r="AX236" s="188" t="s">
        <v>74</v>
      </c>
      <c r="AY236" s="190" t="s">
        <v>144</v>
      </c>
    </row>
    <row r="237" spans="2:51" s="188" customFormat="1" ht="12">
      <c r="B237" s="187"/>
      <c r="D237" s="189" t="s">
        <v>152</v>
      </c>
      <c r="E237" s="190" t="s">
        <v>1</v>
      </c>
      <c r="F237" s="191" t="s">
        <v>284</v>
      </c>
      <c r="H237" s="190" t="s">
        <v>1</v>
      </c>
      <c r="L237" s="187"/>
      <c r="M237" s="192"/>
      <c r="T237" s="193"/>
      <c r="AT237" s="190" t="s">
        <v>152</v>
      </c>
      <c r="AU237" s="190" t="s">
        <v>84</v>
      </c>
      <c r="AV237" s="188" t="s">
        <v>82</v>
      </c>
      <c r="AW237" s="188" t="s">
        <v>31</v>
      </c>
      <c r="AX237" s="188" t="s">
        <v>74</v>
      </c>
      <c r="AY237" s="190" t="s">
        <v>144</v>
      </c>
    </row>
    <row r="238" spans="2:51" s="195" customFormat="1" ht="12">
      <c r="B238" s="194"/>
      <c r="D238" s="189" t="s">
        <v>152</v>
      </c>
      <c r="E238" s="196" t="s">
        <v>1</v>
      </c>
      <c r="F238" s="197" t="s">
        <v>285</v>
      </c>
      <c r="H238" s="198">
        <v>4.14</v>
      </c>
      <c r="L238" s="194"/>
      <c r="M238" s="199"/>
      <c r="T238" s="200"/>
      <c r="AT238" s="196" t="s">
        <v>152</v>
      </c>
      <c r="AU238" s="196" t="s">
        <v>84</v>
      </c>
      <c r="AV238" s="195" t="s">
        <v>84</v>
      </c>
      <c r="AW238" s="195" t="s">
        <v>31</v>
      </c>
      <c r="AX238" s="195" t="s">
        <v>74</v>
      </c>
      <c r="AY238" s="196" t="s">
        <v>144</v>
      </c>
    </row>
    <row r="239" spans="2:51" s="188" customFormat="1" ht="12">
      <c r="B239" s="187"/>
      <c r="D239" s="189" t="s">
        <v>152</v>
      </c>
      <c r="E239" s="190" t="s">
        <v>1</v>
      </c>
      <c r="F239" s="191" t="s">
        <v>286</v>
      </c>
      <c r="H239" s="190" t="s">
        <v>1</v>
      </c>
      <c r="L239" s="187"/>
      <c r="M239" s="192"/>
      <c r="T239" s="193"/>
      <c r="AT239" s="190" t="s">
        <v>152</v>
      </c>
      <c r="AU239" s="190" t="s">
        <v>84</v>
      </c>
      <c r="AV239" s="188" t="s">
        <v>82</v>
      </c>
      <c r="AW239" s="188" t="s">
        <v>31</v>
      </c>
      <c r="AX239" s="188" t="s">
        <v>74</v>
      </c>
      <c r="AY239" s="190" t="s">
        <v>144</v>
      </c>
    </row>
    <row r="240" spans="2:51" s="195" customFormat="1" ht="12">
      <c r="B240" s="194"/>
      <c r="D240" s="189" t="s">
        <v>152</v>
      </c>
      <c r="E240" s="196" t="s">
        <v>1</v>
      </c>
      <c r="F240" s="197" t="s">
        <v>287</v>
      </c>
      <c r="H240" s="198">
        <v>11.985</v>
      </c>
      <c r="L240" s="194"/>
      <c r="M240" s="199"/>
      <c r="T240" s="200"/>
      <c r="AT240" s="196" t="s">
        <v>152</v>
      </c>
      <c r="AU240" s="196" t="s">
        <v>84</v>
      </c>
      <c r="AV240" s="195" t="s">
        <v>84</v>
      </c>
      <c r="AW240" s="195" t="s">
        <v>31</v>
      </c>
      <c r="AX240" s="195" t="s">
        <v>74</v>
      </c>
      <c r="AY240" s="196" t="s">
        <v>144</v>
      </c>
    </row>
    <row r="241" spans="2:51" s="188" customFormat="1" ht="12">
      <c r="B241" s="187"/>
      <c r="D241" s="189" t="s">
        <v>152</v>
      </c>
      <c r="E241" s="190" t="s">
        <v>1</v>
      </c>
      <c r="F241" s="191" t="s">
        <v>288</v>
      </c>
      <c r="H241" s="190" t="s">
        <v>1</v>
      </c>
      <c r="L241" s="187"/>
      <c r="M241" s="192"/>
      <c r="T241" s="193"/>
      <c r="AT241" s="190" t="s">
        <v>152</v>
      </c>
      <c r="AU241" s="190" t="s">
        <v>84</v>
      </c>
      <c r="AV241" s="188" t="s">
        <v>82</v>
      </c>
      <c r="AW241" s="188" t="s">
        <v>31</v>
      </c>
      <c r="AX241" s="188" t="s">
        <v>74</v>
      </c>
      <c r="AY241" s="190" t="s">
        <v>144</v>
      </c>
    </row>
    <row r="242" spans="2:51" s="195" customFormat="1" ht="12">
      <c r="B242" s="194"/>
      <c r="D242" s="189" t="s">
        <v>152</v>
      </c>
      <c r="E242" s="196" t="s">
        <v>1</v>
      </c>
      <c r="F242" s="197" t="s">
        <v>289</v>
      </c>
      <c r="H242" s="198">
        <v>2.527</v>
      </c>
      <c r="L242" s="194"/>
      <c r="M242" s="199"/>
      <c r="T242" s="200"/>
      <c r="AT242" s="196" t="s">
        <v>152</v>
      </c>
      <c r="AU242" s="196" t="s">
        <v>84</v>
      </c>
      <c r="AV242" s="195" t="s">
        <v>84</v>
      </c>
      <c r="AW242" s="195" t="s">
        <v>31</v>
      </c>
      <c r="AX242" s="195" t="s">
        <v>74</v>
      </c>
      <c r="AY242" s="196" t="s">
        <v>144</v>
      </c>
    </row>
    <row r="243" spans="2:51" s="188" customFormat="1" ht="12">
      <c r="B243" s="187"/>
      <c r="D243" s="189" t="s">
        <v>152</v>
      </c>
      <c r="E243" s="190" t="s">
        <v>1</v>
      </c>
      <c r="F243" s="191" t="s">
        <v>290</v>
      </c>
      <c r="H243" s="190" t="s">
        <v>1</v>
      </c>
      <c r="L243" s="187"/>
      <c r="M243" s="192"/>
      <c r="T243" s="193"/>
      <c r="AT243" s="190" t="s">
        <v>152</v>
      </c>
      <c r="AU243" s="190" t="s">
        <v>84</v>
      </c>
      <c r="AV243" s="188" t="s">
        <v>82</v>
      </c>
      <c r="AW243" s="188" t="s">
        <v>31</v>
      </c>
      <c r="AX243" s="188" t="s">
        <v>74</v>
      </c>
      <c r="AY243" s="190" t="s">
        <v>144</v>
      </c>
    </row>
    <row r="244" spans="2:51" s="195" customFormat="1" ht="12">
      <c r="B244" s="194"/>
      <c r="D244" s="189" t="s">
        <v>152</v>
      </c>
      <c r="E244" s="196" t="s">
        <v>1</v>
      </c>
      <c r="F244" s="197" t="s">
        <v>291</v>
      </c>
      <c r="H244" s="198">
        <v>7.539</v>
      </c>
      <c r="L244" s="194"/>
      <c r="M244" s="199"/>
      <c r="T244" s="200"/>
      <c r="AT244" s="196" t="s">
        <v>152</v>
      </c>
      <c r="AU244" s="196" t="s">
        <v>84</v>
      </c>
      <c r="AV244" s="195" t="s">
        <v>84</v>
      </c>
      <c r="AW244" s="195" t="s">
        <v>31</v>
      </c>
      <c r="AX244" s="195" t="s">
        <v>74</v>
      </c>
      <c r="AY244" s="196" t="s">
        <v>144</v>
      </c>
    </row>
    <row r="245" spans="2:65" s="30" customFormat="1" ht="21.75" customHeight="1">
      <c r="B245" s="29"/>
      <c r="C245" s="174" t="s">
        <v>292</v>
      </c>
      <c r="D245" s="174" t="s">
        <v>146</v>
      </c>
      <c r="E245" s="175" t="s">
        <v>293</v>
      </c>
      <c r="F245" s="176" t="s">
        <v>294</v>
      </c>
      <c r="G245" s="177" t="s">
        <v>214</v>
      </c>
      <c r="H245" s="178">
        <v>59.221</v>
      </c>
      <c r="I245" s="1"/>
      <c r="J245" s="179">
        <f>ROUND(I245*H245,2)</f>
        <v>0</v>
      </c>
      <c r="K245" s="180"/>
      <c r="L245" s="29"/>
      <c r="M245" s="181" t="s">
        <v>1</v>
      </c>
      <c r="N245" s="182" t="s">
        <v>39</v>
      </c>
      <c r="P245" s="183">
        <f>O245*H245</f>
        <v>0</v>
      </c>
      <c r="Q245" s="183">
        <v>0</v>
      </c>
      <c r="R245" s="183">
        <f>Q245*H245</f>
        <v>0</v>
      </c>
      <c r="S245" s="183">
        <v>0.117</v>
      </c>
      <c r="T245" s="184">
        <f>S245*H245</f>
        <v>6.928857</v>
      </c>
      <c r="AR245" s="185" t="s">
        <v>150</v>
      </c>
      <c r="AT245" s="185" t="s">
        <v>146</v>
      </c>
      <c r="AU245" s="185" t="s">
        <v>84</v>
      </c>
      <c r="AY245" s="12" t="s">
        <v>144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2" t="s">
        <v>82</v>
      </c>
      <c r="BK245" s="186">
        <f>ROUND(I245*H245,2)</f>
        <v>0</v>
      </c>
      <c r="BL245" s="12" t="s">
        <v>150</v>
      </c>
      <c r="BM245" s="185" t="s">
        <v>295</v>
      </c>
    </row>
    <row r="246" spans="2:51" s="188" customFormat="1" ht="12">
      <c r="B246" s="187"/>
      <c r="D246" s="189" t="s">
        <v>152</v>
      </c>
      <c r="E246" s="190" t="s">
        <v>1</v>
      </c>
      <c r="F246" s="191" t="s">
        <v>252</v>
      </c>
      <c r="H246" s="190" t="s">
        <v>1</v>
      </c>
      <c r="L246" s="187"/>
      <c r="M246" s="192"/>
      <c r="T246" s="193"/>
      <c r="AT246" s="190" t="s">
        <v>152</v>
      </c>
      <c r="AU246" s="190" t="s">
        <v>84</v>
      </c>
      <c r="AV246" s="188" t="s">
        <v>82</v>
      </c>
      <c r="AW246" s="188" t="s">
        <v>31</v>
      </c>
      <c r="AX246" s="188" t="s">
        <v>74</v>
      </c>
      <c r="AY246" s="190" t="s">
        <v>144</v>
      </c>
    </row>
    <row r="247" spans="2:51" s="188" customFormat="1" ht="12">
      <c r="B247" s="187"/>
      <c r="D247" s="189" t="s">
        <v>152</v>
      </c>
      <c r="E247" s="190" t="s">
        <v>1</v>
      </c>
      <c r="F247" s="191" t="s">
        <v>296</v>
      </c>
      <c r="H247" s="190" t="s">
        <v>1</v>
      </c>
      <c r="L247" s="187"/>
      <c r="M247" s="192"/>
      <c r="T247" s="193"/>
      <c r="AT247" s="190" t="s">
        <v>152</v>
      </c>
      <c r="AU247" s="190" t="s">
        <v>84</v>
      </c>
      <c r="AV247" s="188" t="s">
        <v>82</v>
      </c>
      <c r="AW247" s="188" t="s">
        <v>31</v>
      </c>
      <c r="AX247" s="188" t="s">
        <v>74</v>
      </c>
      <c r="AY247" s="190" t="s">
        <v>144</v>
      </c>
    </row>
    <row r="248" spans="2:51" s="195" customFormat="1" ht="12">
      <c r="B248" s="194"/>
      <c r="D248" s="189" t="s">
        <v>152</v>
      </c>
      <c r="E248" s="196" t="s">
        <v>1</v>
      </c>
      <c r="F248" s="197" t="s">
        <v>297</v>
      </c>
      <c r="H248" s="198">
        <v>19.458</v>
      </c>
      <c r="L248" s="194"/>
      <c r="M248" s="199"/>
      <c r="T248" s="200"/>
      <c r="AT248" s="196" t="s">
        <v>152</v>
      </c>
      <c r="AU248" s="196" t="s">
        <v>84</v>
      </c>
      <c r="AV248" s="195" t="s">
        <v>84</v>
      </c>
      <c r="AW248" s="195" t="s">
        <v>31</v>
      </c>
      <c r="AX248" s="195" t="s">
        <v>74</v>
      </c>
      <c r="AY248" s="196" t="s">
        <v>144</v>
      </c>
    </row>
    <row r="249" spans="2:51" s="188" customFormat="1" ht="12">
      <c r="B249" s="187"/>
      <c r="D249" s="189" t="s">
        <v>152</v>
      </c>
      <c r="E249" s="190" t="s">
        <v>1</v>
      </c>
      <c r="F249" s="191" t="s">
        <v>298</v>
      </c>
      <c r="H249" s="190" t="s">
        <v>1</v>
      </c>
      <c r="L249" s="187"/>
      <c r="M249" s="192"/>
      <c r="T249" s="193"/>
      <c r="AT249" s="190" t="s">
        <v>152</v>
      </c>
      <c r="AU249" s="190" t="s">
        <v>84</v>
      </c>
      <c r="AV249" s="188" t="s">
        <v>82</v>
      </c>
      <c r="AW249" s="188" t="s">
        <v>31</v>
      </c>
      <c r="AX249" s="188" t="s">
        <v>74</v>
      </c>
      <c r="AY249" s="190" t="s">
        <v>144</v>
      </c>
    </row>
    <row r="250" spans="2:51" s="195" customFormat="1" ht="12">
      <c r="B250" s="194"/>
      <c r="D250" s="189" t="s">
        <v>152</v>
      </c>
      <c r="E250" s="196" t="s">
        <v>1</v>
      </c>
      <c r="F250" s="197" t="s">
        <v>299</v>
      </c>
      <c r="H250" s="198">
        <v>33.743</v>
      </c>
      <c r="L250" s="194"/>
      <c r="M250" s="199"/>
      <c r="T250" s="200"/>
      <c r="AT250" s="196" t="s">
        <v>152</v>
      </c>
      <c r="AU250" s="196" t="s">
        <v>84</v>
      </c>
      <c r="AV250" s="195" t="s">
        <v>84</v>
      </c>
      <c r="AW250" s="195" t="s">
        <v>31</v>
      </c>
      <c r="AX250" s="195" t="s">
        <v>74</v>
      </c>
      <c r="AY250" s="196" t="s">
        <v>144</v>
      </c>
    </row>
    <row r="251" spans="2:51" s="188" customFormat="1" ht="12">
      <c r="B251" s="187"/>
      <c r="D251" s="189" t="s">
        <v>152</v>
      </c>
      <c r="E251" s="190" t="s">
        <v>1</v>
      </c>
      <c r="F251" s="191" t="s">
        <v>300</v>
      </c>
      <c r="H251" s="190" t="s">
        <v>1</v>
      </c>
      <c r="L251" s="187"/>
      <c r="M251" s="192"/>
      <c r="T251" s="193"/>
      <c r="AT251" s="190" t="s">
        <v>152</v>
      </c>
      <c r="AU251" s="190" t="s">
        <v>84</v>
      </c>
      <c r="AV251" s="188" t="s">
        <v>82</v>
      </c>
      <c r="AW251" s="188" t="s">
        <v>31</v>
      </c>
      <c r="AX251" s="188" t="s">
        <v>74</v>
      </c>
      <c r="AY251" s="190" t="s">
        <v>144</v>
      </c>
    </row>
    <row r="252" spans="2:51" s="195" customFormat="1" ht="12">
      <c r="B252" s="194"/>
      <c r="D252" s="189" t="s">
        <v>152</v>
      </c>
      <c r="E252" s="196" t="s">
        <v>1</v>
      </c>
      <c r="F252" s="197" t="s">
        <v>301</v>
      </c>
      <c r="H252" s="198">
        <v>6.02</v>
      </c>
      <c r="L252" s="194"/>
      <c r="M252" s="199"/>
      <c r="T252" s="200"/>
      <c r="AT252" s="196" t="s">
        <v>152</v>
      </c>
      <c r="AU252" s="196" t="s">
        <v>84</v>
      </c>
      <c r="AV252" s="195" t="s">
        <v>84</v>
      </c>
      <c r="AW252" s="195" t="s">
        <v>31</v>
      </c>
      <c r="AX252" s="195" t="s">
        <v>74</v>
      </c>
      <c r="AY252" s="196" t="s">
        <v>144</v>
      </c>
    </row>
    <row r="253" spans="2:65" s="30" customFormat="1" ht="16.5" customHeight="1">
      <c r="B253" s="29"/>
      <c r="C253" s="174" t="s">
        <v>302</v>
      </c>
      <c r="D253" s="174" t="s">
        <v>146</v>
      </c>
      <c r="E253" s="175" t="s">
        <v>303</v>
      </c>
      <c r="F253" s="176" t="s">
        <v>304</v>
      </c>
      <c r="G253" s="177" t="s">
        <v>149</v>
      </c>
      <c r="H253" s="178">
        <v>11.282</v>
      </c>
      <c r="I253" s="1"/>
      <c r="J253" s="179">
        <f>ROUND(I253*H253,2)</f>
        <v>0</v>
      </c>
      <c r="K253" s="180"/>
      <c r="L253" s="29"/>
      <c r="M253" s="181" t="s">
        <v>1</v>
      </c>
      <c r="N253" s="182" t="s">
        <v>39</v>
      </c>
      <c r="P253" s="183">
        <f>O253*H253</f>
        <v>0</v>
      </c>
      <c r="Q253" s="183">
        <v>0</v>
      </c>
      <c r="R253" s="183">
        <f>Q253*H253</f>
        <v>0</v>
      </c>
      <c r="S253" s="183">
        <v>2.4</v>
      </c>
      <c r="T253" s="184">
        <f>S253*H253</f>
        <v>27.0768</v>
      </c>
      <c r="AR253" s="185" t="s">
        <v>150</v>
      </c>
      <c r="AT253" s="185" t="s">
        <v>146</v>
      </c>
      <c r="AU253" s="185" t="s">
        <v>84</v>
      </c>
      <c r="AY253" s="12" t="s">
        <v>144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12" t="s">
        <v>82</v>
      </c>
      <c r="BK253" s="186">
        <f>ROUND(I253*H253,2)</f>
        <v>0</v>
      </c>
      <c r="BL253" s="12" t="s">
        <v>150</v>
      </c>
      <c r="BM253" s="185" t="s">
        <v>305</v>
      </c>
    </row>
    <row r="254" spans="2:51" s="188" customFormat="1" ht="12">
      <c r="B254" s="187"/>
      <c r="D254" s="189" t="s">
        <v>152</v>
      </c>
      <c r="E254" s="190" t="s">
        <v>1</v>
      </c>
      <c r="F254" s="191" t="s">
        <v>306</v>
      </c>
      <c r="H254" s="190" t="s">
        <v>1</v>
      </c>
      <c r="L254" s="187"/>
      <c r="M254" s="192"/>
      <c r="T254" s="193"/>
      <c r="AT254" s="190" t="s">
        <v>152</v>
      </c>
      <c r="AU254" s="190" t="s">
        <v>84</v>
      </c>
      <c r="AV254" s="188" t="s">
        <v>82</v>
      </c>
      <c r="AW254" s="188" t="s">
        <v>31</v>
      </c>
      <c r="AX254" s="188" t="s">
        <v>74</v>
      </c>
      <c r="AY254" s="190" t="s">
        <v>144</v>
      </c>
    </row>
    <row r="255" spans="2:51" s="195" customFormat="1" ht="12">
      <c r="B255" s="194"/>
      <c r="D255" s="189" t="s">
        <v>152</v>
      </c>
      <c r="E255" s="196" t="s">
        <v>1</v>
      </c>
      <c r="F255" s="197" t="s">
        <v>307</v>
      </c>
      <c r="H255" s="198">
        <v>1.225</v>
      </c>
      <c r="L255" s="194"/>
      <c r="M255" s="199"/>
      <c r="T255" s="200"/>
      <c r="AT255" s="196" t="s">
        <v>152</v>
      </c>
      <c r="AU255" s="196" t="s">
        <v>84</v>
      </c>
      <c r="AV255" s="195" t="s">
        <v>84</v>
      </c>
      <c r="AW255" s="195" t="s">
        <v>31</v>
      </c>
      <c r="AX255" s="195" t="s">
        <v>74</v>
      </c>
      <c r="AY255" s="196" t="s">
        <v>144</v>
      </c>
    </row>
    <row r="256" spans="2:51" s="188" customFormat="1" ht="12">
      <c r="B256" s="187"/>
      <c r="D256" s="189" t="s">
        <v>152</v>
      </c>
      <c r="E256" s="190" t="s">
        <v>1</v>
      </c>
      <c r="F256" s="191" t="s">
        <v>308</v>
      </c>
      <c r="H256" s="190" t="s">
        <v>1</v>
      </c>
      <c r="L256" s="187"/>
      <c r="M256" s="192"/>
      <c r="T256" s="193"/>
      <c r="AT256" s="190" t="s">
        <v>152</v>
      </c>
      <c r="AU256" s="190" t="s">
        <v>84</v>
      </c>
      <c r="AV256" s="188" t="s">
        <v>82</v>
      </c>
      <c r="AW256" s="188" t="s">
        <v>31</v>
      </c>
      <c r="AX256" s="188" t="s">
        <v>74</v>
      </c>
      <c r="AY256" s="190" t="s">
        <v>144</v>
      </c>
    </row>
    <row r="257" spans="2:51" s="195" customFormat="1" ht="12">
      <c r="B257" s="194"/>
      <c r="D257" s="189" t="s">
        <v>152</v>
      </c>
      <c r="E257" s="196" t="s">
        <v>1</v>
      </c>
      <c r="F257" s="197" t="s">
        <v>309</v>
      </c>
      <c r="H257" s="198">
        <v>7.188</v>
      </c>
      <c r="L257" s="194"/>
      <c r="M257" s="199"/>
      <c r="T257" s="200"/>
      <c r="AT257" s="196" t="s">
        <v>152</v>
      </c>
      <c r="AU257" s="196" t="s">
        <v>84</v>
      </c>
      <c r="AV257" s="195" t="s">
        <v>84</v>
      </c>
      <c r="AW257" s="195" t="s">
        <v>31</v>
      </c>
      <c r="AX257" s="195" t="s">
        <v>74</v>
      </c>
      <c r="AY257" s="196" t="s">
        <v>144</v>
      </c>
    </row>
    <row r="258" spans="2:51" s="188" customFormat="1" ht="12">
      <c r="B258" s="187"/>
      <c r="D258" s="189" t="s">
        <v>152</v>
      </c>
      <c r="E258" s="190" t="s">
        <v>1</v>
      </c>
      <c r="F258" s="191" t="s">
        <v>310</v>
      </c>
      <c r="H258" s="190" t="s">
        <v>1</v>
      </c>
      <c r="L258" s="187"/>
      <c r="M258" s="192"/>
      <c r="T258" s="193"/>
      <c r="AT258" s="190" t="s">
        <v>152</v>
      </c>
      <c r="AU258" s="190" t="s">
        <v>84</v>
      </c>
      <c r="AV258" s="188" t="s">
        <v>82</v>
      </c>
      <c r="AW258" s="188" t="s">
        <v>31</v>
      </c>
      <c r="AX258" s="188" t="s">
        <v>74</v>
      </c>
      <c r="AY258" s="190" t="s">
        <v>144</v>
      </c>
    </row>
    <row r="259" spans="2:51" s="195" customFormat="1" ht="12">
      <c r="B259" s="194"/>
      <c r="D259" s="189" t="s">
        <v>152</v>
      </c>
      <c r="E259" s="196" t="s">
        <v>1</v>
      </c>
      <c r="F259" s="197" t="s">
        <v>311</v>
      </c>
      <c r="H259" s="198">
        <v>2.13</v>
      </c>
      <c r="L259" s="194"/>
      <c r="M259" s="199"/>
      <c r="T259" s="200"/>
      <c r="AT259" s="196" t="s">
        <v>152</v>
      </c>
      <c r="AU259" s="196" t="s">
        <v>84</v>
      </c>
      <c r="AV259" s="195" t="s">
        <v>84</v>
      </c>
      <c r="AW259" s="195" t="s">
        <v>31</v>
      </c>
      <c r="AX259" s="195" t="s">
        <v>74</v>
      </c>
      <c r="AY259" s="196" t="s">
        <v>144</v>
      </c>
    </row>
    <row r="260" spans="2:51" s="188" customFormat="1" ht="12">
      <c r="B260" s="187"/>
      <c r="D260" s="189" t="s">
        <v>152</v>
      </c>
      <c r="E260" s="190" t="s">
        <v>1</v>
      </c>
      <c r="F260" s="191" t="s">
        <v>312</v>
      </c>
      <c r="H260" s="190" t="s">
        <v>1</v>
      </c>
      <c r="L260" s="187"/>
      <c r="M260" s="192"/>
      <c r="T260" s="193"/>
      <c r="AT260" s="190" t="s">
        <v>152</v>
      </c>
      <c r="AU260" s="190" t="s">
        <v>84</v>
      </c>
      <c r="AV260" s="188" t="s">
        <v>82</v>
      </c>
      <c r="AW260" s="188" t="s">
        <v>31</v>
      </c>
      <c r="AX260" s="188" t="s">
        <v>74</v>
      </c>
      <c r="AY260" s="190" t="s">
        <v>144</v>
      </c>
    </row>
    <row r="261" spans="2:51" s="195" customFormat="1" ht="12">
      <c r="B261" s="194"/>
      <c r="D261" s="189" t="s">
        <v>152</v>
      </c>
      <c r="E261" s="196" t="s">
        <v>1</v>
      </c>
      <c r="F261" s="197" t="s">
        <v>313</v>
      </c>
      <c r="H261" s="198">
        <v>0.739</v>
      </c>
      <c r="L261" s="194"/>
      <c r="M261" s="199"/>
      <c r="T261" s="200"/>
      <c r="AT261" s="196" t="s">
        <v>152</v>
      </c>
      <c r="AU261" s="196" t="s">
        <v>84</v>
      </c>
      <c r="AV261" s="195" t="s">
        <v>84</v>
      </c>
      <c r="AW261" s="195" t="s">
        <v>31</v>
      </c>
      <c r="AX261" s="195" t="s">
        <v>74</v>
      </c>
      <c r="AY261" s="196" t="s">
        <v>144</v>
      </c>
    </row>
    <row r="262" spans="2:65" s="30" customFormat="1" ht="24.2" customHeight="1">
      <c r="B262" s="29"/>
      <c r="C262" s="174" t="s">
        <v>314</v>
      </c>
      <c r="D262" s="174" t="s">
        <v>146</v>
      </c>
      <c r="E262" s="175" t="s">
        <v>315</v>
      </c>
      <c r="F262" s="176" t="s">
        <v>316</v>
      </c>
      <c r="G262" s="177" t="s">
        <v>317</v>
      </c>
      <c r="H262" s="178">
        <v>34.4</v>
      </c>
      <c r="I262" s="1"/>
      <c r="J262" s="179">
        <f>ROUND(I262*H262,2)</f>
        <v>0</v>
      </c>
      <c r="K262" s="180"/>
      <c r="L262" s="29"/>
      <c r="M262" s="181" t="s">
        <v>1</v>
      </c>
      <c r="N262" s="182" t="s">
        <v>39</v>
      </c>
      <c r="P262" s="183">
        <f>O262*H262</f>
        <v>0</v>
      </c>
      <c r="Q262" s="183">
        <v>0</v>
      </c>
      <c r="R262" s="183">
        <f>Q262*H262</f>
        <v>0</v>
      </c>
      <c r="S262" s="183">
        <v>0.07</v>
      </c>
      <c r="T262" s="184">
        <f>S262*H262</f>
        <v>2.408</v>
      </c>
      <c r="AR262" s="185" t="s">
        <v>150</v>
      </c>
      <c r="AT262" s="185" t="s">
        <v>146</v>
      </c>
      <c r="AU262" s="185" t="s">
        <v>84</v>
      </c>
      <c r="AY262" s="12" t="s">
        <v>144</v>
      </c>
      <c r="BE262" s="186">
        <f>IF(N262="základní",J262,0)</f>
        <v>0</v>
      </c>
      <c r="BF262" s="186">
        <f>IF(N262="snížená",J262,0)</f>
        <v>0</v>
      </c>
      <c r="BG262" s="186">
        <f>IF(N262="zákl. přenesená",J262,0)</f>
        <v>0</v>
      </c>
      <c r="BH262" s="186">
        <f>IF(N262="sníž. přenesená",J262,0)</f>
        <v>0</v>
      </c>
      <c r="BI262" s="186">
        <f>IF(N262="nulová",J262,0)</f>
        <v>0</v>
      </c>
      <c r="BJ262" s="12" t="s">
        <v>82</v>
      </c>
      <c r="BK262" s="186">
        <f>ROUND(I262*H262,2)</f>
        <v>0</v>
      </c>
      <c r="BL262" s="12" t="s">
        <v>150</v>
      </c>
      <c r="BM262" s="185" t="s">
        <v>318</v>
      </c>
    </row>
    <row r="263" spans="2:51" s="188" customFormat="1" ht="12">
      <c r="B263" s="187"/>
      <c r="D263" s="189" t="s">
        <v>152</v>
      </c>
      <c r="E263" s="190" t="s">
        <v>1</v>
      </c>
      <c r="F263" s="191" t="s">
        <v>319</v>
      </c>
      <c r="H263" s="190" t="s">
        <v>1</v>
      </c>
      <c r="L263" s="187"/>
      <c r="M263" s="192"/>
      <c r="T263" s="193"/>
      <c r="AT263" s="190" t="s">
        <v>152</v>
      </c>
      <c r="AU263" s="190" t="s">
        <v>84</v>
      </c>
      <c r="AV263" s="188" t="s">
        <v>82</v>
      </c>
      <c r="AW263" s="188" t="s">
        <v>31</v>
      </c>
      <c r="AX263" s="188" t="s">
        <v>74</v>
      </c>
      <c r="AY263" s="190" t="s">
        <v>144</v>
      </c>
    </row>
    <row r="264" spans="2:51" s="195" customFormat="1" ht="12">
      <c r="B264" s="194"/>
      <c r="D264" s="189" t="s">
        <v>152</v>
      </c>
      <c r="E264" s="196" t="s">
        <v>1</v>
      </c>
      <c r="F264" s="197" t="s">
        <v>320</v>
      </c>
      <c r="H264" s="198">
        <v>32.2</v>
      </c>
      <c r="L264" s="194"/>
      <c r="M264" s="199"/>
      <c r="T264" s="200"/>
      <c r="AT264" s="196" t="s">
        <v>152</v>
      </c>
      <c r="AU264" s="196" t="s">
        <v>84</v>
      </c>
      <c r="AV264" s="195" t="s">
        <v>84</v>
      </c>
      <c r="AW264" s="195" t="s">
        <v>31</v>
      </c>
      <c r="AX264" s="195" t="s">
        <v>74</v>
      </c>
      <c r="AY264" s="196" t="s">
        <v>144</v>
      </c>
    </row>
    <row r="265" spans="2:51" s="188" customFormat="1" ht="12">
      <c r="B265" s="187"/>
      <c r="D265" s="189" t="s">
        <v>152</v>
      </c>
      <c r="E265" s="190" t="s">
        <v>1</v>
      </c>
      <c r="F265" s="191" t="s">
        <v>321</v>
      </c>
      <c r="H265" s="190" t="s">
        <v>1</v>
      </c>
      <c r="L265" s="187"/>
      <c r="M265" s="192"/>
      <c r="T265" s="193"/>
      <c r="AT265" s="190" t="s">
        <v>152</v>
      </c>
      <c r="AU265" s="190" t="s">
        <v>84</v>
      </c>
      <c r="AV265" s="188" t="s">
        <v>82</v>
      </c>
      <c r="AW265" s="188" t="s">
        <v>31</v>
      </c>
      <c r="AX265" s="188" t="s">
        <v>74</v>
      </c>
      <c r="AY265" s="190" t="s">
        <v>144</v>
      </c>
    </row>
    <row r="266" spans="2:51" s="195" customFormat="1" ht="12">
      <c r="B266" s="194"/>
      <c r="D266" s="189" t="s">
        <v>152</v>
      </c>
      <c r="E266" s="196" t="s">
        <v>1</v>
      </c>
      <c r="F266" s="197" t="s">
        <v>322</v>
      </c>
      <c r="H266" s="198">
        <v>2.2</v>
      </c>
      <c r="L266" s="194"/>
      <c r="M266" s="199"/>
      <c r="T266" s="200"/>
      <c r="AT266" s="196" t="s">
        <v>152</v>
      </c>
      <c r="AU266" s="196" t="s">
        <v>84</v>
      </c>
      <c r="AV266" s="195" t="s">
        <v>84</v>
      </c>
      <c r="AW266" s="195" t="s">
        <v>31</v>
      </c>
      <c r="AX266" s="195" t="s">
        <v>74</v>
      </c>
      <c r="AY266" s="196" t="s">
        <v>144</v>
      </c>
    </row>
    <row r="267" spans="2:65" s="30" customFormat="1" ht="24.2" customHeight="1">
      <c r="B267" s="29"/>
      <c r="C267" s="174" t="s">
        <v>323</v>
      </c>
      <c r="D267" s="174" t="s">
        <v>146</v>
      </c>
      <c r="E267" s="175" t="s">
        <v>324</v>
      </c>
      <c r="F267" s="176" t="s">
        <v>325</v>
      </c>
      <c r="G267" s="177" t="s">
        <v>149</v>
      </c>
      <c r="H267" s="178">
        <v>16.745</v>
      </c>
      <c r="I267" s="1"/>
      <c r="J267" s="179">
        <f>ROUND(I267*H267,2)</f>
        <v>0</v>
      </c>
      <c r="K267" s="180"/>
      <c r="L267" s="29"/>
      <c r="M267" s="181" t="s">
        <v>1</v>
      </c>
      <c r="N267" s="182" t="s">
        <v>39</v>
      </c>
      <c r="P267" s="183">
        <f>O267*H267</f>
        <v>0</v>
      </c>
      <c r="Q267" s="183">
        <v>0</v>
      </c>
      <c r="R267" s="183">
        <f>Q267*H267</f>
        <v>0</v>
      </c>
      <c r="S267" s="183">
        <v>1.6</v>
      </c>
      <c r="T267" s="184">
        <f>S267*H267</f>
        <v>26.792</v>
      </c>
      <c r="AR267" s="185" t="s">
        <v>150</v>
      </c>
      <c r="AT267" s="185" t="s">
        <v>146</v>
      </c>
      <c r="AU267" s="185" t="s">
        <v>84</v>
      </c>
      <c r="AY267" s="12" t="s">
        <v>144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2" t="s">
        <v>82</v>
      </c>
      <c r="BK267" s="186">
        <f>ROUND(I267*H267,2)</f>
        <v>0</v>
      </c>
      <c r="BL267" s="12" t="s">
        <v>150</v>
      </c>
      <c r="BM267" s="185" t="s">
        <v>326</v>
      </c>
    </row>
    <row r="268" spans="2:51" s="188" customFormat="1" ht="12">
      <c r="B268" s="187"/>
      <c r="D268" s="189" t="s">
        <v>152</v>
      </c>
      <c r="E268" s="190" t="s">
        <v>1</v>
      </c>
      <c r="F268" s="191" t="s">
        <v>327</v>
      </c>
      <c r="H268" s="190" t="s">
        <v>1</v>
      </c>
      <c r="L268" s="187"/>
      <c r="M268" s="192"/>
      <c r="T268" s="193"/>
      <c r="AT268" s="190" t="s">
        <v>152</v>
      </c>
      <c r="AU268" s="190" t="s">
        <v>84</v>
      </c>
      <c r="AV268" s="188" t="s">
        <v>82</v>
      </c>
      <c r="AW268" s="188" t="s">
        <v>31</v>
      </c>
      <c r="AX268" s="188" t="s">
        <v>74</v>
      </c>
      <c r="AY268" s="190" t="s">
        <v>144</v>
      </c>
    </row>
    <row r="269" spans="2:51" s="188" customFormat="1" ht="12">
      <c r="B269" s="187"/>
      <c r="D269" s="189" t="s">
        <v>152</v>
      </c>
      <c r="E269" s="190" t="s">
        <v>1</v>
      </c>
      <c r="F269" s="191" t="s">
        <v>328</v>
      </c>
      <c r="H269" s="190" t="s">
        <v>1</v>
      </c>
      <c r="L269" s="187"/>
      <c r="M269" s="192"/>
      <c r="T269" s="193"/>
      <c r="AT269" s="190" t="s">
        <v>152</v>
      </c>
      <c r="AU269" s="190" t="s">
        <v>84</v>
      </c>
      <c r="AV269" s="188" t="s">
        <v>82</v>
      </c>
      <c r="AW269" s="188" t="s">
        <v>31</v>
      </c>
      <c r="AX269" s="188" t="s">
        <v>74</v>
      </c>
      <c r="AY269" s="190" t="s">
        <v>144</v>
      </c>
    </row>
    <row r="270" spans="2:51" s="195" customFormat="1" ht="12">
      <c r="B270" s="194"/>
      <c r="D270" s="189" t="s">
        <v>152</v>
      </c>
      <c r="E270" s="196" t="s">
        <v>1</v>
      </c>
      <c r="F270" s="197" t="s">
        <v>329</v>
      </c>
      <c r="H270" s="198">
        <v>16.745</v>
      </c>
      <c r="L270" s="194"/>
      <c r="M270" s="199"/>
      <c r="T270" s="200"/>
      <c r="AT270" s="196" t="s">
        <v>152</v>
      </c>
      <c r="AU270" s="196" t="s">
        <v>84</v>
      </c>
      <c r="AV270" s="195" t="s">
        <v>84</v>
      </c>
      <c r="AW270" s="195" t="s">
        <v>31</v>
      </c>
      <c r="AX270" s="195" t="s">
        <v>74</v>
      </c>
      <c r="AY270" s="196" t="s">
        <v>144</v>
      </c>
    </row>
    <row r="271" spans="2:65" s="30" customFormat="1" ht="24.2" customHeight="1">
      <c r="B271" s="29"/>
      <c r="C271" s="174" t="s">
        <v>330</v>
      </c>
      <c r="D271" s="174" t="s">
        <v>146</v>
      </c>
      <c r="E271" s="175" t="s">
        <v>331</v>
      </c>
      <c r="F271" s="176" t="s">
        <v>332</v>
      </c>
      <c r="G271" s="177" t="s">
        <v>214</v>
      </c>
      <c r="H271" s="178">
        <v>168</v>
      </c>
      <c r="I271" s="1"/>
      <c r="J271" s="179">
        <f>ROUND(I271*H271,2)</f>
        <v>0</v>
      </c>
      <c r="K271" s="180"/>
      <c r="L271" s="29"/>
      <c r="M271" s="181" t="s">
        <v>1</v>
      </c>
      <c r="N271" s="182" t="s">
        <v>39</v>
      </c>
      <c r="P271" s="183">
        <f>O271*H271</f>
        <v>0</v>
      </c>
      <c r="Q271" s="183">
        <v>0</v>
      </c>
      <c r="R271" s="183">
        <f>Q271*H271</f>
        <v>0</v>
      </c>
      <c r="S271" s="183">
        <v>0.09</v>
      </c>
      <c r="T271" s="184">
        <f>S271*H271</f>
        <v>15.12</v>
      </c>
      <c r="AR271" s="185" t="s">
        <v>150</v>
      </c>
      <c r="AT271" s="185" t="s">
        <v>146</v>
      </c>
      <c r="AU271" s="185" t="s">
        <v>84</v>
      </c>
      <c r="AY271" s="12" t="s">
        <v>144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2" t="s">
        <v>82</v>
      </c>
      <c r="BK271" s="186">
        <f>ROUND(I271*H271,2)</f>
        <v>0</v>
      </c>
      <c r="BL271" s="12" t="s">
        <v>150</v>
      </c>
      <c r="BM271" s="185" t="s">
        <v>333</v>
      </c>
    </row>
    <row r="272" spans="2:51" s="188" customFormat="1" ht="12">
      <c r="B272" s="187"/>
      <c r="D272" s="189" t="s">
        <v>152</v>
      </c>
      <c r="E272" s="190" t="s">
        <v>1</v>
      </c>
      <c r="F272" s="191" t="s">
        <v>334</v>
      </c>
      <c r="H272" s="190" t="s">
        <v>1</v>
      </c>
      <c r="L272" s="187"/>
      <c r="M272" s="192"/>
      <c r="T272" s="193"/>
      <c r="AT272" s="190" t="s">
        <v>152</v>
      </c>
      <c r="AU272" s="190" t="s">
        <v>84</v>
      </c>
      <c r="AV272" s="188" t="s">
        <v>82</v>
      </c>
      <c r="AW272" s="188" t="s">
        <v>31</v>
      </c>
      <c r="AX272" s="188" t="s">
        <v>74</v>
      </c>
      <c r="AY272" s="190" t="s">
        <v>144</v>
      </c>
    </row>
    <row r="273" spans="2:51" s="195" customFormat="1" ht="12">
      <c r="B273" s="194"/>
      <c r="D273" s="189" t="s">
        <v>152</v>
      </c>
      <c r="E273" s="196" t="s">
        <v>1</v>
      </c>
      <c r="F273" s="197" t="s">
        <v>335</v>
      </c>
      <c r="H273" s="198">
        <v>168</v>
      </c>
      <c r="L273" s="194"/>
      <c r="M273" s="199"/>
      <c r="T273" s="200"/>
      <c r="AT273" s="196" t="s">
        <v>152</v>
      </c>
      <c r="AU273" s="196" t="s">
        <v>84</v>
      </c>
      <c r="AV273" s="195" t="s">
        <v>84</v>
      </c>
      <c r="AW273" s="195" t="s">
        <v>31</v>
      </c>
      <c r="AX273" s="195" t="s">
        <v>74</v>
      </c>
      <c r="AY273" s="196" t="s">
        <v>144</v>
      </c>
    </row>
    <row r="274" spans="2:65" s="30" customFormat="1" ht="21.75" customHeight="1">
      <c r="B274" s="29"/>
      <c r="C274" s="174" t="s">
        <v>7</v>
      </c>
      <c r="D274" s="174" t="s">
        <v>146</v>
      </c>
      <c r="E274" s="175" t="s">
        <v>336</v>
      </c>
      <c r="F274" s="176" t="s">
        <v>337</v>
      </c>
      <c r="G274" s="177" t="s">
        <v>214</v>
      </c>
      <c r="H274" s="178">
        <v>9.4</v>
      </c>
      <c r="I274" s="1"/>
      <c r="J274" s="179">
        <f>ROUND(I274*H274,2)</f>
        <v>0</v>
      </c>
      <c r="K274" s="180"/>
      <c r="L274" s="29"/>
      <c r="M274" s="181" t="s">
        <v>1</v>
      </c>
      <c r="N274" s="182" t="s">
        <v>39</v>
      </c>
      <c r="P274" s="183">
        <f>O274*H274</f>
        <v>0</v>
      </c>
      <c r="Q274" s="183">
        <v>0</v>
      </c>
      <c r="R274" s="183">
        <f>Q274*H274</f>
        <v>0</v>
      </c>
      <c r="S274" s="183">
        <v>0.039</v>
      </c>
      <c r="T274" s="184">
        <f>S274*H274</f>
        <v>0.36660000000000004</v>
      </c>
      <c r="AR274" s="185" t="s">
        <v>150</v>
      </c>
      <c r="AT274" s="185" t="s">
        <v>146</v>
      </c>
      <c r="AU274" s="185" t="s">
        <v>84</v>
      </c>
      <c r="AY274" s="12" t="s">
        <v>144</v>
      </c>
      <c r="BE274" s="186">
        <f>IF(N274="základní",J274,0)</f>
        <v>0</v>
      </c>
      <c r="BF274" s="186">
        <f>IF(N274="snížená",J274,0)</f>
        <v>0</v>
      </c>
      <c r="BG274" s="186">
        <f>IF(N274="zákl. přenesená",J274,0)</f>
        <v>0</v>
      </c>
      <c r="BH274" s="186">
        <f>IF(N274="sníž. přenesená",J274,0)</f>
        <v>0</v>
      </c>
      <c r="BI274" s="186">
        <f>IF(N274="nulová",J274,0)</f>
        <v>0</v>
      </c>
      <c r="BJ274" s="12" t="s">
        <v>82</v>
      </c>
      <c r="BK274" s="186">
        <f>ROUND(I274*H274,2)</f>
        <v>0</v>
      </c>
      <c r="BL274" s="12" t="s">
        <v>150</v>
      </c>
      <c r="BM274" s="185" t="s">
        <v>338</v>
      </c>
    </row>
    <row r="275" spans="2:51" s="188" customFormat="1" ht="12">
      <c r="B275" s="187"/>
      <c r="D275" s="189" t="s">
        <v>152</v>
      </c>
      <c r="E275" s="190" t="s">
        <v>1</v>
      </c>
      <c r="F275" s="191" t="s">
        <v>339</v>
      </c>
      <c r="H275" s="190" t="s">
        <v>1</v>
      </c>
      <c r="L275" s="187"/>
      <c r="M275" s="192"/>
      <c r="T275" s="193"/>
      <c r="AT275" s="190" t="s">
        <v>152</v>
      </c>
      <c r="AU275" s="190" t="s">
        <v>84</v>
      </c>
      <c r="AV275" s="188" t="s">
        <v>82</v>
      </c>
      <c r="AW275" s="188" t="s">
        <v>31</v>
      </c>
      <c r="AX275" s="188" t="s">
        <v>74</v>
      </c>
      <c r="AY275" s="190" t="s">
        <v>144</v>
      </c>
    </row>
    <row r="276" spans="2:51" s="195" customFormat="1" ht="12">
      <c r="B276" s="194"/>
      <c r="D276" s="189" t="s">
        <v>152</v>
      </c>
      <c r="E276" s="196" t="s">
        <v>1</v>
      </c>
      <c r="F276" s="197" t="s">
        <v>340</v>
      </c>
      <c r="H276" s="198">
        <v>9.4</v>
      </c>
      <c r="L276" s="194"/>
      <c r="M276" s="199"/>
      <c r="T276" s="200"/>
      <c r="AT276" s="196" t="s">
        <v>152</v>
      </c>
      <c r="AU276" s="196" t="s">
        <v>84</v>
      </c>
      <c r="AV276" s="195" t="s">
        <v>84</v>
      </c>
      <c r="AW276" s="195" t="s">
        <v>31</v>
      </c>
      <c r="AX276" s="195" t="s">
        <v>74</v>
      </c>
      <c r="AY276" s="196" t="s">
        <v>144</v>
      </c>
    </row>
    <row r="277" spans="2:65" s="30" customFormat="1" ht="24.2" customHeight="1">
      <c r="B277" s="29"/>
      <c r="C277" s="174" t="s">
        <v>341</v>
      </c>
      <c r="D277" s="174" t="s">
        <v>146</v>
      </c>
      <c r="E277" s="175" t="s">
        <v>342</v>
      </c>
      <c r="F277" s="176" t="s">
        <v>343</v>
      </c>
      <c r="G277" s="177" t="s">
        <v>214</v>
      </c>
      <c r="H277" s="178">
        <v>14.11</v>
      </c>
      <c r="I277" s="1"/>
      <c r="J277" s="179">
        <f>ROUND(I277*H277,2)</f>
        <v>0</v>
      </c>
      <c r="K277" s="180"/>
      <c r="L277" s="29"/>
      <c r="M277" s="181" t="s">
        <v>1</v>
      </c>
      <c r="N277" s="182" t="s">
        <v>39</v>
      </c>
      <c r="P277" s="183">
        <f>O277*H277</f>
        <v>0</v>
      </c>
      <c r="Q277" s="183">
        <v>0</v>
      </c>
      <c r="R277" s="183">
        <f>Q277*H277</f>
        <v>0</v>
      </c>
      <c r="S277" s="183">
        <v>0.038</v>
      </c>
      <c r="T277" s="184">
        <f>S277*H277</f>
        <v>0.53618</v>
      </c>
      <c r="AR277" s="185" t="s">
        <v>150</v>
      </c>
      <c r="AT277" s="185" t="s">
        <v>146</v>
      </c>
      <c r="AU277" s="185" t="s">
        <v>84</v>
      </c>
      <c r="AY277" s="12" t="s">
        <v>144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2" t="s">
        <v>82</v>
      </c>
      <c r="BK277" s="186">
        <f>ROUND(I277*H277,2)</f>
        <v>0</v>
      </c>
      <c r="BL277" s="12" t="s">
        <v>150</v>
      </c>
      <c r="BM277" s="185" t="s">
        <v>344</v>
      </c>
    </row>
    <row r="278" spans="2:51" s="188" customFormat="1" ht="12">
      <c r="B278" s="187"/>
      <c r="D278" s="189" t="s">
        <v>152</v>
      </c>
      <c r="E278" s="190" t="s">
        <v>1</v>
      </c>
      <c r="F278" s="191" t="s">
        <v>345</v>
      </c>
      <c r="H278" s="190" t="s">
        <v>1</v>
      </c>
      <c r="L278" s="187"/>
      <c r="M278" s="192"/>
      <c r="T278" s="193"/>
      <c r="AT278" s="190" t="s">
        <v>152</v>
      </c>
      <c r="AU278" s="190" t="s">
        <v>84</v>
      </c>
      <c r="AV278" s="188" t="s">
        <v>82</v>
      </c>
      <c r="AW278" s="188" t="s">
        <v>31</v>
      </c>
      <c r="AX278" s="188" t="s">
        <v>74</v>
      </c>
      <c r="AY278" s="190" t="s">
        <v>144</v>
      </c>
    </row>
    <row r="279" spans="2:51" s="195" customFormat="1" ht="12">
      <c r="B279" s="194"/>
      <c r="D279" s="189" t="s">
        <v>152</v>
      </c>
      <c r="E279" s="196" t="s">
        <v>1</v>
      </c>
      <c r="F279" s="197" t="s">
        <v>346</v>
      </c>
      <c r="H279" s="198">
        <v>14.11</v>
      </c>
      <c r="L279" s="194"/>
      <c r="M279" s="199"/>
      <c r="T279" s="200"/>
      <c r="AT279" s="196" t="s">
        <v>152</v>
      </c>
      <c r="AU279" s="196" t="s">
        <v>84</v>
      </c>
      <c r="AV279" s="195" t="s">
        <v>84</v>
      </c>
      <c r="AW279" s="195" t="s">
        <v>31</v>
      </c>
      <c r="AX279" s="195" t="s">
        <v>74</v>
      </c>
      <c r="AY279" s="196" t="s">
        <v>144</v>
      </c>
    </row>
    <row r="280" spans="2:65" s="30" customFormat="1" ht="24.2" customHeight="1">
      <c r="B280" s="29"/>
      <c r="C280" s="174" t="s">
        <v>347</v>
      </c>
      <c r="D280" s="174" t="s">
        <v>146</v>
      </c>
      <c r="E280" s="175" t="s">
        <v>348</v>
      </c>
      <c r="F280" s="176" t="s">
        <v>349</v>
      </c>
      <c r="G280" s="177" t="s">
        <v>214</v>
      </c>
      <c r="H280" s="178">
        <v>28.92</v>
      </c>
      <c r="I280" s="1"/>
      <c r="J280" s="179">
        <f>ROUND(I280*H280,2)</f>
        <v>0</v>
      </c>
      <c r="K280" s="180"/>
      <c r="L280" s="29"/>
      <c r="M280" s="181" t="s">
        <v>1</v>
      </c>
      <c r="N280" s="182" t="s">
        <v>39</v>
      </c>
      <c r="P280" s="183">
        <f>O280*H280</f>
        <v>0</v>
      </c>
      <c r="Q280" s="183">
        <v>0</v>
      </c>
      <c r="R280" s="183">
        <f>Q280*H280</f>
        <v>0</v>
      </c>
      <c r="S280" s="183">
        <v>0.032</v>
      </c>
      <c r="T280" s="184">
        <f>S280*H280</f>
        <v>0.92544</v>
      </c>
      <c r="AR280" s="185" t="s">
        <v>150</v>
      </c>
      <c r="AT280" s="185" t="s">
        <v>146</v>
      </c>
      <c r="AU280" s="185" t="s">
        <v>84</v>
      </c>
      <c r="AY280" s="12" t="s">
        <v>144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12" t="s">
        <v>82</v>
      </c>
      <c r="BK280" s="186">
        <f>ROUND(I280*H280,2)</f>
        <v>0</v>
      </c>
      <c r="BL280" s="12" t="s">
        <v>150</v>
      </c>
      <c r="BM280" s="185" t="s">
        <v>350</v>
      </c>
    </row>
    <row r="281" spans="2:51" s="188" customFormat="1" ht="12">
      <c r="B281" s="187"/>
      <c r="D281" s="189" t="s">
        <v>152</v>
      </c>
      <c r="E281" s="190" t="s">
        <v>1</v>
      </c>
      <c r="F281" s="191" t="s">
        <v>351</v>
      </c>
      <c r="H281" s="190" t="s">
        <v>1</v>
      </c>
      <c r="L281" s="187"/>
      <c r="M281" s="192"/>
      <c r="T281" s="193"/>
      <c r="AT281" s="190" t="s">
        <v>152</v>
      </c>
      <c r="AU281" s="190" t="s">
        <v>84</v>
      </c>
      <c r="AV281" s="188" t="s">
        <v>82</v>
      </c>
      <c r="AW281" s="188" t="s">
        <v>31</v>
      </c>
      <c r="AX281" s="188" t="s">
        <v>74</v>
      </c>
      <c r="AY281" s="190" t="s">
        <v>144</v>
      </c>
    </row>
    <row r="282" spans="2:51" s="195" customFormat="1" ht="12">
      <c r="B282" s="194"/>
      <c r="D282" s="189" t="s">
        <v>152</v>
      </c>
      <c r="E282" s="196" t="s">
        <v>1</v>
      </c>
      <c r="F282" s="197" t="s">
        <v>352</v>
      </c>
      <c r="H282" s="198">
        <v>28.92</v>
      </c>
      <c r="L282" s="194"/>
      <c r="M282" s="199"/>
      <c r="T282" s="200"/>
      <c r="AT282" s="196" t="s">
        <v>152</v>
      </c>
      <c r="AU282" s="196" t="s">
        <v>84</v>
      </c>
      <c r="AV282" s="195" t="s">
        <v>84</v>
      </c>
      <c r="AW282" s="195" t="s">
        <v>31</v>
      </c>
      <c r="AX282" s="195" t="s">
        <v>74</v>
      </c>
      <c r="AY282" s="196" t="s">
        <v>144</v>
      </c>
    </row>
    <row r="283" spans="2:65" s="30" customFormat="1" ht="24.2" customHeight="1">
      <c r="B283" s="29"/>
      <c r="C283" s="174" t="s">
        <v>353</v>
      </c>
      <c r="D283" s="174" t="s">
        <v>146</v>
      </c>
      <c r="E283" s="175" t="s">
        <v>354</v>
      </c>
      <c r="F283" s="176" t="s">
        <v>355</v>
      </c>
      <c r="G283" s="177" t="s">
        <v>214</v>
      </c>
      <c r="H283" s="178">
        <v>8.8</v>
      </c>
      <c r="I283" s="1"/>
      <c r="J283" s="179">
        <f>ROUND(I283*H283,2)</f>
        <v>0</v>
      </c>
      <c r="K283" s="180"/>
      <c r="L283" s="29"/>
      <c r="M283" s="181" t="s">
        <v>1</v>
      </c>
      <c r="N283" s="182" t="s">
        <v>39</v>
      </c>
      <c r="P283" s="183">
        <f>O283*H283</f>
        <v>0</v>
      </c>
      <c r="Q283" s="183">
        <v>0</v>
      </c>
      <c r="R283" s="183">
        <f>Q283*H283</f>
        <v>0</v>
      </c>
      <c r="S283" s="183">
        <v>0.015</v>
      </c>
      <c r="T283" s="184">
        <f>S283*H283</f>
        <v>0.132</v>
      </c>
      <c r="AR283" s="185" t="s">
        <v>150</v>
      </c>
      <c r="AT283" s="185" t="s">
        <v>146</v>
      </c>
      <c r="AU283" s="185" t="s">
        <v>84</v>
      </c>
      <c r="AY283" s="12" t="s">
        <v>144</v>
      </c>
      <c r="BE283" s="186">
        <f>IF(N283="základní",J283,0)</f>
        <v>0</v>
      </c>
      <c r="BF283" s="186">
        <f>IF(N283="snížená",J283,0)</f>
        <v>0</v>
      </c>
      <c r="BG283" s="186">
        <f>IF(N283="zákl. přenesená",J283,0)</f>
        <v>0</v>
      </c>
      <c r="BH283" s="186">
        <f>IF(N283="sníž. přenesená",J283,0)</f>
        <v>0</v>
      </c>
      <c r="BI283" s="186">
        <f>IF(N283="nulová",J283,0)</f>
        <v>0</v>
      </c>
      <c r="BJ283" s="12" t="s">
        <v>82</v>
      </c>
      <c r="BK283" s="186">
        <f>ROUND(I283*H283,2)</f>
        <v>0</v>
      </c>
      <c r="BL283" s="12" t="s">
        <v>150</v>
      </c>
      <c r="BM283" s="185" t="s">
        <v>356</v>
      </c>
    </row>
    <row r="284" spans="2:51" s="188" customFormat="1" ht="12">
      <c r="B284" s="187"/>
      <c r="D284" s="189" t="s">
        <v>152</v>
      </c>
      <c r="E284" s="190" t="s">
        <v>1</v>
      </c>
      <c r="F284" s="191" t="s">
        <v>357</v>
      </c>
      <c r="H284" s="190" t="s">
        <v>1</v>
      </c>
      <c r="L284" s="187"/>
      <c r="M284" s="192"/>
      <c r="T284" s="193"/>
      <c r="AT284" s="190" t="s">
        <v>152</v>
      </c>
      <c r="AU284" s="190" t="s">
        <v>84</v>
      </c>
      <c r="AV284" s="188" t="s">
        <v>82</v>
      </c>
      <c r="AW284" s="188" t="s">
        <v>31</v>
      </c>
      <c r="AX284" s="188" t="s">
        <v>74</v>
      </c>
      <c r="AY284" s="190" t="s">
        <v>144</v>
      </c>
    </row>
    <row r="285" spans="2:51" s="195" customFormat="1" ht="12">
      <c r="B285" s="194"/>
      <c r="D285" s="189" t="s">
        <v>152</v>
      </c>
      <c r="E285" s="196" t="s">
        <v>1</v>
      </c>
      <c r="F285" s="197" t="s">
        <v>358</v>
      </c>
      <c r="H285" s="198">
        <v>8.8</v>
      </c>
      <c r="L285" s="194"/>
      <c r="M285" s="199"/>
      <c r="T285" s="200"/>
      <c r="AT285" s="196" t="s">
        <v>152</v>
      </c>
      <c r="AU285" s="196" t="s">
        <v>84</v>
      </c>
      <c r="AV285" s="195" t="s">
        <v>84</v>
      </c>
      <c r="AW285" s="195" t="s">
        <v>31</v>
      </c>
      <c r="AX285" s="195" t="s">
        <v>74</v>
      </c>
      <c r="AY285" s="196" t="s">
        <v>144</v>
      </c>
    </row>
    <row r="286" spans="2:65" s="30" customFormat="1" ht="24.2" customHeight="1">
      <c r="B286" s="29"/>
      <c r="C286" s="174" t="s">
        <v>359</v>
      </c>
      <c r="D286" s="174" t="s">
        <v>146</v>
      </c>
      <c r="E286" s="175" t="s">
        <v>360</v>
      </c>
      <c r="F286" s="176" t="s">
        <v>361</v>
      </c>
      <c r="G286" s="177" t="s">
        <v>214</v>
      </c>
      <c r="H286" s="178">
        <v>18.715</v>
      </c>
      <c r="I286" s="1"/>
      <c r="J286" s="179">
        <f>ROUND(I286*H286,2)</f>
        <v>0</v>
      </c>
      <c r="K286" s="180"/>
      <c r="L286" s="29"/>
      <c r="M286" s="181" t="s">
        <v>1</v>
      </c>
      <c r="N286" s="182" t="s">
        <v>39</v>
      </c>
      <c r="P286" s="183">
        <f>O286*H286</f>
        <v>0</v>
      </c>
      <c r="Q286" s="183">
        <v>0</v>
      </c>
      <c r="R286" s="183">
        <f>Q286*H286</f>
        <v>0</v>
      </c>
      <c r="S286" s="183">
        <v>0.076</v>
      </c>
      <c r="T286" s="184">
        <f>S286*H286</f>
        <v>1.42234</v>
      </c>
      <c r="AR286" s="185" t="s">
        <v>150</v>
      </c>
      <c r="AT286" s="185" t="s">
        <v>146</v>
      </c>
      <c r="AU286" s="185" t="s">
        <v>84</v>
      </c>
      <c r="AY286" s="12" t="s">
        <v>144</v>
      </c>
      <c r="BE286" s="186">
        <f>IF(N286="základní",J286,0)</f>
        <v>0</v>
      </c>
      <c r="BF286" s="186">
        <f>IF(N286="snížená",J286,0)</f>
        <v>0</v>
      </c>
      <c r="BG286" s="186">
        <f>IF(N286="zákl. přenesená",J286,0)</f>
        <v>0</v>
      </c>
      <c r="BH286" s="186">
        <f>IF(N286="sníž. přenesená",J286,0)</f>
        <v>0</v>
      </c>
      <c r="BI286" s="186">
        <f>IF(N286="nulová",J286,0)</f>
        <v>0</v>
      </c>
      <c r="BJ286" s="12" t="s">
        <v>82</v>
      </c>
      <c r="BK286" s="186">
        <f>ROUND(I286*H286,2)</f>
        <v>0</v>
      </c>
      <c r="BL286" s="12" t="s">
        <v>150</v>
      </c>
      <c r="BM286" s="185" t="s">
        <v>362</v>
      </c>
    </row>
    <row r="287" spans="2:51" s="188" customFormat="1" ht="12">
      <c r="B287" s="187"/>
      <c r="D287" s="189" t="s">
        <v>152</v>
      </c>
      <c r="E287" s="190" t="s">
        <v>1</v>
      </c>
      <c r="F287" s="191" t="s">
        <v>363</v>
      </c>
      <c r="H287" s="190" t="s">
        <v>1</v>
      </c>
      <c r="L287" s="187"/>
      <c r="M287" s="192"/>
      <c r="T287" s="193"/>
      <c r="AT287" s="190" t="s">
        <v>152</v>
      </c>
      <c r="AU287" s="190" t="s">
        <v>84</v>
      </c>
      <c r="AV287" s="188" t="s">
        <v>82</v>
      </c>
      <c r="AW287" s="188" t="s">
        <v>31</v>
      </c>
      <c r="AX287" s="188" t="s">
        <v>74</v>
      </c>
      <c r="AY287" s="190" t="s">
        <v>144</v>
      </c>
    </row>
    <row r="288" spans="2:51" s="195" customFormat="1" ht="12">
      <c r="B288" s="194"/>
      <c r="D288" s="189" t="s">
        <v>152</v>
      </c>
      <c r="E288" s="196" t="s">
        <v>1</v>
      </c>
      <c r="F288" s="197" t="s">
        <v>364</v>
      </c>
      <c r="H288" s="198">
        <v>12.915</v>
      </c>
      <c r="L288" s="194"/>
      <c r="M288" s="199"/>
      <c r="T288" s="200"/>
      <c r="AT288" s="196" t="s">
        <v>152</v>
      </c>
      <c r="AU288" s="196" t="s">
        <v>84</v>
      </c>
      <c r="AV288" s="195" t="s">
        <v>84</v>
      </c>
      <c r="AW288" s="195" t="s">
        <v>31</v>
      </c>
      <c r="AX288" s="195" t="s">
        <v>74</v>
      </c>
      <c r="AY288" s="196" t="s">
        <v>144</v>
      </c>
    </row>
    <row r="289" spans="2:51" s="188" customFormat="1" ht="12">
      <c r="B289" s="187"/>
      <c r="D289" s="189" t="s">
        <v>152</v>
      </c>
      <c r="E289" s="190" t="s">
        <v>1</v>
      </c>
      <c r="F289" s="191" t="s">
        <v>365</v>
      </c>
      <c r="H289" s="190" t="s">
        <v>1</v>
      </c>
      <c r="L289" s="187"/>
      <c r="M289" s="192"/>
      <c r="T289" s="193"/>
      <c r="AT289" s="190" t="s">
        <v>152</v>
      </c>
      <c r="AU289" s="190" t="s">
        <v>84</v>
      </c>
      <c r="AV289" s="188" t="s">
        <v>82</v>
      </c>
      <c r="AW289" s="188" t="s">
        <v>31</v>
      </c>
      <c r="AX289" s="188" t="s">
        <v>74</v>
      </c>
      <c r="AY289" s="190" t="s">
        <v>144</v>
      </c>
    </row>
    <row r="290" spans="2:51" s="195" customFormat="1" ht="12">
      <c r="B290" s="194"/>
      <c r="D290" s="189" t="s">
        <v>152</v>
      </c>
      <c r="E290" s="196" t="s">
        <v>1</v>
      </c>
      <c r="F290" s="197" t="s">
        <v>366</v>
      </c>
      <c r="H290" s="198">
        <v>5.8</v>
      </c>
      <c r="L290" s="194"/>
      <c r="M290" s="199"/>
      <c r="T290" s="200"/>
      <c r="AT290" s="196" t="s">
        <v>152</v>
      </c>
      <c r="AU290" s="196" t="s">
        <v>84</v>
      </c>
      <c r="AV290" s="195" t="s">
        <v>84</v>
      </c>
      <c r="AW290" s="195" t="s">
        <v>31</v>
      </c>
      <c r="AX290" s="195" t="s">
        <v>74</v>
      </c>
      <c r="AY290" s="196" t="s">
        <v>144</v>
      </c>
    </row>
    <row r="291" spans="2:65" s="30" customFormat="1" ht="16.5" customHeight="1">
      <c r="B291" s="29"/>
      <c r="C291" s="174" t="s">
        <v>367</v>
      </c>
      <c r="D291" s="174" t="s">
        <v>146</v>
      </c>
      <c r="E291" s="175" t="s">
        <v>368</v>
      </c>
      <c r="F291" s="176" t="s">
        <v>369</v>
      </c>
      <c r="G291" s="177" t="s">
        <v>214</v>
      </c>
      <c r="H291" s="178">
        <v>8.8</v>
      </c>
      <c r="I291" s="1"/>
      <c r="J291" s="179">
        <f>ROUND(I291*H291,2)</f>
        <v>0</v>
      </c>
      <c r="K291" s="180"/>
      <c r="L291" s="29"/>
      <c r="M291" s="181" t="s">
        <v>1</v>
      </c>
      <c r="N291" s="182" t="s">
        <v>39</v>
      </c>
      <c r="P291" s="183">
        <f>O291*H291</f>
        <v>0</v>
      </c>
      <c r="Q291" s="183">
        <v>0</v>
      </c>
      <c r="R291" s="183">
        <f>Q291*H291</f>
        <v>0</v>
      </c>
      <c r="S291" s="183">
        <v>0.025</v>
      </c>
      <c r="T291" s="184">
        <f>S291*H291</f>
        <v>0.22000000000000003</v>
      </c>
      <c r="AR291" s="185" t="s">
        <v>150</v>
      </c>
      <c r="AT291" s="185" t="s">
        <v>146</v>
      </c>
      <c r="AU291" s="185" t="s">
        <v>84</v>
      </c>
      <c r="AY291" s="12" t="s">
        <v>144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12" t="s">
        <v>82</v>
      </c>
      <c r="BK291" s="186">
        <f>ROUND(I291*H291,2)</f>
        <v>0</v>
      </c>
      <c r="BL291" s="12" t="s">
        <v>150</v>
      </c>
      <c r="BM291" s="185" t="s">
        <v>370</v>
      </c>
    </row>
    <row r="292" spans="2:51" s="188" customFormat="1" ht="12">
      <c r="B292" s="187"/>
      <c r="D292" s="189" t="s">
        <v>152</v>
      </c>
      <c r="E292" s="190" t="s">
        <v>1</v>
      </c>
      <c r="F292" s="191" t="s">
        <v>371</v>
      </c>
      <c r="H292" s="190" t="s">
        <v>1</v>
      </c>
      <c r="L292" s="187"/>
      <c r="M292" s="192"/>
      <c r="T292" s="193"/>
      <c r="AT292" s="190" t="s">
        <v>152</v>
      </c>
      <c r="AU292" s="190" t="s">
        <v>84</v>
      </c>
      <c r="AV292" s="188" t="s">
        <v>82</v>
      </c>
      <c r="AW292" s="188" t="s">
        <v>31</v>
      </c>
      <c r="AX292" s="188" t="s">
        <v>74</v>
      </c>
      <c r="AY292" s="190" t="s">
        <v>144</v>
      </c>
    </row>
    <row r="293" spans="2:51" s="195" customFormat="1" ht="12">
      <c r="B293" s="194"/>
      <c r="D293" s="189" t="s">
        <v>152</v>
      </c>
      <c r="E293" s="196" t="s">
        <v>1</v>
      </c>
      <c r="F293" s="197" t="s">
        <v>358</v>
      </c>
      <c r="H293" s="198">
        <v>8.8</v>
      </c>
      <c r="L293" s="194"/>
      <c r="M293" s="199"/>
      <c r="T293" s="200"/>
      <c r="AT293" s="196" t="s">
        <v>152</v>
      </c>
      <c r="AU293" s="196" t="s">
        <v>84</v>
      </c>
      <c r="AV293" s="195" t="s">
        <v>84</v>
      </c>
      <c r="AW293" s="195" t="s">
        <v>31</v>
      </c>
      <c r="AX293" s="195" t="s">
        <v>74</v>
      </c>
      <c r="AY293" s="196" t="s">
        <v>144</v>
      </c>
    </row>
    <row r="294" spans="2:63" s="163" customFormat="1" ht="22.9" customHeight="1">
      <c r="B294" s="162"/>
      <c r="D294" s="164" t="s">
        <v>73</v>
      </c>
      <c r="E294" s="172" t="s">
        <v>372</v>
      </c>
      <c r="F294" s="172" t="s">
        <v>373</v>
      </c>
      <c r="J294" s="173">
        <f>BK294</f>
        <v>0</v>
      </c>
      <c r="L294" s="162"/>
      <c r="M294" s="167"/>
      <c r="P294" s="168">
        <f>SUM(P295:P339)</f>
        <v>0</v>
      </c>
      <c r="R294" s="168">
        <f>SUM(R295:R339)</f>
        <v>0</v>
      </c>
      <c r="T294" s="169">
        <f>SUM(T295:T339)</f>
        <v>0</v>
      </c>
      <c r="AR294" s="164" t="s">
        <v>82</v>
      </c>
      <c r="AT294" s="170" t="s">
        <v>73</v>
      </c>
      <c r="AU294" s="170" t="s">
        <v>82</v>
      </c>
      <c r="AY294" s="164" t="s">
        <v>144</v>
      </c>
      <c r="BK294" s="171">
        <f>SUM(BK295:BK339)</f>
        <v>0</v>
      </c>
    </row>
    <row r="295" spans="2:65" s="30" customFormat="1" ht="37.9" customHeight="1">
      <c r="B295" s="29"/>
      <c r="C295" s="174" t="s">
        <v>374</v>
      </c>
      <c r="D295" s="174" t="s">
        <v>146</v>
      </c>
      <c r="E295" s="175" t="s">
        <v>375</v>
      </c>
      <c r="F295" s="176" t="s">
        <v>376</v>
      </c>
      <c r="G295" s="177" t="s">
        <v>207</v>
      </c>
      <c r="H295" s="178">
        <v>665.649</v>
      </c>
      <c r="I295" s="1"/>
      <c r="J295" s="179">
        <f>ROUND(I295*H295,2)</f>
        <v>0</v>
      </c>
      <c r="K295" s="180"/>
      <c r="L295" s="29"/>
      <c r="M295" s="181" t="s">
        <v>1</v>
      </c>
      <c r="N295" s="182" t="s">
        <v>39</v>
      </c>
      <c r="P295" s="183">
        <f>O295*H295</f>
        <v>0</v>
      </c>
      <c r="Q295" s="183">
        <v>0</v>
      </c>
      <c r="R295" s="183">
        <f>Q295*H295</f>
        <v>0</v>
      </c>
      <c r="S295" s="183">
        <v>0</v>
      </c>
      <c r="T295" s="184">
        <f>S295*H295</f>
        <v>0</v>
      </c>
      <c r="AR295" s="185" t="s">
        <v>150</v>
      </c>
      <c r="AT295" s="185" t="s">
        <v>146</v>
      </c>
      <c r="AU295" s="185" t="s">
        <v>84</v>
      </c>
      <c r="AY295" s="12" t="s">
        <v>144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12" t="s">
        <v>82</v>
      </c>
      <c r="BK295" s="186">
        <f>ROUND(I295*H295,2)</f>
        <v>0</v>
      </c>
      <c r="BL295" s="12" t="s">
        <v>150</v>
      </c>
      <c r="BM295" s="185" t="s">
        <v>377</v>
      </c>
    </row>
    <row r="296" spans="2:65" s="30" customFormat="1" ht="24.2" customHeight="1">
      <c r="B296" s="29"/>
      <c r="C296" s="174" t="s">
        <v>378</v>
      </c>
      <c r="D296" s="174" t="s">
        <v>146</v>
      </c>
      <c r="E296" s="175" t="s">
        <v>379</v>
      </c>
      <c r="F296" s="176" t="s">
        <v>380</v>
      </c>
      <c r="G296" s="177" t="s">
        <v>207</v>
      </c>
      <c r="H296" s="178">
        <v>665.649</v>
      </c>
      <c r="I296" s="1"/>
      <c r="J296" s="179">
        <f>ROUND(I296*H296,2)</f>
        <v>0</v>
      </c>
      <c r="K296" s="180"/>
      <c r="L296" s="29"/>
      <c r="M296" s="181" t="s">
        <v>1</v>
      </c>
      <c r="N296" s="182" t="s">
        <v>39</v>
      </c>
      <c r="P296" s="183">
        <f>O296*H296</f>
        <v>0</v>
      </c>
      <c r="Q296" s="183">
        <v>0</v>
      </c>
      <c r="R296" s="183">
        <f>Q296*H296</f>
        <v>0</v>
      </c>
      <c r="S296" s="183">
        <v>0</v>
      </c>
      <c r="T296" s="184">
        <f>S296*H296</f>
        <v>0</v>
      </c>
      <c r="AR296" s="185" t="s">
        <v>150</v>
      </c>
      <c r="AT296" s="185" t="s">
        <v>146</v>
      </c>
      <c r="AU296" s="185" t="s">
        <v>84</v>
      </c>
      <c r="AY296" s="12" t="s">
        <v>144</v>
      </c>
      <c r="BE296" s="186">
        <f>IF(N296="základní",J296,0)</f>
        <v>0</v>
      </c>
      <c r="BF296" s="186">
        <f>IF(N296="snížená",J296,0)</f>
        <v>0</v>
      </c>
      <c r="BG296" s="186">
        <f>IF(N296="zákl. přenesená",J296,0)</f>
        <v>0</v>
      </c>
      <c r="BH296" s="186">
        <f>IF(N296="sníž. přenesená",J296,0)</f>
        <v>0</v>
      </c>
      <c r="BI296" s="186">
        <f>IF(N296="nulová",J296,0)</f>
        <v>0</v>
      </c>
      <c r="BJ296" s="12" t="s">
        <v>82</v>
      </c>
      <c r="BK296" s="186">
        <f>ROUND(I296*H296,2)</f>
        <v>0</v>
      </c>
      <c r="BL296" s="12" t="s">
        <v>150</v>
      </c>
      <c r="BM296" s="185" t="s">
        <v>381</v>
      </c>
    </row>
    <row r="297" spans="2:65" s="30" customFormat="1" ht="24.2" customHeight="1">
      <c r="B297" s="29"/>
      <c r="C297" s="174" t="s">
        <v>382</v>
      </c>
      <c r="D297" s="174" t="s">
        <v>146</v>
      </c>
      <c r="E297" s="175" t="s">
        <v>383</v>
      </c>
      <c r="F297" s="176" t="s">
        <v>384</v>
      </c>
      <c r="G297" s="177" t="s">
        <v>207</v>
      </c>
      <c r="H297" s="178">
        <v>665.649</v>
      </c>
      <c r="I297" s="1"/>
      <c r="J297" s="179">
        <f>ROUND(I297*H297,2)</f>
        <v>0</v>
      </c>
      <c r="K297" s="180"/>
      <c r="L297" s="29"/>
      <c r="M297" s="181" t="s">
        <v>1</v>
      </c>
      <c r="N297" s="182" t="s">
        <v>39</v>
      </c>
      <c r="P297" s="183">
        <f>O297*H297</f>
        <v>0</v>
      </c>
      <c r="Q297" s="183">
        <v>0</v>
      </c>
      <c r="R297" s="183">
        <f>Q297*H297</f>
        <v>0</v>
      </c>
      <c r="S297" s="183">
        <v>0</v>
      </c>
      <c r="T297" s="184">
        <f>S297*H297</f>
        <v>0</v>
      </c>
      <c r="AR297" s="185" t="s">
        <v>150</v>
      </c>
      <c r="AT297" s="185" t="s">
        <v>146</v>
      </c>
      <c r="AU297" s="185" t="s">
        <v>84</v>
      </c>
      <c r="AY297" s="12" t="s">
        <v>144</v>
      </c>
      <c r="BE297" s="186">
        <f>IF(N297="základní",J297,0)</f>
        <v>0</v>
      </c>
      <c r="BF297" s="186">
        <f>IF(N297="snížená",J297,0)</f>
        <v>0</v>
      </c>
      <c r="BG297" s="186">
        <f>IF(N297="zákl. přenesená",J297,0)</f>
        <v>0</v>
      </c>
      <c r="BH297" s="186">
        <f>IF(N297="sníž. přenesená",J297,0)</f>
        <v>0</v>
      </c>
      <c r="BI297" s="186">
        <f>IF(N297="nulová",J297,0)</f>
        <v>0</v>
      </c>
      <c r="BJ297" s="12" t="s">
        <v>82</v>
      </c>
      <c r="BK297" s="186">
        <f>ROUND(I297*H297,2)</f>
        <v>0</v>
      </c>
      <c r="BL297" s="12" t="s">
        <v>150</v>
      </c>
      <c r="BM297" s="185" t="s">
        <v>385</v>
      </c>
    </row>
    <row r="298" spans="2:51" s="188" customFormat="1" ht="12">
      <c r="B298" s="187"/>
      <c r="D298" s="189" t="s">
        <v>152</v>
      </c>
      <c r="E298" s="190" t="s">
        <v>1</v>
      </c>
      <c r="F298" s="191" t="s">
        <v>386</v>
      </c>
      <c r="H298" s="190" t="s">
        <v>1</v>
      </c>
      <c r="L298" s="187"/>
      <c r="M298" s="192"/>
      <c r="T298" s="193"/>
      <c r="AT298" s="190" t="s">
        <v>152</v>
      </c>
      <c r="AU298" s="190" t="s">
        <v>84</v>
      </c>
      <c r="AV298" s="188" t="s">
        <v>82</v>
      </c>
      <c r="AW298" s="188" t="s">
        <v>31</v>
      </c>
      <c r="AX298" s="188" t="s">
        <v>74</v>
      </c>
      <c r="AY298" s="190" t="s">
        <v>144</v>
      </c>
    </row>
    <row r="299" spans="2:51" s="195" customFormat="1" ht="12">
      <c r="B299" s="194"/>
      <c r="D299" s="189" t="s">
        <v>152</v>
      </c>
      <c r="E299" s="196" t="s">
        <v>1</v>
      </c>
      <c r="F299" s="197" t="s">
        <v>387</v>
      </c>
      <c r="H299" s="198">
        <v>665.649</v>
      </c>
      <c r="L299" s="194"/>
      <c r="M299" s="199"/>
      <c r="T299" s="200"/>
      <c r="AT299" s="196" t="s">
        <v>152</v>
      </c>
      <c r="AU299" s="196" t="s">
        <v>84</v>
      </c>
      <c r="AV299" s="195" t="s">
        <v>84</v>
      </c>
      <c r="AW299" s="195" t="s">
        <v>31</v>
      </c>
      <c r="AX299" s="195" t="s">
        <v>74</v>
      </c>
      <c r="AY299" s="196" t="s">
        <v>144</v>
      </c>
    </row>
    <row r="300" spans="2:65" s="30" customFormat="1" ht="33" customHeight="1">
      <c r="B300" s="29"/>
      <c r="C300" s="174" t="s">
        <v>388</v>
      </c>
      <c r="D300" s="174" t="s">
        <v>146</v>
      </c>
      <c r="E300" s="175" t="s">
        <v>389</v>
      </c>
      <c r="F300" s="176" t="s">
        <v>390</v>
      </c>
      <c r="G300" s="177" t="s">
        <v>207</v>
      </c>
      <c r="H300" s="178">
        <v>385.751</v>
      </c>
      <c r="I300" s="1"/>
      <c r="J300" s="179">
        <f>ROUND(I300*H300,2)</f>
        <v>0</v>
      </c>
      <c r="K300" s="180"/>
      <c r="L300" s="29"/>
      <c r="M300" s="181" t="s">
        <v>1</v>
      </c>
      <c r="N300" s="182" t="s">
        <v>39</v>
      </c>
      <c r="P300" s="183">
        <f>O300*H300</f>
        <v>0</v>
      </c>
      <c r="Q300" s="183">
        <v>0</v>
      </c>
      <c r="R300" s="183">
        <f>Q300*H300</f>
        <v>0</v>
      </c>
      <c r="S300" s="183">
        <v>0</v>
      </c>
      <c r="T300" s="184">
        <f>S300*H300</f>
        <v>0</v>
      </c>
      <c r="AR300" s="185" t="s">
        <v>150</v>
      </c>
      <c r="AT300" s="185" t="s">
        <v>146</v>
      </c>
      <c r="AU300" s="185" t="s">
        <v>84</v>
      </c>
      <c r="AY300" s="12" t="s">
        <v>144</v>
      </c>
      <c r="BE300" s="186">
        <f>IF(N300="základní",J300,0)</f>
        <v>0</v>
      </c>
      <c r="BF300" s="186">
        <f>IF(N300="snížená",J300,0)</f>
        <v>0</v>
      </c>
      <c r="BG300" s="186">
        <f>IF(N300="zákl. přenesená",J300,0)</f>
        <v>0</v>
      </c>
      <c r="BH300" s="186">
        <f>IF(N300="sníž. přenesená",J300,0)</f>
        <v>0</v>
      </c>
      <c r="BI300" s="186">
        <f>IF(N300="nulová",J300,0)</f>
        <v>0</v>
      </c>
      <c r="BJ300" s="12" t="s">
        <v>82</v>
      </c>
      <c r="BK300" s="186">
        <f>ROUND(I300*H300,2)</f>
        <v>0</v>
      </c>
      <c r="BL300" s="12" t="s">
        <v>150</v>
      </c>
      <c r="BM300" s="185" t="s">
        <v>391</v>
      </c>
    </row>
    <row r="301" spans="2:51" s="188" customFormat="1" ht="12">
      <c r="B301" s="187"/>
      <c r="D301" s="189" t="s">
        <v>152</v>
      </c>
      <c r="E301" s="190" t="s">
        <v>1</v>
      </c>
      <c r="F301" s="191" t="s">
        <v>392</v>
      </c>
      <c r="H301" s="190" t="s">
        <v>1</v>
      </c>
      <c r="L301" s="187"/>
      <c r="M301" s="192"/>
      <c r="T301" s="193"/>
      <c r="AT301" s="190" t="s">
        <v>152</v>
      </c>
      <c r="AU301" s="190" t="s">
        <v>84</v>
      </c>
      <c r="AV301" s="188" t="s">
        <v>82</v>
      </c>
      <c r="AW301" s="188" t="s">
        <v>31</v>
      </c>
      <c r="AX301" s="188" t="s">
        <v>74</v>
      </c>
      <c r="AY301" s="190" t="s">
        <v>144</v>
      </c>
    </row>
    <row r="302" spans="2:51" s="195" customFormat="1" ht="12">
      <c r="B302" s="194"/>
      <c r="D302" s="189" t="s">
        <v>152</v>
      </c>
      <c r="E302" s="196" t="s">
        <v>1</v>
      </c>
      <c r="F302" s="197" t="s">
        <v>393</v>
      </c>
      <c r="H302" s="198">
        <v>148.462</v>
      </c>
      <c r="L302" s="194"/>
      <c r="M302" s="199"/>
      <c r="T302" s="200"/>
      <c r="AT302" s="196" t="s">
        <v>152</v>
      </c>
      <c r="AU302" s="196" t="s">
        <v>84</v>
      </c>
      <c r="AV302" s="195" t="s">
        <v>84</v>
      </c>
      <c r="AW302" s="195" t="s">
        <v>31</v>
      </c>
      <c r="AX302" s="195" t="s">
        <v>74</v>
      </c>
      <c r="AY302" s="196" t="s">
        <v>144</v>
      </c>
    </row>
    <row r="303" spans="2:51" s="188" customFormat="1" ht="12">
      <c r="B303" s="187"/>
      <c r="D303" s="189" t="s">
        <v>152</v>
      </c>
      <c r="E303" s="190" t="s">
        <v>1</v>
      </c>
      <c r="F303" s="191" t="s">
        <v>394</v>
      </c>
      <c r="H303" s="190" t="s">
        <v>1</v>
      </c>
      <c r="L303" s="187"/>
      <c r="M303" s="192"/>
      <c r="T303" s="193"/>
      <c r="AT303" s="190" t="s">
        <v>152</v>
      </c>
      <c r="AU303" s="190" t="s">
        <v>84</v>
      </c>
      <c r="AV303" s="188" t="s">
        <v>82</v>
      </c>
      <c r="AW303" s="188" t="s">
        <v>31</v>
      </c>
      <c r="AX303" s="188" t="s">
        <v>74</v>
      </c>
      <c r="AY303" s="190" t="s">
        <v>144</v>
      </c>
    </row>
    <row r="304" spans="2:51" s="195" customFormat="1" ht="12">
      <c r="B304" s="194"/>
      <c r="D304" s="189" t="s">
        <v>152</v>
      </c>
      <c r="E304" s="196" t="s">
        <v>1</v>
      </c>
      <c r="F304" s="197" t="s">
        <v>395</v>
      </c>
      <c r="H304" s="198">
        <v>187.46</v>
      </c>
      <c r="L304" s="194"/>
      <c r="M304" s="199"/>
      <c r="T304" s="200"/>
      <c r="AT304" s="196" t="s">
        <v>152</v>
      </c>
      <c r="AU304" s="196" t="s">
        <v>84</v>
      </c>
      <c r="AV304" s="195" t="s">
        <v>84</v>
      </c>
      <c r="AW304" s="195" t="s">
        <v>31</v>
      </c>
      <c r="AX304" s="195" t="s">
        <v>74</v>
      </c>
      <c r="AY304" s="196" t="s">
        <v>144</v>
      </c>
    </row>
    <row r="305" spans="2:51" s="188" customFormat="1" ht="12">
      <c r="B305" s="187"/>
      <c r="D305" s="189" t="s">
        <v>152</v>
      </c>
      <c r="E305" s="190" t="s">
        <v>1</v>
      </c>
      <c r="F305" s="191" t="s">
        <v>396</v>
      </c>
      <c r="H305" s="190" t="s">
        <v>1</v>
      </c>
      <c r="L305" s="187"/>
      <c r="M305" s="192"/>
      <c r="T305" s="193"/>
      <c r="AT305" s="190" t="s">
        <v>152</v>
      </c>
      <c r="AU305" s="190" t="s">
        <v>84</v>
      </c>
      <c r="AV305" s="188" t="s">
        <v>82</v>
      </c>
      <c r="AW305" s="188" t="s">
        <v>31</v>
      </c>
      <c r="AX305" s="188" t="s">
        <v>74</v>
      </c>
      <c r="AY305" s="190" t="s">
        <v>144</v>
      </c>
    </row>
    <row r="306" spans="2:51" s="195" customFormat="1" ht="12">
      <c r="B306" s="194"/>
      <c r="D306" s="189" t="s">
        <v>152</v>
      </c>
      <c r="E306" s="196" t="s">
        <v>1</v>
      </c>
      <c r="F306" s="197" t="s">
        <v>397</v>
      </c>
      <c r="H306" s="198">
        <v>2.408</v>
      </c>
      <c r="L306" s="194"/>
      <c r="M306" s="199"/>
      <c r="T306" s="200"/>
      <c r="AT306" s="196" t="s">
        <v>152</v>
      </c>
      <c r="AU306" s="196" t="s">
        <v>84</v>
      </c>
      <c r="AV306" s="195" t="s">
        <v>84</v>
      </c>
      <c r="AW306" s="195" t="s">
        <v>31</v>
      </c>
      <c r="AX306" s="195" t="s">
        <v>74</v>
      </c>
      <c r="AY306" s="196" t="s">
        <v>144</v>
      </c>
    </row>
    <row r="307" spans="2:51" s="188" customFormat="1" ht="12">
      <c r="B307" s="187"/>
      <c r="D307" s="189" t="s">
        <v>152</v>
      </c>
      <c r="E307" s="190" t="s">
        <v>1</v>
      </c>
      <c r="F307" s="191" t="s">
        <v>398</v>
      </c>
      <c r="H307" s="190" t="s">
        <v>1</v>
      </c>
      <c r="L307" s="187"/>
      <c r="M307" s="192"/>
      <c r="T307" s="193"/>
      <c r="AT307" s="190" t="s">
        <v>152</v>
      </c>
      <c r="AU307" s="190" t="s">
        <v>84</v>
      </c>
      <c r="AV307" s="188" t="s">
        <v>82</v>
      </c>
      <c r="AW307" s="188" t="s">
        <v>31</v>
      </c>
      <c r="AX307" s="188" t="s">
        <v>74</v>
      </c>
      <c r="AY307" s="190" t="s">
        <v>144</v>
      </c>
    </row>
    <row r="308" spans="2:51" s="195" customFormat="1" ht="12">
      <c r="B308" s="194"/>
      <c r="D308" s="189" t="s">
        <v>152</v>
      </c>
      <c r="E308" s="196" t="s">
        <v>1</v>
      </c>
      <c r="F308" s="197" t="s">
        <v>399</v>
      </c>
      <c r="H308" s="198">
        <v>42.279</v>
      </c>
      <c r="L308" s="194"/>
      <c r="M308" s="199"/>
      <c r="T308" s="200"/>
      <c r="AT308" s="196" t="s">
        <v>152</v>
      </c>
      <c r="AU308" s="196" t="s">
        <v>84</v>
      </c>
      <c r="AV308" s="195" t="s">
        <v>84</v>
      </c>
      <c r="AW308" s="195" t="s">
        <v>31</v>
      </c>
      <c r="AX308" s="195" t="s">
        <v>74</v>
      </c>
      <c r="AY308" s="196" t="s">
        <v>144</v>
      </c>
    </row>
    <row r="309" spans="2:51" s="188" customFormat="1" ht="12">
      <c r="B309" s="187"/>
      <c r="D309" s="189" t="s">
        <v>152</v>
      </c>
      <c r="E309" s="190" t="s">
        <v>1</v>
      </c>
      <c r="F309" s="191" t="s">
        <v>400</v>
      </c>
      <c r="H309" s="190" t="s">
        <v>1</v>
      </c>
      <c r="L309" s="187"/>
      <c r="M309" s="192"/>
      <c r="T309" s="193"/>
      <c r="AT309" s="190" t="s">
        <v>152</v>
      </c>
      <c r="AU309" s="190" t="s">
        <v>84</v>
      </c>
      <c r="AV309" s="188" t="s">
        <v>82</v>
      </c>
      <c r="AW309" s="188" t="s">
        <v>31</v>
      </c>
      <c r="AX309" s="188" t="s">
        <v>74</v>
      </c>
      <c r="AY309" s="190" t="s">
        <v>144</v>
      </c>
    </row>
    <row r="310" spans="2:51" s="195" customFormat="1" ht="12">
      <c r="B310" s="194"/>
      <c r="D310" s="189" t="s">
        <v>152</v>
      </c>
      <c r="E310" s="196" t="s">
        <v>1</v>
      </c>
      <c r="F310" s="197" t="s">
        <v>401</v>
      </c>
      <c r="H310" s="198">
        <v>4.743</v>
      </c>
      <c r="L310" s="194"/>
      <c r="M310" s="199"/>
      <c r="T310" s="200"/>
      <c r="AT310" s="196" t="s">
        <v>152</v>
      </c>
      <c r="AU310" s="196" t="s">
        <v>84</v>
      </c>
      <c r="AV310" s="195" t="s">
        <v>84</v>
      </c>
      <c r="AW310" s="195" t="s">
        <v>31</v>
      </c>
      <c r="AX310" s="195" t="s">
        <v>74</v>
      </c>
      <c r="AY310" s="196" t="s">
        <v>144</v>
      </c>
    </row>
    <row r="311" spans="2:51" s="188" customFormat="1" ht="12">
      <c r="B311" s="187"/>
      <c r="D311" s="189" t="s">
        <v>152</v>
      </c>
      <c r="E311" s="190" t="s">
        <v>1</v>
      </c>
      <c r="F311" s="191" t="s">
        <v>402</v>
      </c>
      <c r="H311" s="190" t="s">
        <v>1</v>
      </c>
      <c r="L311" s="187"/>
      <c r="M311" s="192"/>
      <c r="T311" s="193"/>
      <c r="AT311" s="190" t="s">
        <v>152</v>
      </c>
      <c r="AU311" s="190" t="s">
        <v>84</v>
      </c>
      <c r="AV311" s="188" t="s">
        <v>82</v>
      </c>
      <c r="AW311" s="188" t="s">
        <v>31</v>
      </c>
      <c r="AX311" s="188" t="s">
        <v>74</v>
      </c>
      <c r="AY311" s="190" t="s">
        <v>144</v>
      </c>
    </row>
    <row r="312" spans="2:51" s="195" customFormat="1" ht="12">
      <c r="B312" s="194"/>
      <c r="D312" s="189" t="s">
        <v>152</v>
      </c>
      <c r="E312" s="196" t="s">
        <v>1</v>
      </c>
      <c r="F312" s="197" t="s">
        <v>403</v>
      </c>
      <c r="H312" s="198">
        <v>0.399</v>
      </c>
      <c r="L312" s="194"/>
      <c r="M312" s="199"/>
      <c r="T312" s="200"/>
      <c r="AT312" s="196" t="s">
        <v>152</v>
      </c>
      <c r="AU312" s="196" t="s">
        <v>84</v>
      </c>
      <c r="AV312" s="195" t="s">
        <v>84</v>
      </c>
      <c r="AW312" s="195" t="s">
        <v>31</v>
      </c>
      <c r="AX312" s="195" t="s">
        <v>74</v>
      </c>
      <c r="AY312" s="196" t="s">
        <v>144</v>
      </c>
    </row>
    <row r="313" spans="2:65" s="30" customFormat="1" ht="37.9" customHeight="1">
      <c r="B313" s="29"/>
      <c r="C313" s="174" t="s">
        <v>404</v>
      </c>
      <c r="D313" s="174" t="s">
        <v>146</v>
      </c>
      <c r="E313" s="175" t="s">
        <v>405</v>
      </c>
      <c r="F313" s="176" t="s">
        <v>406</v>
      </c>
      <c r="G313" s="177" t="s">
        <v>207</v>
      </c>
      <c r="H313" s="178">
        <v>192.203</v>
      </c>
      <c r="I313" s="1"/>
      <c r="J313" s="179">
        <f>ROUND(I313*H313,2)</f>
        <v>0</v>
      </c>
      <c r="K313" s="180"/>
      <c r="L313" s="29"/>
      <c r="M313" s="181" t="s">
        <v>1</v>
      </c>
      <c r="N313" s="182" t="s">
        <v>39</v>
      </c>
      <c r="P313" s="183">
        <f>O313*H313</f>
        <v>0</v>
      </c>
      <c r="Q313" s="183">
        <v>0</v>
      </c>
      <c r="R313" s="183">
        <f>Q313*H313</f>
        <v>0</v>
      </c>
      <c r="S313" s="183">
        <v>0</v>
      </c>
      <c r="T313" s="184">
        <f>S313*H313</f>
        <v>0</v>
      </c>
      <c r="AR313" s="185" t="s">
        <v>150</v>
      </c>
      <c r="AT313" s="185" t="s">
        <v>146</v>
      </c>
      <c r="AU313" s="185" t="s">
        <v>84</v>
      </c>
      <c r="AY313" s="12" t="s">
        <v>144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12" t="s">
        <v>82</v>
      </c>
      <c r="BK313" s="186">
        <f>ROUND(I313*H313,2)</f>
        <v>0</v>
      </c>
      <c r="BL313" s="12" t="s">
        <v>150</v>
      </c>
      <c r="BM313" s="185" t="s">
        <v>407</v>
      </c>
    </row>
    <row r="314" spans="2:51" s="188" customFormat="1" ht="12">
      <c r="B314" s="187"/>
      <c r="D314" s="189" t="s">
        <v>152</v>
      </c>
      <c r="E314" s="190" t="s">
        <v>1</v>
      </c>
      <c r="F314" s="191" t="s">
        <v>408</v>
      </c>
      <c r="H314" s="190" t="s">
        <v>1</v>
      </c>
      <c r="L314" s="187"/>
      <c r="M314" s="192"/>
      <c r="T314" s="193"/>
      <c r="AT314" s="190" t="s">
        <v>152</v>
      </c>
      <c r="AU314" s="190" t="s">
        <v>84</v>
      </c>
      <c r="AV314" s="188" t="s">
        <v>82</v>
      </c>
      <c r="AW314" s="188" t="s">
        <v>31</v>
      </c>
      <c r="AX314" s="188" t="s">
        <v>74</v>
      </c>
      <c r="AY314" s="190" t="s">
        <v>144</v>
      </c>
    </row>
    <row r="315" spans="2:51" s="195" customFormat="1" ht="12">
      <c r="B315" s="194"/>
      <c r="D315" s="189" t="s">
        <v>152</v>
      </c>
      <c r="E315" s="196" t="s">
        <v>1</v>
      </c>
      <c r="F315" s="197" t="s">
        <v>409</v>
      </c>
      <c r="H315" s="198">
        <v>155.582</v>
      </c>
      <c r="L315" s="194"/>
      <c r="M315" s="199"/>
      <c r="T315" s="200"/>
      <c r="AT315" s="196" t="s">
        <v>152</v>
      </c>
      <c r="AU315" s="196" t="s">
        <v>84</v>
      </c>
      <c r="AV315" s="195" t="s">
        <v>84</v>
      </c>
      <c r="AW315" s="195" t="s">
        <v>31</v>
      </c>
      <c r="AX315" s="195" t="s">
        <v>74</v>
      </c>
      <c r="AY315" s="196" t="s">
        <v>144</v>
      </c>
    </row>
    <row r="316" spans="2:51" s="188" customFormat="1" ht="12">
      <c r="B316" s="187"/>
      <c r="D316" s="189" t="s">
        <v>152</v>
      </c>
      <c r="E316" s="190" t="s">
        <v>1</v>
      </c>
      <c r="F316" s="191" t="s">
        <v>410</v>
      </c>
      <c r="H316" s="190" t="s">
        <v>1</v>
      </c>
      <c r="L316" s="187"/>
      <c r="M316" s="192"/>
      <c r="T316" s="193"/>
      <c r="AT316" s="190" t="s">
        <v>152</v>
      </c>
      <c r="AU316" s="190" t="s">
        <v>84</v>
      </c>
      <c r="AV316" s="188" t="s">
        <v>82</v>
      </c>
      <c r="AW316" s="188" t="s">
        <v>31</v>
      </c>
      <c r="AX316" s="188" t="s">
        <v>74</v>
      </c>
      <c r="AY316" s="190" t="s">
        <v>144</v>
      </c>
    </row>
    <row r="317" spans="2:51" s="195" customFormat="1" ht="12">
      <c r="B317" s="194"/>
      <c r="D317" s="189" t="s">
        <v>152</v>
      </c>
      <c r="E317" s="196" t="s">
        <v>1</v>
      </c>
      <c r="F317" s="197" t="s">
        <v>411</v>
      </c>
      <c r="H317" s="198">
        <v>36.621</v>
      </c>
      <c r="L317" s="194"/>
      <c r="M317" s="199"/>
      <c r="T317" s="200"/>
      <c r="AT317" s="196" t="s">
        <v>152</v>
      </c>
      <c r="AU317" s="196" t="s">
        <v>84</v>
      </c>
      <c r="AV317" s="195" t="s">
        <v>84</v>
      </c>
      <c r="AW317" s="195" t="s">
        <v>31</v>
      </c>
      <c r="AX317" s="195" t="s">
        <v>74</v>
      </c>
      <c r="AY317" s="196" t="s">
        <v>144</v>
      </c>
    </row>
    <row r="318" spans="2:65" s="30" customFormat="1" ht="33" customHeight="1">
      <c r="B318" s="29"/>
      <c r="C318" s="174" t="s">
        <v>412</v>
      </c>
      <c r="D318" s="174" t="s">
        <v>146</v>
      </c>
      <c r="E318" s="175" t="s">
        <v>413</v>
      </c>
      <c r="F318" s="176" t="s">
        <v>414</v>
      </c>
      <c r="G318" s="177" t="s">
        <v>207</v>
      </c>
      <c r="H318" s="178">
        <v>58.001</v>
      </c>
      <c r="I318" s="1"/>
      <c r="J318" s="179">
        <f>ROUND(I318*H318,2)</f>
        <v>0</v>
      </c>
      <c r="K318" s="180"/>
      <c r="L318" s="29"/>
      <c r="M318" s="181" t="s">
        <v>1</v>
      </c>
      <c r="N318" s="182" t="s">
        <v>39</v>
      </c>
      <c r="P318" s="183">
        <f>O318*H318</f>
        <v>0</v>
      </c>
      <c r="Q318" s="183">
        <v>0</v>
      </c>
      <c r="R318" s="183">
        <f>Q318*H318</f>
        <v>0</v>
      </c>
      <c r="S318" s="183">
        <v>0</v>
      </c>
      <c r="T318" s="184">
        <f>S318*H318</f>
        <v>0</v>
      </c>
      <c r="AR318" s="185" t="s">
        <v>150</v>
      </c>
      <c r="AT318" s="185" t="s">
        <v>146</v>
      </c>
      <c r="AU318" s="185" t="s">
        <v>84</v>
      </c>
      <c r="AY318" s="12" t="s">
        <v>144</v>
      </c>
      <c r="BE318" s="186">
        <f>IF(N318="základní",J318,0)</f>
        <v>0</v>
      </c>
      <c r="BF318" s="186">
        <f>IF(N318="snížená",J318,0)</f>
        <v>0</v>
      </c>
      <c r="BG318" s="186">
        <f>IF(N318="zákl. přenesená",J318,0)</f>
        <v>0</v>
      </c>
      <c r="BH318" s="186">
        <f>IF(N318="sníž. přenesená",J318,0)</f>
        <v>0</v>
      </c>
      <c r="BI318" s="186">
        <f>IF(N318="nulová",J318,0)</f>
        <v>0</v>
      </c>
      <c r="BJ318" s="12" t="s">
        <v>82</v>
      </c>
      <c r="BK318" s="186">
        <f>ROUND(I318*H318,2)</f>
        <v>0</v>
      </c>
      <c r="BL318" s="12" t="s">
        <v>150</v>
      </c>
      <c r="BM318" s="185" t="s">
        <v>415</v>
      </c>
    </row>
    <row r="319" spans="2:51" s="188" customFormat="1" ht="12">
      <c r="B319" s="187"/>
      <c r="D319" s="189" t="s">
        <v>152</v>
      </c>
      <c r="E319" s="190" t="s">
        <v>1</v>
      </c>
      <c r="F319" s="191" t="s">
        <v>416</v>
      </c>
      <c r="H319" s="190" t="s">
        <v>1</v>
      </c>
      <c r="L319" s="187"/>
      <c r="M319" s="192"/>
      <c r="T319" s="193"/>
      <c r="AT319" s="190" t="s">
        <v>152</v>
      </c>
      <c r="AU319" s="190" t="s">
        <v>84</v>
      </c>
      <c r="AV319" s="188" t="s">
        <v>82</v>
      </c>
      <c r="AW319" s="188" t="s">
        <v>31</v>
      </c>
      <c r="AX319" s="188" t="s">
        <v>74</v>
      </c>
      <c r="AY319" s="190" t="s">
        <v>144</v>
      </c>
    </row>
    <row r="320" spans="2:51" s="195" customFormat="1" ht="12">
      <c r="B320" s="194"/>
      <c r="D320" s="189" t="s">
        <v>152</v>
      </c>
      <c r="E320" s="196" t="s">
        <v>1</v>
      </c>
      <c r="F320" s="197" t="s">
        <v>417</v>
      </c>
      <c r="H320" s="198">
        <v>58.001</v>
      </c>
      <c r="L320" s="194"/>
      <c r="M320" s="199"/>
      <c r="T320" s="200"/>
      <c r="AT320" s="196" t="s">
        <v>152</v>
      </c>
      <c r="AU320" s="196" t="s">
        <v>84</v>
      </c>
      <c r="AV320" s="195" t="s">
        <v>84</v>
      </c>
      <c r="AW320" s="195" t="s">
        <v>31</v>
      </c>
      <c r="AX320" s="195" t="s">
        <v>74</v>
      </c>
      <c r="AY320" s="196" t="s">
        <v>144</v>
      </c>
    </row>
    <row r="321" spans="2:65" s="30" customFormat="1" ht="33" customHeight="1">
      <c r="B321" s="29"/>
      <c r="C321" s="174" t="s">
        <v>418</v>
      </c>
      <c r="D321" s="174" t="s">
        <v>146</v>
      </c>
      <c r="E321" s="175" t="s">
        <v>419</v>
      </c>
      <c r="F321" s="176" t="s">
        <v>420</v>
      </c>
      <c r="G321" s="177" t="s">
        <v>207</v>
      </c>
      <c r="H321" s="178">
        <v>1.58</v>
      </c>
      <c r="I321" s="1"/>
      <c r="J321" s="179">
        <f>ROUND(I321*H321,2)</f>
        <v>0</v>
      </c>
      <c r="K321" s="180"/>
      <c r="L321" s="29"/>
      <c r="M321" s="181" t="s">
        <v>1</v>
      </c>
      <c r="N321" s="182" t="s">
        <v>39</v>
      </c>
      <c r="P321" s="183">
        <f>O321*H321</f>
        <v>0</v>
      </c>
      <c r="Q321" s="183">
        <v>0</v>
      </c>
      <c r="R321" s="183">
        <f>Q321*H321</f>
        <v>0</v>
      </c>
      <c r="S321" s="183">
        <v>0</v>
      </c>
      <c r="T321" s="184">
        <f>S321*H321</f>
        <v>0</v>
      </c>
      <c r="AR321" s="185" t="s">
        <v>150</v>
      </c>
      <c r="AT321" s="185" t="s">
        <v>146</v>
      </c>
      <c r="AU321" s="185" t="s">
        <v>84</v>
      </c>
      <c r="AY321" s="12" t="s">
        <v>144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12" t="s">
        <v>82</v>
      </c>
      <c r="BK321" s="186">
        <f>ROUND(I321*H321,2)</f>
        <v>0</v>
      </c>
      <c r="BL321" s="12" t="s">
        <v>150</v>
      </c>
      <c r="BM321" s="185" t="s">
        <v>421</v>
      </c>
    </row>
    <row r="322" spans="2:51" s="188" customFormat="1" ht="12">
      <c r="B322" s="187"/>
      <c r="D322" s="189" t="s">
        <v>152</v>
      </c>
      <c r="E322" s="190" t="s">
        <v>1</v>
      </c>
      <c r="F322" s="191" t="s">
        <v>422</v>
      </c>
      <c r="H322" s="190" t="s">
        <v>1</v>
      </c>
      <c r="L322" s="187"/>
      <c r="M322" s="192"/>
      <c r="T322" s="193"/>
      <c r="AT322" s="190" t="s">
        <v>152</v>
      </c>
      <c r="AU322" s="190" t="s">
        <v>84</v>
      </c>
      <c r="AV322" s="188" t="s">
        <v>82</v>
      </c>
      <c r="AW322" s="188" t="s">
        <v>31</v>
      </c>
      <c r="AX322" s="188" t="s">
        <v>74</v>
      </c>
      <c r="AY322" s="190" t="s">
        <v>144</v>
      </c>
    </row>
    <row r="323" spans="2:51" s="195" customFormat="1" ht="12">
      <c r="B323" s="194"/>
      <c r="D323" s="189" t="s">
        <v>152</v>
      </c>
      <c r="E323" s="196" t="s">
        <v>1</v>
      </c>
      <c r="F323" s="197" t="s">
        <v>423</v>
      </c>
      <c r="H323" s="198">
        <v>1.58</v>
      </c>
      <c r="L323" s="194"/>
      <c r="M323" s="199"/>
      <c r="T323" s="200"/>
      <c r="AT323" s="196" t="s">
        <v>152</v>
      </c>
      <c r="AU323" s="196" t="s">
        <v>84</v>
      </c>
      <c r="AV323" s="195" t="s">
        <v>84</v>
      </c>
      <c r="AW323" s="195" t="s">
        <v>31</v>
      </c>
      <c r="AX323" s="195" t="s">
        <v>74</v>
      </c>
      <c r="AY323" s="196" t="s">
        <v>144</v>
      </c>
    </row>
    <row r="324" spans="2:65" s="30" customFormat="1" ht="33" customHeight="1">
      <c r="B324" s="29"/>
      <c r="C324" s="174" t="s">
        <v>424</v>
      </c>
      <c r="D324" s="174" t="s">
        <v>146</v>
      </c>
      <c r="E324" s="175" t="s">
        <v>425</v>
      </c>
      <c r="F324" s="176" t="s">
        <v>426</v>
      </c>
      <c r="G324" s="177" t="s">
        <v>207</v>
      </c>
      <c r="H324" s="178">
        <v>8.644</v>
      </c>
      <c r="I324" s="1"/>
      <c r="J324" s="179">
        <f>ROUND(I324*H324,2)</f>
        <v>0</v>
      </c>
      <c r="K324" s="180"/>
      <c r="L324" s="29"/>
      <c r="M324" s="181" t="s">
        <v>1</v>
      </c>
      <c r="N324" s="182" t="s">
        <v>39</v>
      </c>
      <c r="P324" s="183">
        <f>O324*H324</f>
        <v>0</v>
      </c>
      <c r="Q324" s="183">
        <v>0</v>
      </c>
      <c r="R324" s="183">
        <f>Q324*H324</f>
        <v>0</v>
      </c>
      <c r="S324" s="183">
        <v>0</v>
      </c>
      <c r="T324" s="184">
        <f>S324*H324</f>
        <v>0</v>
      </c>
      <c r="AR324" s="185" t="s">
        <v>150</v>
      </c>
      <c r="AT324" s="185" t="s">
        <v>146</v>
      </c>
      <c r="AU324" s="185" t="s">
        <v>84</v>
      </c>
      <c r="AY324" s="12" t="s">
        <v>144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2" t="s">
        <v>82</v>
      </c>
      <c r="BK324" s="186">
        <f>ROUND(I324*H324,2)</f>
        <v>0</v>
      </c>
      <c r="BL324" s="12" t="s">
        <v>150</v>
      </c>
      <c r="BM324" s="185" t="s">
        <v>427</v>
      </c>
    </row>
    <row r="325" spans="2:51" s="188" customFormat="1" ht="12">
      <c r="B325" s="187"/>
      <c r="D325" s="189" t="s">
        <v>152</v>
      </c>
      <c r="E325" s="190" t="s">
        <v>1</v>
      </c>
      <c r="F325" s="191" t="s">
        <v>428</v>
      </c>
      <c r="H325" s="190" t="s">
        <v>1</v>
      </c>
      <c r="L325" s="187"/>
      <c r="M325" s="192"/>
      <c r="T325" s="193"/>
      <c r="AT325" s="190" t="s">
        <v>152</v>
      </c>
      <c r="AU325" s="190" t="s">
        <v>84</v>
      </c>
      <c r="AV325" s="188" t="s">
        <v>82</v>
      </c>
      <c r="AW325" s="188" t="s">
        <v>31</v>
      </c>
      <c r="AX325" s="188" t="s">
        <v>74</v>
      </c>
      <c r="AY325" s="190" t="s">
        <v>144</v>
      </c>
    </row>
    <row r="326" spans="2:51" s="195" customFormat="1" ht="22.5">
      <c r="B326" s="194"/>
      <c r="D326" s="189" t="s">
        <v>152</v>
      </c>
      <c r="E326" s="196" t="s">
        <v>1</v>
      </c>
      <c r="F326" s="197" t="s">
        <v>429</v>
      </c>
      <c r="H326" s="198">
        <v>8.644</v>
      </c>
      <c r="L326" s="194"/>
      <c r="M326" s="199"/>
      <c r="T326" s="200"/>
      <c r="AT326" s="196" t="s">
        <v>152</v>
      </c>
      <c r="AU326" s="196" t="s">
        <v>84</v>
      </c>
      <c r="AV326" s="195" t="s">
        <v>84</v>
      </c>
      <c r="AW326" s="195" t="s">
        <v>31</v>
      </c>
      <c r="AX326" s="195" t="s">
        <v>74</v>
      </c>
      <c r="AY326" s="196" t="s">
        <v>144</v>
      </c>
    </row>
    <row r="327" spans="2:65" s="30" customFormat="1" ht="33" customHeight="1">
      <c r="B327" s="29"/>
      <c r="C327" s="174" t="s">
        <v>430</v>
      </c>
      <c r="D327" s="174" t="s">
        <v>146</v>
      </c>
      <c r="E327" s="175" t="s">
        <v>431</v>
      </c>
      <c r="F327" s="176" t="s">
        <v>432</v>
      </c>
      <c r="G327" s="177" t="s">
        <v>207</v>
      </c>
      <c r="H327" s="178">
        <v>1.07</v>
      </c>
      <c r="I327" s="1"/>
      <c r="J327" s="179">
        <f>ROUND(I327*H327,2)</f>
        <v>0</v>
      </c>
      <c r="K327" s="180"/>
      <c r="L327" s="29"/>
      <c r="M327" s="181" t="s">
        <v>1</v>
      </c>
      <c r="N327" s="182" t="s">
        <v>39</v>
      </c>
      <c r="P327" s="183">
        <f>O327*H327</f>
        <v>0</v>
      </c>
      <c r="Q327" s="183">
        <v>0</v>
      </c>
      <c r="R327" s="183">
        <f>Q327*H327</f>
        <v>0</v>
      </c>
      <c r="S327" s="183">
        <v>0</v>
      </c>
      <c r="T327" s="184">
        <f>S327*H327</f>
        <v>0</v>
      </c>
      <c r="AR327" s="185" t="s">
        <v>150</v>
      </c>
      <c r="AT327" s="185" t="s">
        <v>146</v>
      </c>
      <c r="AU327" s="185" t="s">
        <v>84</v>
      </c>
      <c r="AY327" s="12" t="s">
        <v>144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12" t="s">
        <v>82</v>
      </c>
      <c r="BK327" s="186">
        <f>ROUND(I327*H327,2)</f>
        <v>0</v>
      </c>
      <c r="BL327" s="12" t="s">
        <v>150</v>
      </c>
      <c r="BM327" s="185" t="s">
        <v>433</v>
      </c>
    </row>
    <row r="328" spans="2:51" s="188" customFormat="1" ht="12">
      <c r="B328" s="187"/>
      <c r="D328" s="189" t="s">
        <v>152</v>
      </c>
      <c r="E328" s="190" t="s">
        <v>1</v>
      </c>
      <c r="F328" s="191" t="s">
        <v>434</v>
      </c>
      <c r="H328" s="190" t="s">
        <v>1</v>
      </c>
      <c r="L328" s="187"/>
      <c r="M328" s="192"/>
      <c r="T328" s="193"/>
      <c r="AT328" s="190" t="s">
        <v>152</v>
      </c>
      <c r="AU328" s="190" t="s">
        <v>84</v>
      </c>
      <c r="AV328" s="188" t="s">
        <v>82</v>
      </c>
      <c r="AW328" s="188" t="s">
        <v>31</v>
      </c>
      <c r="AX328" s="188" t="s">
        <v>74</v>
      </c>
      <c r="AY328" s="190" t="s">
        <v>144</v>
      </c>
    </row>
    <row r="329" spans="2:51" s="195" customFormat="1" ht="12">
      <c r="B329" s="194"/>
      <c r="D329" s="189" t="s">
        <v>152</v>
      </c>
      <c r="E329" s="196" t="s">
        <v>1</v>
      </c>
      <c r="F329" s="197" t="s">
        <v>435</v>
      </c>
      <c r="H329" s="198">
        <v>1.07</v>
      </c>
      <c r="L329" s="194"/>
      <c r="M329" s="199"/>
      <c r="T329" s="200"/>
      <c r="AT329" s="196" t="s">
        <v>152</v>
      </c>
      <c r="AU329" s="196" t="s">
        <v>84</v>
      </c>
      <c r="AV329" s="195" t="s">
        <v>84</v>
      </c>
      <c r="AW329" s="195" t="s">
        <v>31</v>
      </c>
      <c r="AX329" s="195" t="s">
        <v>74</v>
      </c>
      <c r="AY329" s="196" t="s">
        <v>144</v>
      </c>
    </row>
    <row r="330" spans="2:65" s="30" customFormat="1" ht="33" customHeight="1">
      <c r="B330" s="29"/>
      <c r="C330" s="174" t="s">
        <v>436</v>
      </c>
      <c r="D330" s="174" t="s">
        <v>146</v>
      </c>
      <c r="E330" s="175" t="s">
        <v>437</v>
      </c>
      <c r="F330" s="176" t="s">
        <v>438</v>
      </c>
      <c r="G330" s="177" t="s">
        <v>207</v>
      </c>
      <c r="H330" s="178">
        <v>16.148</v>
      </c>
      <c r="I330" s="1"/>
      <c r="J330" s="179">
        <f>ROUND(I330*H330,2)</f>
        <v>0</v>
      </c>
      <c r="K330" s="180"/>
      <c r="L330" s="29"/>
      <c r="M330" s="181" t="s">
        <v>1</v>
      </c>
      <c r="N330" s="182" t="s">
        <v>39</v>
      </c>
      <c r="P330" s="183">
        <f>O330*H330</f>
        <v>0</v>
      </c>
      <c r="Q330" s="183">
        <v>0</v>
      </c>
      <c r="R330" s="183">
        <f>Q330*H330</f>
        <v>0</v>
      </c>
      <c r="S330" s="183">
        <v>0</v>
      </c>
      <c r="T330" s="184">
        <f>S330*H330</f>
        <v>0</v>
      </c>
      <c r="AR330" s="185" t="s">
        <v>150</v>
      </c>
      <c r="AT330" s="185" t="s">
        <v>146</v>
      </c>
      <c r="AU330" s="185" t="s">
        <v>84</v>
      </c>
      <c r="AY330" s="12" t="s">
        <v>144</v>
      </c>
      <c r="BE330" s="186">
        <f>IF(N330="základní",J330,0)</f>
        <v>0</v>
      </c>
      <c r="BF330" s="186">
        <f>IF(N330="snížená",J330,0)</f>
        <v>0</v>
      </c>
      <c r="BG330" s="186">
        <f>IF(N330="zákl. přenesená",J330,0)</f>
        <v>0</v>
      </c>
      <c r="BH330" s="186">
        <f>IF(N330="sníž. přenesená",J330,0)</f>
        <v>0</v>
      </c>
      <c r="BI330" s="186">
        <f>IF(N330="nulová",J330,0)</f>
        <v>0</v>
      </c>
      <c r="BJ330" s="12" t="s">
        <v>82</v>
      </c>
      <c r="BK330" s="186">
        <f>ROUND(I330*H330,2)</f>
        <v>0</v>
      </c>
      <c r="BL330" s="12" t="s">
        <v>150</v>
      </c>
      <c r="BM330" s="185" t="s">
        <v>439</v>
      </c>
    </row>
    <row r="331" spans="2:51" s="188" customFormat="1" ht="12">
      <c r="B331" s="187"/>
      <c r="D331" s="189" t="s">
        <v>152</v>
      </c>
      <c r="E331" s="190" t="s">
        <v>1</v>
      </c>
      <c r="F331" s="191" t="s">
        <v>440</v>
      </c>
      <c r="H331" s="190" t="s">
        <v>1</v>
      </c>
      <c r="L331" s="187"/>
      <c r="M331" s="192"/>
      <c r="T331" s="193"/>
      <c r="AT331" s="190" t="s">
        <v>152</v>
      </c>
      <c r="AU331" s="190" t="s">
        <v>84</v>
      </c>
      <c r="AV331" s="188" t="s">
        <v>82</v>
      </c>
      <c r="AW331" s="188" t="s">
        <v>31</v>
      </c>
      <c r="AX331" s="188" t="s">
        <v>74</v>
      </c>
      <c r="AY331" s="190" t="s">
        <v>144</v>
      </c>
    </row>
    <row r="332" spans="2:51" s="195" customFormat="1" ht="12">
      <c r="B332" s="194"/>
      <c r="D332" s="189" t="s">
        <v>152</v>
      </c>
      <c r="E332" s="196" t="s">
        <v>1</v>
      </c>
      <c r="F332" s="197" t="s">
        <v>441</v>
      </c>
      <c r="H332" s="198">
        <v>12.464</v>
      </c>
      <c r="L332" s="194"/>
      <c r="M332" s="199"/>
      <c r="T332" s="200"/>
      <c r="AT332" s="196" t="s">
        <v>152</v>
      </c>
      <c r="AU332" s="196" t="s">
        <v>84</v>
      </c>
      <c r="AV332" s="195" t="s">
        <v>84</v>
      </c>
      <c r="AW332" s="195" t="s">
        <v>31</v>
      </c>
      <c r="AX332" s="195" t="s">
        <v>74</v>
      </c>
      <c r="AY332" s="196" t="s">
        <v>144</v>
      </c>
    </row>
    <row r="333" spans="2:51" s="188" customFormat="1" ht="12">
      <c r="B333" s="187"/>
      <c r="D333" s="189" t="s">
        <v>152</v>
      </c>
      <c r="E333" s="190" t="s">
        <v>1</v>
      </c>
      <c r="F333" s="191" t="s">
        <v>442</v>
      </c>
      <c r="H333" s="190" t="s">
        <v>1</v>
      </c>
      <c r="L333" s="187"/>
      <c r="M333" s="192"/>
      <c r="T333" s="193"/>
      <c r="AT333" s="190" t="s">
        <v>152</v>
      </c>
      <c r="AU333" s="190" t="s">
        <v>84</v>
      </c>
      <c r="AV333" s="188" t="s">
        <v>82</v>
      </c>
      <c r="AW333" s="188" t="s">
        <v>31</v>
      </c>
      <c r="AX333" s="188" t="s">
        <v>74</v>
      </c>
      <c r="AY333" s="190" t="s">
        <v>144</v>
      </c>
    </row>
    <row r="334" spans="2:51" s="195" customFormat="1" ht="12">
      <c r="B334" s="194"/>
      <c r="D334" s="189" t="s">
        <v>152</v>
      </c>
      <c r="E334" s="196" t="s">
        <v>1</v>
      </c>
      <c r="F334" s="197" t="s">
        <v>443</v>
      </c>
      <c r="H334" s="198">
        <v>1.044</v>
      </c>
      <c r="L334" s="194"/>
      <c r="M334" s="199"/>
      <c r="T334" s="200"/>
      <c r="AT334" s="196" t="s">
        <v>152</v>
      </c>
      <c r="AU334" s="196" t="s">
        <v>84</v>
      </c>
      <c r="AV334" s="195" t="s">
        <v>84</v>
      </c>
      <c r="AW334" s="195" t="s">
        <v>31</v>
      </c>
      <c r="AX334" s="195" t="s">
        <v>74</v>
      </c>
      <c r="AY334" s="196" t="s">
        <v>144</v>
      </c>
    </row>
    <row r="335" spans="2:51" s="188" customFormat="1" ht="12">
      <c r="B335" s="187"/>
      <c r="D335" s="189" t="s">
        <v>152</v>
      </c>
      <c r="E335" s="190" t="s">
        <v>1</v>
      </c>
      <c r="F335" s="191" t="s">
        <v>444</v>
      </c>
      <c r="H335" s="190" t="s">
        <v>1</v>
      </c>
      <c r="L335" s="187"/>
      <c r="M335" s="192"/>
      <c r="T335" s="193"/>
      <c r="AT335" s="190" t="s">
        <v>152</v>
      </c>
      <c r="AU335" s="190" t="s">
        <v>84</v>
      </c>
      <c r="AV335" s="188" t="s">
        <v>82</v>
      </c>
      <c r="AW335" s="188" t="s">
        <v>31</v>
      </c>
      <c r="AX335" s="188" t="s">
        <v>74</v>
      </c>
      <c r="AY335" s="190" t="s">
        <v>144</v>
      </c>
    </row>
    <row r="336" spans="2:51" s="195" customFormat="1" ht="12">
      <c r="B336" s="194"/>
      <c r="D336" s="189" t="s">
        <v>152</v>
      </c>
      <c r="E336" s="196" t="s">
        <v>1</v>
      </c>
      <c r="F336" s="197" t="s">
        <v>445</v>
      </c>
      <c r="H336" s="198">
        <v>2.64</v>
      </c>
      <c r="L336" s="194"/>
      <c r="M336" s="199"/>
      <c r="T336" s="200"/>
      <c r="AT336" s="196" t="s">
        <v>152</v>
      </c>
      <c r="AU336" s="196" t="s">
        <v>84</v>
      </c>
      <c r="AV336" s="195" t="s">
        <v>84</v>
      </c>
      <c r="AW336" s="195" t="s">
        <v>31</v>
      </c>
      <c r="AX336" s="195" t="s">
        <v>74</v>
      </c>
      <c r="AY336" s="196" t="s">
        <v>144</v>
      </c>
    </row>
    <row r="337" spans="2:65" s="30" customFormat="1" ht="33" customHeight="1">
      <c r="B337" s="29"/>
      <c r="C337" s="174" t="s">
        <v>446</v>
      </c>
      <c r="D337" s="174" t="s">
        <v>146</v>
      </c>
      <c r="E337" s="175" t="s">
        <v>447</v>
      </c>
      <c r="F337" s="176" t="s">
        <v>448</v>
      </c>
      <c r="G337" s="177" t="s">
        <v>207</v>
      </c>
      <c r="H337" s="178">
        <v>0.252</v>
      </c>
      <c r="I337" s="1"/>
      <c r="J337" s="179">
        <f>ROUND(I337*H337,2)</f>
        <v>0</v>
      </c>
      <c r="K337" s="180"/>
      <c r="L337" s="29"/>
      <c r="M337" s="181" t="s">
        <v>1</v>
      </c>
      <c r="N337" s="182" t="s">
        <v>39</v>
      </c>
      <c r="P337" s="183">
        <f>O337*H337</f>
        <v>0</v>
      </c>
      <c r="Q337" s="183">
        <v>0</v>
      </c>
      <c r="R337" s="183">
        <f>Q337*H337</f>
        <v>0</v>
      </c>
      <c r="S337" s="183">
        <v>0</v>
      </c>
      <c r="T337" s="184">
        <f>S337*H337</f>
        <v>0</v>
      </c>
      <c r="AR337" s="185" t="s">
        <v>150</v>
      </c>
      <c r="AT337" s="185" t="s">
        <v>146</v>
      </c>
      <c r="AU337" s="185" t="s">
        <v>84</v>
      </c>
      <c r="AY337" s="12" t="s">
        <v>144</v>
      </c>
      <c r="BE337" s="186">
        <f>IF(N337="základní",J337,0)</f>
        <v>0</v>
      </c>
      <c r="BF337" s="186">
        <f>IF(N337="snížená",J337,0)</f>
        <v>0</v>
      </c>
      <c r="BG337" s="186">
        <f>IF(N337="zákl. přenesená",J337,0)</f>
        <v>0</v>
      </c>
      <c r="BH337" s="186">
        <f>IF(N337="sníž. přenesená",J337,0)</f>
        <v>0</v>
      </c>
      <c r="BI337" s="186">
        <f>IF(N337="nulová",J337,0)</f>
        <v>0</v>
      </c>
      <c r="BJ337" s="12" t="s">
        <v>82</v>
      </c>
      <c r="BK337" s="186">
        <f>ROUND(I337*H337,2)</f>
        <v>0</v>
      </c>
      <c r="BL337" s="12" t="s">
        <v>150</v>
      </c>
      <c r="BM337" s="185" t="s">
        <v>449</v>
      </c>
    </row>
    <row r="338" spans="2:51" s="188" customFormat="1" ht="12">
      <c r="B338" s="187"/>
      <c r="D338" s="189" t="s">
        <v>152</v>
      </c>
      <c r="E338" s="190" t="s">
        <v>1</v>
      </c>
      <c r="F338" s="191" t="s">
        <v>450</v>
      </c>
      <c r="H338" s="190" t="s">
        <v>1</v>
      </c>
      <c r="L338" s="187"/>
      <c r="M338" s="192"/>
      <c r="T338" s="193"/>
      <c r="AT338" s="190" t="s">
        <v>152</v>
      </c>
      <c r="AU338" s="190" t="s">
        <v>84</v>
      </c>
      <c r="AV338" s="188" t="s">
        <v>82</v>
      </c>
      <c r="AW338" s="188" t="s">
        <v>31</v>
      </c>
      <c r="AX338" s="188" t="s">
        <v>74</v>
      </c>
      <c r="AY338" s="190" t="s">
        <v>144</v>
      </c>
    </row>
    <row r="339" spans="2:51" s="195" customFormat="1" ht="12">
      <c r="B339" s="194"/>
      <c r="D339" s="189" t="s">
        <v>152</v>
      </c>
      <c r="E339" s="196" t="s">
        <v>1</v>
      </c>
      <c r="F339" s="197" t="s">
        <v>451</v>
      </c>
      <c r="H339" s="198">
        <v>0.252</v>
      </c>
      <c r="L339" s="194"/>
      <c r="M339" s="199"/>
      <c r="T339" s="200"/>
      <c r="AT339" s="196" t="s">
        <v>152</v>
      </c>
      <c r="AU339" s="196" t="s">
        <v>84</v>
      </c>
      <c r="AV339" s="195" t="s">
        <v>84</v>
      </c>
      <c r="AW339" s="195" t="s">
        <v>31</v>
      </c>
      <c r="AX339" s="195" t="s">
        <v>74</v>
      </c>
      <c r="AY339" s="196" t="s">
        <v>144</v>
      </c>
    </row>
    <row r="340" spans="2:63" s="163" customFormat="1" ht="25.9" customHeight="1">
      <c r="B340" s="162"/>
      <c r="D340" s="164" t="s">
        <v>73</v>
      </c>
      <c r="E340" s="165" t="s">
        <v>452</v>
      </c>
      <c r="F340" s="165" t="s">
        <v>453</v>
      </c>
      <c r="J340" s="166">
        <f>BK340</f>
        <v>0</v>
      </c>
      <c r="L340" s="162"/>
      <c r="M340" s="167"/>
      <c r="P340" s="168">
        <f>P341+P345+P353+P357+P375+P394+P413+P421+P437+P444+P448+P469+P475+P513+P541+P551+P558+P562+P566</f>
        <v>0</v>
      </c>
      <c r="R340" s="168">
        <f>R341+R345+R353+R357+R375+R394+R413+R421+R437+R444+R448+R469+R475+R513+R541+R551+R558+R562+R566</f>
        <v>0.00432</v>
      </c>
      <c r="T340" s="169">
        <f>T341+T345+T353+T357+T375+T394+T413+T421+T437+T444+T448+T469+T475+T513+T541+T551+T558+T562+T566</f>
        <v>31.599530200000007</v>
      </c>
      <c r="AR340" s="164" t="s">
        <v>84</v>
      </c>
      <c r="AT340" s="170" t="s">
        <v>73</v>
      </c>
      <c r="AU340" s="170" t="s">
        <v>74</v>
      </c>
      <c r="AY340" s="164" t="s">
        <v>144</v>
      </c>
      <c r="BK340" s="171">
        <f>BK341+BK345+BK353+BK357+BK375+BK394+BK413+BK421+BK437+BK444+BK448+BK469+BK475+BK513+BK541+BK551+BK558+BK562+BK566</f>
        <v>0</v>
      </c>
    </row>
    <row r="341" spans="2:63" s="163" customFormat="1" ht="22.9" customHeight="1">
      <c r="B341" s="162"/>
      <c r="D341" s="164" t="s">
        <v>73</v>
      </c>
      <c r="E341" s="172" t="s">
        <v>454</v>
      </c>
      <c r="F341" s="172" t="s">
        <v>455</v>
      </c>
      <c r="J341" s="173">
        <f>BK341</f>
        <v>0</v>
      </c>
      <c r="L341" s="162"/>
      <c r="M341" s="167"/>
      <c r="P341" s="168">
        <f>SUM(P342:P344)</f>
        <v>0</v>
      </c>
      <c r="R341" s="168">
        <f>SUM(R342:R344)</f>
        <v>0</v>
      </c>
      <c r="T341" s="169">
        <f>SUM(T342:T344)</f>
        <v>0.81168</v>
      </c>
      <c r="AR341" s="164" t="s">
        <v>84</v>
      </c>
      <c r="AT341" s="170" t="s">
        <v>73</v>
      </c>
      <c r="AU341" s="170" t="s">
        <v>82</v>
      </c>
      <c r="AY341" s="164" t="s">
        <v>144</v>
      </c>
      <c r="BK341" s="171">
        <f>SUM(BK342:BK344)</f>
        <v>0</v>
      </c>
    </row>
    <row r="342" spans="2:65" s="30" customFormat="1" ht="16.5" customHeight="1">
      <c r="B342" s="29"/>
      <c r="C342" s="174" t="s">
        <v>456</v>
      </c>
      <c r="D342" s="174" t="s">
        <v>146</v>
      </c>
      <c r="E342" s="175" t="s">
        <v>457</v>
      </c>
      <c r="F342" s="176" t="s">
        <v>458</v>
      </c>
      <c r="G342" s="177" t="s">
        <v>214</v>
      </c>
      <c r="H342" s="178">
        <v>202.92</v>
      </c>
      <c r="I342" s="1"/>
      <c r="J342" s="179">
        <f>ROUND(I342*H342,2)</f>
        <v>0</v>
      </c>
      <c r="K342" s="180"/>
      <c r="L342" s="29"/>
      <c r="M342" s="181" t="s">
        <v>1</v>
      </c>
      <c r="N342" s="182" t="s">
        <v>39</v>
      </c>
      <c r="P342" s="183">
        <f>O342*H342</f>
        <v>0</v>
      </c>
      <c r="Q342" s="183">
        <v>0</v>
      </c>
      <c r="R342" s="183">
        <f>Q342*H342</f>
        <v>0</v>
      </c>
      <c r="S342" s="183">
        <v>0.004</v>
      </c>
      <c r="T342" s="184">
        <f>S342*H342</f>
        <v>0.81168</v>
      </c>
      <c r="AR342" s="185" t="s">
        <v>292</v>
      </c>
      <c r="AT342" s="185" t="s">
        <v>146</v>
      </c>
      <c r="AU342" s="185" t="s">
        <v>84</v>
      </c>
      <c r="AY342" s="12" t="s">
        <v>144</v>
      </c>
      <c r="BE342" s="186">
        <f>IF(N342="základní",J342,0)</f>
        <v>0</v>
      </c>
      <c r="BF342" s="186">
        <f>IF(N342="snížená",J342,0)</f>
        <v>0</v>
      </c>
      <c r="BG342" s="186">
        <f>IF(N342="zákl. přenesená",J342,0)</f>
        <v>0</v>
      </c>
      <c r="BH342" s="186">
        <f>IF(N342="sníž. přenesená",J342,0)</f>
        <v>0</v>
      </c>
      <c r="BI342" s="186">
        <f>IF(N342="nulová",J342,0)</f>
        <v>0</v>
      </c>
      <c r="BJ342" s="12" t="s">
        <v>82</v>
      </c>
      <c r="BK342" s="186">
        <f>ROUND(I342*H342,2)</f>
        <v>0</v>
      </c>
      <c r="BL342" s="12" t="s">
        <v>292</v>
      </c>
      <c r="BM342" s="185" t="s">
        <v>459</v>
      </c>
    </row>
    <row r="343" spans="2:51" s="188" customFormat="1" ht="12">
      <c r="B343" s="187"/>
      <c r="D343" s="189" t="s">
        <v>152</v>
      </c>
      <c r="E343" s="190" t="s">
        <v>1</v>
      </c>
      <c r="F343" s="191" t="s">
        <v>460</v>
      </c>
      <c r="H343" s="190" t="s">
        <v>1</v>
      </c>
      <c r="L343" s="187"/>
      <c r="M343" s="192"/>
      <c r="T343" s="193"/>
      <c r="AT343" s="190" t="s">
        <v>152</v>
      </c>
      <c r="AU343" s="190" t="s">
        <v>84</v>
      </c>
      <c r="AV343" s="188" t="s">
        <v>82</v>
      </c>
      <c r="AW343" s="188" t="s">
        <v>31</v>
      </c>
      <c r="AX343" s="188" t="s">
        <v>74</v>
      </c>
      <c r="AY343" s="190" t="s">
        <v>144</v>
      </c>
    </row>
    <row r="344" spans="2:51" s="195" customFormat="1" ht="12">
      <c r="B344" s="194"/>
      <c r="D344" s="189" t="s">
        <v>152</v>
      </c>
      <c r="E344" s="196" t="s">
        <v>1</v>
      </c>
      <c r="F344" s="197" t="s">
        <v>461</v>
      </c>
      <c r="H344" s="198">
        <v>202.92</v>
      </c>
      <c r="L344" s="194"/>
      <c r="M344" s="199"/>
      <c r="T344" s="200"/>
      <c r="AT344" s="196" t="s">
        <v>152</v>
      </c>
      <c r="AU344" s="196" t="s">
        <v>84</v>
      </c>
      <c r="AV344" s="195" t="s">
        <v>84</v>
      </c>
      <c r="AW344" s="195" t="s">
        <v>31</v>
      </c>
      <c r="AX344" s="195" t="s">
        <v>74</v>
      </c>
      <c r="AY344" s="196" t="s">
        <v>144</v>
      </c>
    </row>
    <row r="345" spans="2:63" s="163" customFormat="1" ht="22.9" customHeight="1">
      <c r="B345" s="162"/>
      <c r="D345" s="164" t="s">
        <v>73</v>
      </c>
      <c r="E345" s="172" t="s">
        <v>462</v>
      </c>
      <c r="F345" s="172" t="s">
        <v>463</v>
      </c>
      <c r="J345" s="173">
        <f>BK345</f>
        <v>0</v>
      </c>
      <c r="L345" s="162"/>
      <c r="M345" s="167"/>
      <c r="P345" s="168">
        <f>SUM(P346:P352)</f>
        <v>0</v>
      </c>
      <c r="R345" s="168">
        <f>SUM(R346:R352)</f>
        <v>0</v>
      </c>
      <c r="T345" s="169">
        <f>SUM(T346:T352)</f>
        <v>0.2576046</v>
      </c>
      <c r="AR345" s="164" t="s">
        <v>84</v>
      </c>
      <c r="AT345" s="170" t="s">
        <v>73</v>
      </c>
      <c r="AU345" s="170" t="s">
        <v>82</v>
      </c>
      <c r="AY345" s="164" t="s">
        <v>144</v>
      </c>
      <c r="BK345" s="171">
        <f>SUM(BK346:BK352)</f>
        <v>0</v>
      </c>
    </row>
    <row r="346" spans="2:65" s="30" customFormat="1" ht="33" customHeight="1">
      <c r="B346" s="29"/>
      <c r="C346" s="174" t="s">
        <v>464</v>
      </c>
      <c r="D346" s="174" t="s">
        <v>146</v>
      </c>
      <c r="E346" s="175" t="s">
        <v>465</v>
      </c>
      <c r="F346" s="176" t="s">
        <v>466</v>
      </c>
      <c r="G346" s="177" t="s">
        <v>214</v>
      </c>
      <c r="H346" s="178">
        <v>390.31</v>
      </c>
      <c r="I346" s="1"/>
      <c r="J346" s="179">
        <f>ROUND(I346*H346,2)</f>
        <v>0</v>
      </c>
      <c r="K346" s="180"/>
      <c r="L346" s="29"/>
      <c r="M346" s="181" t="s">
        <v>1</v>
      </c>
      <c r="N346" s="182" t="s">
        <v>39</v>
      </c>
      <c r="P346" s="183">
        <f>O346*H346</f>
        <v>0</v>
      </c>
      <c r="Q346" s="183">
        <v>0</v>
      </c>
      <c r="R346" s="183">
        <f>Q346*H346</f>
        <v>0</v>
      </c>
      <c r="S346" s="183">
        <v>0.00066</v>
      </c>
      <c r="T346" s="184">
        <f>S346*H346</f>
        <v>0.2576046</v>
      </c>
      <c r="AR346" s="185" t="s">
        <v>292</v>
      </c>
      <c r="AT346" s="185" t="s">
        <v>146</v>
      </c>
      <c r="AU346" s="185" t="s">
        <v>84</v>
      </c>
      <c r="AY346" s="12" t="s">
        <v>144</v>
      </c>
      <c r="BE346" s="186">
        <f>IF(N346="základní",J346,0)</f>
        <v>0</v>
      </c>
      <c r="BF346" s="186">
        <f>IF(N346="snížená",J346,0)</f>
        <v>0</v>
      </c>
      <c r="BG346" s="186">
        <f>IF(N346="zákl. přenesená",J346,0)</f>
        <v>0</v>
      </c>
      <c r="BH346" s="186">
        <f>IF(N346="sníž. přenesená",J346,0)</f>
        <v>0</v>
      </c>
      <c r="BI346" s="186">
        <f>IF(N346="nulová",J346,0)</f>
        <v>0</v>
      </c>
      <c r="BJ346" s="12" t="s">
        <v>82</v>
      </c>
      <c r="BK346" s="186">
        <f>ROUND(I346*H346,2)</f>
        <v>0</v>
      </c>
      <c r="BL346" s="12" t="s">
        <v>292</v>
      </c>
      <c r="BM346" s="185" t="s">
        <v>467</v>
      </c>
    </row>
    <row r="347" spans="2:51" s="188" customFormat="1" ht="12">
      <c r="B347" s="187"/>
      <c r="D347" s="189" t="s">
        <v>152</v>
      </c>
      <c r="E347" s="190" t="s">
        <v>1</v>
      </c>
      <c r="F347" s="191" t="s">
        <v>468</v>
      </c>
      <c r="H347" s="190" t="s">
        <v>1</v>
      </c>
      <c r="L347" s="187"/>
      <c r="M347" s="192"/>
      <c r="T347" s="193"/>
      <c r="AT347" s="190" t="s">
        <v>152</v>
      </c>
      <c r="AU347" s="190" t="s">
        <v>84</v>
      </c>
      <c r="AV347" s="188" t="s">
        <v>82</v>
      </c>
      <c r="AW347" s="188" t="s">
        <v>31</v>
      </c>
      <c r="AX347" s="188" t="s">
        <v>74</v>
      </c>
      <c r="AY347" s="190" t="s">
        <v>144</v>
      </c>
    </row>
    <row r="348" spans="2:51" s="195" customFormat="1" ht="12">
      <c r="B348" s="194"/>
      <c r="D348" s="189" t="s">
        <v>152</v>
      </c>
      <c r="E348" s="196" t="s">
        <v>1</v>
      </c>
      <c r="F348" s="197" t="s">
        <v>469</v>
      </c>
      <c r="H348" s="198">
        <v>198.75</v>
      </c>
      <c r="L348" s="194"/>
      <c r="M348" s="199"/>
      <c r="T348" s="200"/>
      <c r="AT348" s="196" t="s">
        <v>152</v>
      </c>
      <c r="AU348" s="196" t="s">
        <v>84</v>
      </c>
      <c r="AV348" s="195" t="s">
        <v>84</v>
      </c>
      <c r="AW348" s="195" t="s">
        <v>31</v>
      </c>
      <c r="AX348" s="195" t="s">
        <v>74</v>
      </c>
      <c r="AY348" s="196" t="s">
        <v>144</v>
      </c>
    </row>
    <row r="349" spans="2:51" s="188" customFormat="1" ht="12">
      <c r="B349" s="187"/>
      <c r="D349" s="189" t="s">
        <v>152</v>
      </c>
      <c r="E349" s="190" t="s">
        <v>1</v>
      </c>
      <c r="F349" s="191" t="s">
        <v>470</v>
      </c>
      <c r="H349" s="190" t="s">
        <v>1</v>
      </c>
      <c r="L349" s="187"/>
      <c r="M349" s="192"/>
      <c r="T349" s="193"/>
      <c r="AT349" s="190" t="s">
        <v>152</v>
      </c>
      <c r="AU349" s="190" t="s">
        <v>84</v>
      </c>
      <c r="AV349" s="188" t="s">
        <v>82</v>
      </c>
      <c r="AW349" s="188" t="s">
        <v>31</v>
      </c>
      <c r="AX349" s="188" t="s">
        <v>74</v>
      </c>
      <c r="AY349" s="190" t="s">
        <v>144</v>
      </c>
    </row>
    <row r="350" spans="2:51" s="195" customFormat="1" ht="12">
      <c r="B350" s="194"/>
      <c r="D350" s="189" t="s">
        <v>152</v>
      </c>
      <c r="E350" s="196" t="s">
        <v>1</v>
      </c>
      <c r="F350" s="197" t="s">
        <v>471</v>
      </c>
      <c r="H350" s="198">
        <v>11.56</v>
      </c>
      <c r="L350" s="194"/>
      <c r="M350" s="199"/>
      <c r="T350" s="200"/>
      <c r="AT350" s="196" t="s">
        <v>152</v>
      </c>
      <c r="AU350" s="196" t="s">
        <v>84</v>
      </c>
      <c r="AV350" s="195" t="s">
        <v>84</v>
      </c>
      <c r="AW350" s="195" t="s">
        <v>31</v>
      </c>
      <c r="AX350" s="195" t="s">
        <v>74</v>
      </c>
      <c r="AY350" s="196" t="s">
        <v>144</v>
      </c>
    </row>
    <row r="351" spans="2:51" s="188" customFormat="1" ht="12">
      <c r="B351" s="187"/>
      <c r="D351" s="189" t="s">
        <v>152</v>
      </c>
      <c r="E351" s="190" t="s">
        <v>1</v>
      </c>
      <c r="F351" s="191" t="s">
        <v>472</v>
      </c>
      <c r="H351" s="190" t="s">
        <v>1</v>
      </c>
      <c r="L351" s="187"/>
      <c r="M351" s="192"/>
      <c r="T351" s="193"/>
      <c r="AT351" s="190" t="s">
        <v>152</v>
      </c>
      <c r="AU351" s="190" t="s">
        <v>84</v>
      </c>
      <c r="AV351" s="188" t="s">
        <v>82</v>
      </c>
      <c r="AW351" s="188" t="s">
        <v>31</v>
      </c>
      <c r="AX351" s="188" t="s">
        <v>74</v>
      </c>
      <c r="AY351" s="190" t="s">
        <v>144</v>
      </c>
    </row>
    <row r="352" spans="2:51" s="195" customFormat="1" ht="12">
      <c r="B352" s="194"/>
      <c r="D352" s="189" t="s">
        <v>152</v>
      </c>
      <c r="E352" s="196" t="s">
        <v>1</v>
      </c>
      <c r="F352" s="197" t="s">
        <v>473</v>
      </c>
      <c r="H352" s="198">
        <v>180</v>
      </c>
      <c r="L352" s="194"/>
      <c r="M352" s="199"/>
      <c r="T352" s="200"/>
      <c r="AT352" s="196" t="s">
        <v>152</v>
      </c>
      <c r="AU352" s="196" t="s">
        <v>84</v>
      </c>
      <c r="AV352" s="195" t="s">
        <v>84</v>
      </c>
      <c r="AW352" s="195" t="s">
        <v>31</v>
      </c>
      <c r="AX352" s="195" t="s">
        <v>74</v>
      </c>
      <c r="AY352" s="196" t="s">
        <v>144</v>
      </c>
    </row>
    <row r="353" spans="2:63" s="163" customFormat="1" ht="22.9" customHeight="1">
      <c r="B353" s="162"/>
      <c r="D353" s="164" t="s">
        <v>73</v>
      </c>
      <c r="E353" s="172" t="s">
        <v>474</v>
      </c>
      <c r="F353" s="172" t="s">
        <v>475</v>
      </c>
      <c r="J353" s="173">
        <f>BK353</f>
        <v>0</v>
      </c>
      <c r="L353" s="162"/>
      <c r="M353" s="167"/>
      <c r="P353" s="168">
        <f>SUM(P354:P356)</f>
        <v>0</v>
      </c>
      <c r="R353" s="168">
        <f>SUM(R354:R356)</f>
        <v>0</v>
      </c>
      <c r="T353" s="169">
        <f>SUM(T354:T356)</f>
        <v>0.252</v>
      </c>
      <c r="AR353" s="164" t="s">
        <v>84</v>
      </c>
      <c r="AT353" s="170" t="s">
        <v>73</v>
      </c>
      <c r="AU353" s="170" t="s">
        <v>82</v>
      </c>
      <c r="AY353" s="164" t="s">
        <v>144</v>
      </c>
      <c r="BK353" s="171">
        <f>SUM(BK354:BK356)</f>
        <v>0</v>
      </c>
    </row>
    <row r="354" spans="2:65" s="30" customFormat="1" ht="24.2" customHeight="1">
      <c r="B354" s="29"/>
      <c r="C354" s="174" t="s">
        <v>476</v>
      </c>
      <c r="D354" s="174" t="s">
        <v>146</v>
      </c>
      <c r="E354" s="175" t="s">
        <v>477</v>
      </c>
      <c r="F354" s="176" t="s">
        <v>478</v>
      </c>
      <c r="G354" s="177" t="s">
        <v>214</v>
      </c>
      <c r="H354" s="178">
        <v>180</v>
      </c>
      <c r="I354" s="1"/>
      <c r="J354" s="179">
        <f>ROUND(I354*H354,2)</f>
        <v>0</v>
      </c>
      <c r="K354" s="180"/>
      <c r="L354" s="29"/>
      <c r="M354" s="181" t="s">
        <v>1</v>
      </c>
      <c r="N354" s="182" t="s">
        <v>39</v>
      </c>
      <c r="P354" s="183">
        <f>O354*H354</f>
        <v>0</v>
      </c>
      <c r="Q354" s="183">
        <v>0</v>
      </c>
      <c r="R354" s="183">
        <f>Q354*H354</f>
        <v>0</v>
      </c>
      <c r="S354" s="183">
        <v>0.0014</v>
      </c>
      <c r="T354" s="184">
        <f>S354*H354</f>
        <v>0.252</v>
      </c>
      <c r="AR354" s="185" t="s">
        <v>292</v>
      </c>
      <c r="AT354" s="185" t="s">
        <v>146</v>
      </c>
      <c r="AU354" s="185" t="s">
        <v>84</v>
      </c>
      <c r="AY354" s="12" t="s">
        <v>144</v>
      </c>
      <c r="BE354" s="186">
        <f>IF(N354="základní",J354,0)</f>
        <v>0</v>
      </c>
      <c r="BF354" s="186">
        <f>IF(N354="snížená",J354,0)</f>
        <v>0</v>
      </c>
      <c r="BG354" s="186">
        <f>IF(N354="zákl. přenesená",J354,0)</f>
        <v>0</v>
      </c>
      <c r="BH354" s="186">
        <f>IF(N354="sníž. přenesená",J354,0)</f>
        <v>0</v>
      </c>
      <c r="BI354" s="186">
        <f>IF(N354="nulová",J354,0)</f>
        <v>0</v>
      </c>
      <c r="BJ354" s="12" t="s">
        <v>82</v>
      </c>
      <c r="BK354" s="186">
        <f>ROUND(I354*H354,2)</f>
        <v>0</v>
      </c>
      <c r="BL354" s="12" t="s">
        <v>292</v>
      </c>
      <c r="BM354" s="185" t="s">
        <v>479</v>
      </c>
    </row>
    <row r="355" spans="2:51" s="188" customFormat="1" ht="12">
      <c r="B355" s="187"/>
      <c r="D355" s="189" t="s">
        <v>152</v>
      </c>
      <c r="E355" s="190" t="s">
        <v>1</v>
      </c>
      <c r="F355" s="191" t="s">
        <v>480</v>
      </c>
      <c r="H355" s="190" t="s">
        <v>1</v>
      </c>
      <c r="L355" s="187"/>
      <c r="M355" s="192"/>
      <c r="T355" s="193"/>
      <c r="AT355" s="190" t="s">
        <v>152</v>
      </c>
      <c r="AU355" s="190" t="s">
        <v>84</v>
      </c>
      <c r="AV355" s="188" t="s">
        <v>82</v>
      </c>
      <c r="AW355" s="188" t="s">
        <v>31</v>
      </c>
      <c r="AX355" s="188" t="s">
        <v>74</v>
      </c>
      <c r="AY355" s="190" t="s">
        <v>144</v>
      </c>
    </row>
    <row r="356" spans="2:51" s="195" customFormat="1" ht="12">
      <c r="B356" s="194"/>
      <c r="D356" s="189" t="s">
        <v>152</v>
      </c>
      <c r="E356" s="196" t="s">
        <v>1</v>
      </c>
      <c r="F356" s="197" t="s">
        <v>481</v>
      </c>
      <c r="H356" s="198">
        <v>180</v>
      </c>
      <c r="L356" s="194"/>
      <c r="M356" s="199"/>
      <c r="T356" s="200"/>
      <c r="AT356" s="196" t="s">
        <v>152</v>
      </c>
      <c r="AU356" s="196" t="s">
        <v>84</v>
      </c>
      <c r="AV356" s="195" t="s">
        <v>84</v>
      </c>
      <c r="AW356" s="195" t="s">
        <v>31</v>
      </c>
      <c r="AX356" s="195" t="s">
        <v>74</v>
      </c>
      <c r="AY356" s="196" t="s">
        <v>144</v>
      </c>
    </row>
    <row r="357" spans="2:63" s="163" customFormat="1" ht="22.9" customHeight="1">
      <c r="B357" s="162"/>
      <c r="D357" s="164" t="s">
        <v>73</v>
      </c>
      <c r="E357" s="172" t="s">
        <v>482</v>
      </c>
      <c r="F357" s="172" t="s">
        <v>483</v>
      </c>
      <c r="J357" s="173">
        <f>BK357</f>
        <v>0</v>
      </c>
      <c r="L357" s="162"/>
      <c r="M357" s="167"/>
      <c r="P357" s="168">
        <f>SUM(P358:P374)</f>
        <v>0</v>
      </c>
      <c r="R357" s="168">
        <f>SUM(R358:R374)</f>
        <v>0</v>
      </c>
      <c r="T357" s="169">
        <f>SUM(T358:T374)</f>
        <v>0.28188</v>
      </c>
      <c r="AR357" s="164" t="s">
        <v>84</v>
      </c>
      <c r="AT357" s="170" t="s">
        <v>73</v>
      </c>
      <c r="AU357" s="170" t="s">
        <v>82</v>
      </c>
      <c r="AY357" s="164" t="s">
        <v>144</v>
      </c>
      <c r="BK357" s="171">
        <f>SUM(BK358:BK374)</f>
        <v>0</v>
      </c>
    </row>
    <row r="358" spans="2:65" s="30" customFormat="1" ht="16.5" customHeight="1">
      <c r="B358" s="29"/>
      <c r="C358" s="174" t="s">
        <v>484</v>
      </c>
      <c r="D358" s="174" t="s">
        <v>146</v>
      </c>
      <c r="E358" s="175" t="s">
        <v>485</v>
      </c>
      <c r="F358" s="176" t="s">
        <v>486</v>
      </c>
      <c r="G358" s="177" t="s">
        <v>317</v>
      </c>
      <c r="H358" s="178">
        <v>10</v>
      </c>
      <c r="I358" s="1"/>
      <c r="J358" s="179">
        <f>ROUND(I358*H358,2)</f>
        <v>0</v>
      </c>
      <c r="K358" s="180"/>
      <c r="L358" s="29"/>
      <c r="M358" s="181" t="s">
        <v>1</v>
      </c>
      <c r="N358" s="182" t="s">
        <v>39</v>
      </c>
      <c r="P358" s="183">
        <f>O358*H358</f>
        <v>0</v>
      </c>
      <c r="Q358" s="183">
        <v>0</v>
      </c>
      <c r="R358" s="183">
        <f>Q358*H358</f>
        <v>0</v>
      </c>
      <c r="S358" s="183">
        <v>0.0021</v>
      </c>
      <c r="T358" s="184">
        <f>S358*H358</f>
        <v>0.020999999999999998</v>
      </c>
      <c r="AR358" s="185" t="s">
        <v>292</v>
      </c>
      <c r="AT358" s="185" t="s">
        <v>146</v>
      </c>
      <c r="AU358" s="185" t="s">
        <v>84</v>
      </c>
      <c r="AY358" s="12" t="s">
        <v>144</v>
      </c>
      <c r="BE358" s="186">
        <f>IF(N358="základní",J358,0)</f>
        <v>0</v>
      </c>
      <c r="BF358" s="186">
        <f>IF(N358="snížená",J358,0)</f>
        <v>0</v>
      </c>
      <c r="BG358" s="186">
        <f>IF(N358="zákl. přenesená",J358,0)</f>
        <v>0</v>
      </c>
      <c r="BH358" s="186">
        <f>IF(N358="sníž. přenesená",J358,0)</f>
        <v>0</v>
      </c>
      <c r="BI358" s="186">
        <f>IF(N358="nulová",J358,0)</f>
        <v>0</v>
      </c>
      <c r="BJ358" s="12" t="s">
        <v>82</v>
      </c>
      <c r="BK358" s="186">
        <f>ROUND(I358*H358,2)</f>
        <v>0</v>
      </c>
      <c r="BL358" s="12" t="s">
        <v>292</v>
      </c>
      <c r="BM358" s="185" t="s">
        <v>487</v>
      </c>
    </row>
    <row r="359" spans="2:51" s="188" customFormat="1" ht="12">
      <c r="B359" s="187"/>
      <c r="D359" s="189" t="s">
        <v>152</v>
      </c>
      <c r="E359" s="190" t="s">
        <v>1</v>
      </c>
      <c r="F359" s="191" t="s">
        <v>488</v>
      </c>
      <c r="H359" s="190" t="s">
        <v>1</v>
      </c>
      <c r="L359" s="187"/>
      <c r="M359" s="192"/>
      <c r="T359" s="193"/>
      <c r="AT359" s="190" t="s">
        <v>152</v>
      </c>
      <c r="AU359" s="190" t="s">
        <v>84</v>
      </c>
      <c r="AV359" s="188" t="s">
        <v>82</v>
      </c>
      <c r="AW359" s="188" t="s">
        <v>31</v>
      </c>
      <c r="AX359" s="188" t="s">
        <v>74</v>
      </c>
      <c r="AY359" s="190" t="s">
        <v>144</v>
      </c>
    </row>
    <row r="360" spans="2:51" s="195" customFormat="1" ht="12">
      <c r="B360" s="194"/>
      <c r="D360" s="189" t="s">
        <v>152</v>
      </c>
      <c r="E360" s="196" t="s">
        <v>1</v>
      </c>
      <c r="F360" s="197" t="s">
        <v>489</v>
      </c>
      <c r="H360" s="198">
        <v>10</v>
      </c>
      <c r="L360" s="194"/>
      <c r="M360" s="199"/>
      <c r="T360" s="200"/>
      <c r="AT360" s="196" t="s">
        <v>152</v>
      </c>
      <c r="AU360" s="196" t="s">
        <v>84</v>
      </c>
      <c r="AV360" s="195" t="s">
        <v>84</v>
      </c>
      <c r="AW360" s="195" t="s">
        <v>31</v>
      </c>
      <c r="AX360" s="195" t="s">
        <v>74</v>
      </c>
      <c r="AY360" s="196" t="s">
        <v>144</v>
      </c>
    </row>
    <row r="361" spans="2:65" s="30" customFormat="1" ht="16.5" customHeight="1">
      <c r="B361" s="29"/>
      <c r="C361" s="174" t="s">
        <v>490</v>
      </c>
      <c r="D361" s="174" t="s">
        <v>146</v>
      </c>
      <c r="E361" s="175" t="s">
        <v>491</v>
      </c>
      <c r="F361" s="176" t="s">
        <v>492</v>
      </c>
      <c r="G361" s="177" t="s">
        <v>317</v>
      </c>
      <c r="H361" s="178">
        <v>25.5</v>
      </c>
      <c r="I361" s="1"/>
      <c r="J361" s="179">
        <f>ROUND(I361*H361,2)</f>
        <v>0</v>
      </c>
      <c r="K361" s="180"/>
      <c r="L361" s="29"/>
      <c r="M361" s="181" t="s">
        <v>1</v>
      </c>
      <c r="N361" s="182" t="s">
        <v>39</v>
      </c>
      <c r="P361" s="183">
        <f>O361*H361</f>
        <v>0</v>
      </c>
      <c r="Q361" s="183">
        <v>0</v>
      </c>
      <c r="R361" s="183">
        <f>Q361*H361</f>
        <v>0</v>
      </c>
      <c r="S361" s="183">
        <v>0.00198</v>
      </c>
      <c r="T361" s="184">
        <f>S361*H361</f>
        <v>0.05049</v>
      </c>
      <c r="AR361" s="185" t="s">
        <v>292</v>
      </c>
      <c r="AT361" s="185" t="s">
        <v>146</v>
      </c>
      <c r="AU361" s="185" t="s">
        <v>84</v>
      </c>
      <c r="AY361" s="12" t="s">
        <v>144</v>
      </c>
      <c r="BE361" s="186">
        <f>IF(N361="základní",J361,0)</f>
        <v>0</v>
      </c>
      <c r="BF361" s="186">
        <f>IF(N361="snížená",J361,0)</f>
        <v>0</v>
      </c>
      <c r="BG361" s="186">
        <f>IF(N361="zákl. přenesená",J361,0)</f>
        <v>0</v>
      </c>
      <c r="BH361" s="186">
        <f>IF(N361="sníž. přenesená",J361,0)</f>
        <v>0</v>
      </c>
      <c r="BI361" s="186">
        <f>IF(N361="nulová",J361,0)</f>
        <v>0</v>
      </c>
      <c r="BJ361" s="12" t="s">
        <v>82</v>
      </c>
      <c r="BK361" s="186">
        <f>ROUND(I361*H361,2)</f>
        <v>0</v>
      </c>
      <c r="BL361" s="12" t="s">
        <v>292</v>
      </c>
      <c r="BM361" s="185" t="s">
        <v>493</v>
      </c>
    </row>
    <row r="362" spans="2:51" s="188" customFormat="1" ht="12">
      <c r="B362" s="187"/>
      <c r="D362" s="189" t="s">
        <v>152</v>
      </c>
      <c r="E362" s="190" t="s">
        <v>1</v>
      </c>
      <c r="F362" s="191" t="s">
        <v>494</v>
      </c>
      <c r="H362" s="190" t="s">
        <v>1</v>
      </c>
      <c r="L362" s="187"/>
      <c r="M362" s="192"/>
      <c r="T362" s="193"/>
      <c r="AT362" s="190" t="s">
        <v>152</v>
      </c>
      <c r="AU362" s="190" t="s">
        <v>84</v>
      </c>
      <c r="AV362" s="188" t="s">
        <v>82</v>
      </c>
      <c r="AW362" s="188" t="s">
        <v>31</v>
      </c>
      <c r="AX362" s="188" t="s">
        <v>74</v>
      </c>
      <c r="AY362" s="190" t="s">
        <v>144</v>
      </c>
    </row>
    <row r="363" spans="2:51" s="195" customFormat="1" ht="12">
      <c r="B363" s="194"/>
      <c r="D363" s="189" t="s">
        <v>152</v>
      </c>
      <c r="E363" s="196" t="s">
        <v>1</v>
      </c>
      <c r="F363" s="197" t="s">
        <v>330</v>
      </c>
      <c r="H363" s="198">
        <v>20</v>
      </c>
      <c r="L363" s="194"/>
      <c r="M363" s="199"/>
      <c r="T363" s="200"/>
      <c r="AT363" s="196" t="s">
        <v>152</v>
      </c>
      <c r="AU363" s="196" t="s">
        <v>84</v>
      </c>
      <c r="AV363" s="195" t="s">
        <v>84</v>
      </c>
      <c r="AW363" s="195" t="s">
        <v>31</v>
      </c>
      <c r="AX363" s="195" t="s">
        <v>74</v>
      </c>
      <c r="AY363" s="196" t="s">
        <v>144</v>
      </c>
    </row>
    <row r="364" spans="2:51" s="188" customFormat="1" ht="12">
      <c r="B364" s="187"/>
      <c r="D364" s="189" t="s">
        <v>152</v>
      </c>
      <c r="E364" s="190" t="s">
        <v>1</v>
      </c>
      <c r="F364" s="191" t="s">
        <v>495</v>
      </c>
      <c r="H364" s="190" t="s">
        <v>1</v>
      </c>
      <c r="L364" s="187"/>
      <c r="M364" s="192"/>
      <c r="T364" s="193"/>
      <c r="AT364" s="190" t="s">
        <v>152</v>
      </c>
      <c r="AU364" s="190" t="s">
        <v>84</v>
      </c>
      <c r="AV364" s="188" t="s">
        <v>82</v>
      </c>
      <c r="AW364" s="188" t="s">
        <v>31</v>
      </c>
      <c r="AX364" s="188" t="s">
        <v>74</v>
      </c>
      <c r="AY364" s="190" t="s">
        <v>144</v>
      </c>
    </row>
    <row r="365" spans="2:51" s="195" customFormat="1" ht="12">
      <c r="B365" s="194"/>
      <c r="D365" s="189" t="s">
        <v>152</v>
      </c>
      <c r="E365" s="196" t="s">
        <v>1</v>
      </c>
      <c r="F365" s="197" t="s">
        <v>496</v>
      </c>
      <c r="H365" s="198">
        <v>5.5</v>
      </c>
      <c r="L365" s="194"/>
      <c r="M365" s="199"/>
      <c r="T365" s="200"/>
      <c r="AT365" s="196" t="s">
        <v>152</v>
      </c>
      <c r="AU365" s="196" t="s">
        <v>84</v>
      </c>
      <c r="AV365" s="195" t="s">
        <v>84</v>
      </c>
      <c r="AW365" s="195" t="s">
        <v>31</v>
      </c>
      <c r="AX365" s="195" t="s">
        <v>74</v>
      </c>
      <c r="AY365" s="196" t="s">
        <v>144</v>
      </c>
    </row>
    <row r="366" spans="2:65" s="30" customFormat="1" ht="16.5" customHeight="1">
      <c r="B366" s="29"/>
      <c r="C366" s="174" t="s">
        <v>497</v>
      </c>
      <c r="D366" s="174" t="s">
        <v>146</v>
      </c>
      <c r="E366" s="175" t="s">
        <v>498</v>
      </c>
      <c r="F366" s="176" t="s">
        <v>499</v>
      </c>
      <c r="G366" s="177" t="s">
        <v>317</v>
      </c>
      <c r="H366" s="178">
        <v>50</v>
      </c>
      <c r="I366" s="1"/>
      <c r="J366" s="179">
        <f>ROUND(I366*H366,2)</f>
        <v>0</v>
      </c>
      <c r="K366" s="180"/>
      <c r="L366" s="29"/>
      <c r="M366" s="181" t="s">
        <v>1</v>
      </c>
      <c r="N366" s="182" t="s">
        <v>39</v>
      </c>
      <c r="P366" s="183">
        <f>O366*H366</f>
        <v>0</v>
      </c>
      <c r="Q366" s="183">
        <v>0</v>
      </c>
      <c r="R366" s="183">
        <f>Q366*H366</f>
        <v>0</v>
      </c>
      <c r="S366" s="183">
        <v>0.00263</v>
      </c>
      <c r="T366" s="184">
        <f>S366*H366</f>
        <v>0.1315</v>
      </c>
      <c r="AR366" s="185" t="s">
        <v>292</v>
      </c>
      <c r="AT366" s="185" t="s">
        <v>146</v>
      </c>
      <c r="AU366" s="185" t="s">
        <v>84</v>
      </c>
      <c r="AY366" s="12" t="s">
        <v>144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12" t="s">
        <v>82</v>
      </c>
      <c r="BK366" s="186">
        <f>ROUND(I366*H366,2)</f>
        <v>0</v>
      </c>
      <c r="BL366" s="12" t="s">
        <v>292</v>
      </c>
      <c r="BM366" s="185" t="s">
        <v>500</v>
      </c>
    </row>
    <row r="367" spans="2:51" s="188" customFormat="1" ht="12">
      <c r="B367" s="187"/>
      <c r="D367" s="189" t="s">
        <v>152</v>
      </c>
      <c r="E367" s="190" t="s">
        <v>1</v>
      </c>
      <c r="F367" s="191" t="s">
        <v>501</v>
      </c>
      <c r="H367" s="190" t="s">
        <v>1</v>
      </c>
      <c r="L367" s="187"/>
      <c r="M367" s="192"/>
      <c r="T367" s="193"/>
      <c r="AT367" s="190" t="s">
        <v>152</v>
      </c>
      <c r="AU367" s="190" t="s">
        <v>84</v>
      </c>
      <c r="AV367" s="188" t="s">
        <v>82</v>
      </c>
      <c r="AW367" s="188" t="s">
        <v>31</v>
      </c>
      <c r="AX367" s="188" t="s">
        <v>74</v>
      </c>
      <c r="AY367" s="190" t="s">
        <v>144</v>
      </c>
    </row>
    <row r="368" spans="2:51" s="195" customFormat="1" ht="12">
      <c r="B368" s="194"/>
      <c r="D368" s="189" t="s">
        <v>152</v>
      </c>
      <c r="E368" s="196" t="s">
        <v>1</v>
      </c>
      <c r="F368" s="197" t="s">
        <v>502</v>
      </c>
      <c r="H368" s="198">
        <v>50</v>
      </c>
      <c r="L368" s="194"/>
      <c r="M368" s="199"/>
      <c r="T368" s="200"/>
      <c r="AT368" s="196" t="s">
        <v>152</v>
      </c>
      <c r="AU368" s="196" t="s">
        <v>84</v>
      </c>
      <c r="AV368" s="195" t="s">
        <v>84</v>
      </c>
      <c r="AW368" s="195" t="s">
        <v>31</v>
      </c>
      <c r="AX368" s="195" t="s">
        <v>74</v>
      </c>
      <c r="AY368" s="196" t="s">
        <v>144</v>
      </c>
    </row>
    <row r="369" spans="2:65" s="30" customFormat="1" ht="16.5" customHeight="1">
      <c r="B369" s="29"/>
      <c r="C369" s="174" t="s">
        <v>503</v>
      </c>
      <c r="D369" s="174" t="s">
        <v>146</v>
      </c>
      <c r="E369" s="175" t="s">
        <v>504</v>
      </c>
      <c r="F369" s="176" t="s">
        <v>505</v>
      </c>
      <c r="G369" s="177" t="s">
        <v>506</v>
      </c>
      <c r="H369" s="178">
        <v>5</v>
      </c>
      <c r="I369" s="1"/>
      <c r="J369" s="179">
        <f>ROUND(I369*H369,2)</f>
        <v>0</v>
      </c>
      <c r="K369" s="180"/>
      <c r="L369" s="29"/>
      <c r="M369" s="181" t="s">
        <v>1</v>
      </c>
      <c r="N369" s="182" t="s">
        <v>39</v>
      </c>
      <c r="P369" s="183">
        <f>O369*H369</f>
        <v>0</v>
      </c>
      <c r="Q369" s="183">
        <v>0</v>
      </c>
      <c r="R369" s="183">
        <f>Q369*H369</f>
        <v>0</v>
      </c>
      <c r="S369" s="183">
        <v>0.0031</v>
      </c>
      <c r="T369" s="184">
        <f>S369*H369</f>
        <v>0.0155</v>
      </c>
      <c r="AR369" s="185" t="s">
        <v>292</v>
      </c>
      <c r="AT369" s="185" t="s">
        <v>146</v>
      </c>
      <c r="AU369" s="185" t="s">
        <v>84</v>
      </c>
      <c r="AY369" s="12" t="s">
        <v>144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2" t="s">
        <v>82</v>
      </c>
      <c r="BK369" s="186">
        <f>ROUND(I369*H369,2)</f>
        <v>0</v>
      </c>
      <c r="BL369" s="12" t="s">
        <v>292</v>
      </c>
      <c r="BM369" s="185" t="s">
        <v>507</v>
      </c>
    </row>
    <row r="370" spans="2:51" s="188" customFormat="1" ht="12">
      <c r="B370" s="187"/>
      <c r="D370" s="189" t="s">
        <v>152</v>
      </c>
      <c r="E370" s="190" t="s">
        <v>1</v>
      </c>
      <c r="F370" s="191" t="s">
        <v>508</v>
      </c>
      <c r="H370" s="190" t="s">
        <v>1</v>
      </c>
      <c r="L370" s="187"/>
      <c r="M370" s="192"/>
      <c r="T370" s="193"/>
      <c r="AT370" s="190" t="s">
        <v>152</v>
      </c>
      <c r="AU370" s="190" t="s">
        <v>84</v>
      </c>
      <c r="AV370" s="188" t="s">
        <v>82</v>
      </c>
      <c r="AW370" s="188" t="s">
        <v>31</v>
      </c>
      <c r="AX370" s="188" t="s">
        <v>74</v>
      </c>
      <c r="AY370" s="190" t="s">
        <v>144</v>
      </c>
    </row>
    <row r="371" spans="2:51" s="195" customFormat="1" ht="12">
      <c r="B371" s="194"/>
      <c r="D371" s="189" t="s">
        <v>152</v>
      </c>
      <c r="E371" s="196" t="s">
        <v>1</v>
      </c>
      <c r="F371" s="197" t="s">
        <v>187</v>
      </c>
      <c r="H371" s="198">
        <v>5</v>
      </c>
      <c r="L371" s="194"/>
      <c r="M371" s="199"/>
      <c r="T371" s="200"/>
      <c r="AT371" s="196" t="s">
        <v>152</v>
      </c>
      <c r="AU371" s="196" t="s">
        <v>84</v>
      </c>
      <c r="AV371" s="195" t="s">
        <v>84</v>
      </c>
      <c r="AW371" s="195" t="s">
        <v>31</v>
      </c>
      <c r="AX371" s="195" t="s">
        <v>74</v>
      </c>
      <c r="AY371" s="196" t="s">
        <v>144</v>
      </c>
    </row>
    <row r="372" spans="2:65" s="30" customFormat="1" ht="16.5" customHeight="1">
      <c r="B372" s="29"/>
      <c r="C372" s="174" t="s">
        <v>509</v>
      </c>
      <c r="D372" s="174" t="s">
        <v>146</v>
      </c>
      <c r="E372" s="175" t="s">
        <v>510</v>
      </c>
      <c r="F372" s="176" t="s">
        <v>511</v>
      </c>
      <c r="G372" s="177" t="s">
        <v>506</v>
      </c>
      <c r="H372" s="178">
        <v>3</v>
      </c>
      <c r="I372" s="1"/>
      <c r="J372" s="179">
        <f>ROUND(I372*H372,2)</f>
        <v>0</v>
      </c>
      <c r="K372" s="180"/>
      <c r="L372" s="29"/>
      <c r="M372" s="181" t="s">
        <v>1</v>
      </c>
      <c r="N372" s="182" t="s">
        <v>39</v>
      </c>
      <c r="P372" s="183">
        <f>O372*H372</f>
        <v>0</v>
      </c>
      <c r="Q372" s="183">
        <v>0</v>
      </c>
      <c r="R372" s="183">
        <f>Q372*H372</f>
        <v>0</v>
      </c>
      <c r="S372" s="183">
        <v>0.02113</v>
      </c>
      <c r="T372" s="184">
        <f>S372*H372</f>
        <v>0.06339</v>
      </c>
      <c r="AR372" s="185" t="s">
        <v>292</v>
      </c>
      <c r="AT372" s="185" t="s">
        <v>146</v>
      </c>
      <c r="AU372" s="185" t="s">
        <v>84</v>
      </c>
      <c r="AY372" s="12" t="s">
        <v>144</v>
      </c>
      <c r="BE372" s="186">
        <f>IF(N372="základní",J372,0)</f>
        <v>0</v>
      </c>
      <c r="BF372" s="186">
        <f>IF(N372="snížená",J372,0)</f>
        <v>0</v>
      </c>
      <c r="BG372" s="186">
        <f>IF(N372="zákl. přenesená",J372,0)</f>
        <v>0</v>
      </c>
      <c r="BH372" s="186">
        <f>IF(N372="sníž. přenesená",J372,0)</f>
        <v>0</v>
      </c>
      <c r="BI372" s="186">
        <f>IF(N372="nulová",J372,0)</f>
        <v>0</v>
      </c>
      <c r="BJ372" s="12" t="s">
        <v>82</v>
      </c>
      <c r="BK372" s="186">
        <f>ROUND(I372*H372,2)</f>
        <v>0</v>
      </c>
      <c r="BL372" s="12" t="s">
        <v>292</v>
      </c>
      <c r="BM372" s="185" t="s">
        <v>512</v>
      </c>
    </row>
    <row r="373" spans="2:51" s="188" customFormat="1" ht="12">
      <c r="B373" s="187"/>
      <c r="D373" s="189" t="s">
        <v>152</v>
      </c>
      <c r="E373" s="190" t="s">
        <v>1</v>
      </c>
      <c r="F373" s="191" t="s">
        <v>513</v>
      </c>
      <c r="H373" s="190" t="s">
        <v>1</v>
      </c>
      <c r="L373" s="187"/>
      <c r="M373" s="192"/>
      <c r="T373" s="193"/>
      <c r="AT373" s="190" t="s">
        <v>152</v>
      </c>
      <c r="AU373" s="190" t="s">
        <v>84</v>
      </c>
      <c r="AV373" s="188" t="s">
        <v>82</v>
      </c>
      <c r="AW373" s="188" t="s">
        <v>31</v>
      </c>
      <c r="AX373" s="188" t="s">
        <v>74</v>
      </c>
      <c r="AY373" s="190" t="s">
        <v>144</v>
      </c>
    </row>
    <row r="374" spans="2:51" s="195" customFormat="1" ht="12">
      <c r="B374" s="194"/>
      <c r="D374" s="189" t="s">
        <v>152</v>
      </c>
      <c r="E374" s="196" t="s">
        <v>1</v>
      </c>
      <c r="F374" s="197" t="s">
        <v>172</v>
      </c>
      <c r="H374" s="198">
        <v>3</v>
      </c>
      <c r="L374" s="194"/>
      <c r="M374" s="199"/>
      <c r="T374" s="200"/>
      <c r="AT374" s="196" t="s">
        <v>152</v>
      </c>
      <c r="AU374" s="196" t="s">
        <v>84</v>
      </c>
      <c r="AV374" s="195" t="s">
        <v>84</v>
      </c>
      <c r="AW374" s="195" t="s">
        <v>31</v>
      </c>
      <c r="AX374" s="195" t="s">
        <v>74</v>
      </c>
      <c r="AY374" s="196" t="s">
        <v>144</v>
      </c>
    </row>
    <row r="375" spans="2:63" s="163" customFormat="1" ht="22.9" customHeight="1">
      <c r="B375" s="162"/>
      <c r="D375" s="164" t="s">
        <v>73</v>
      </c>
      <c r="E375" s="172" t="s">
        <v>514</v>
      </c>
      <c r="F375" s="172" t="s">
        <v>515</v>
      </c>
      <c r="J375" s="173">
        <f>BK375</f>
        <v>0</v>
      </c>
      <c r="L375" s="162"/>
      <c r="M375" s="167"/>
      <c r="P375" s="168">
        <f>SUM(P376:P393)</f>
        <v>0</v>
      </c>
      <c r="R375" s="168">
        <f>SUM(R376:R393)</f>
        <v>0</v>
      </c>
      <c r="T375" s="169">
        <f>SUM(T376:T393)</f>
        <v>0.46362000000000003</v>
      </c>
      <c r="AR375" s="164" t="s">
        <v>84</v>
      </c>
      <c r="AT375" s="170" t="s">
        <v>73</v>
      </c>
      <c r="AU375" s="170" t="s">
        <v>82</v>
      </c>
      <c r="AY375" s="164" t="s">
        <v>144</v>
      </c>
      <c r="BK375" s="171">
        <f>SUM(BK376:BK393)</f>
        <v>0</v>
      </c>
    </row>
    <row r="376" spans="2:65" s="30" customFormat="1" ht="24.2" customHeight="1">
      <c r="B376" s="29"/>
      <c r="C376" s="174" t="s">
        <v>516</v>
      </c>
      <c r="D376" s="174" t="s">
        <v>146</v>
      </c>
      <c r="E376" s="175" t="s">
        <v>517</v>
      </c>
      <c r="F376" s="176" t="s">
        <v>518</v>
      </c>
      <c r="G376" s="177" t="s">
        <v>317</v>
      </c>
      <c r="H376" s="178">
        <v>50</v>
      </c>
      <c r="I376" s="1"/>
      <c r="J376" s="179">
        <f>ROUND(I376*H376,2)</f>
        <v>0</v>
      </c>
      <c r="K376" s="180"/>
      <c r="L376" s="29"/>
      <c r="M376" s="181" t="s">
        <v>1</v>
      </c>
      <c r="N376" s="182" t="s">
        <v>39</v>
      </c>
      <c r="P376" s="183">
        <f>O376*H376</f>
        <v>0</v>
      </c>
      <c r="Q376" s="183">
        <v>0</v>
      </c>
      <c r="R376" s="183">
        <f>Q376*H376</f>
        <v>0</v>
      </c>
      <c r="S376" s="183">
        <v>0.0052</v>
      </c>
      <c r="T376" s="184">
        <f>S376*H376</f>
        <v>0.26</v>
      </c>
      <c r="AR376" s="185" t="s">
        <v>292</v>
      </c>
      <c r="AT376" s="185" t="s">
        <v>146</v>
      </c>
      <c r="AU376" s="185" t="s">
        <v>84</v>
      </c>
      <c r="AY376" s="12" t="s">
        <v>144</v>
      </c>
      <c r="BE376" s="186">
        <f>IF(N376="základní",J376,0)</f>
        <v>0</v>
      </c>
      <c r="BF376" s="186">
        <f>IF(N376="snížená",J376,0)</f>
        <v>0</v>
      </c>
      <c r="BG376" s="186">
        <f>IF(N376="zákl. přenesená",J376,0)</f>
        <v>0</v>
      </c>
      <c r="BH376" s="186">
        <f>IF(N376="sníž. přenesená",J376,0)</f>
        <v>0</v>
      </c>
      <c r="BI376" s="186">
        <f>IF(N376="nulová",J376,0)</f>
        <v>0</v>
      </c>
      <c r="BJ376" s="12" t="s">
        <v>82</v>
      </c>
      <c r="BK376" s="186">
        <f>ROUND(I376*H376,2)</f>
        <v>0</v>
      </c>
      <c r="BL376" s="12" t="s">
        <v>292</v>
      </c>
      <c r="BM376" s="185" t="s">
        <v>519</v>
      </c>
    </row>
    <row r="377" spans="2:51" s="188" customFormat="1" ht="12">
      <c r="B377" s="187"/>
      <c r="D377" s="189" t="s">
        <v>152</v>
      </c>
      <c r="E377" s="190" t="s">
        <v>1</v>
      </c>
      <c r="F377" s="191" t="s">
        <v>520</v>
      </c>
      <c r="H377" s="190" t="s">
        <v>1</v>
      </c>
      <c r="L377" s="187"/>
      <c r="M377" s="192"/>
      <c r="T377" s="193"/>
      <c r="AT377" s="190" t="s">
        <v>152</v>
      </c>
      <c r="AU377" s="190" t="s">
        <v>84</v>
      </c>
      <c r="AV377" s="188" t="s">
        <v>82</v>
      </c>
      <c r="AW377" s="188" t="s">
        <v>31</v>
      </c>
      <c r="AX377" s="188" t="s">
        <v>74</v>
      </c>
      <c r="AY377" s="190" t="s">
        <v>144</v>
      </c>
    </row>
    <row r="378" spans="2:51" s="195" customFormat="1" ht="12">
      <c r="B378" s="194"/>
      <c r="D378" s="189" t="s">
        <v>152</v>
      </c>
      <c r="E378" s="196" t="s">
        <v>1</v>
      </c>
      <c r="F378" s="197" t="s">
        <v>502</v>
      </c>
      <c r="H378" s="198">
        <v>50</v>
      </c>
      <c r="L378" s="194"/>
      <c r="M378" s="199"/>
      <c r="T378" s="200"/>
      <c r="AT378" s="196" t="s">
        <v>152</v>
      </c>
      <c r="AU378" s="196" t="s">
        <v>84</v>
      </c>
      <c r="AV378" s="195" t="s">
        <v>84</v>
      </c>
      <c r="AW378" s="195" t="s">
        <v>31</v>
      </c>
      <c r="AX378" s="195" t="s">
        <v>74</v>
      </c>
      <c r="AY378" s="196" t="s">
        <v>144</v>
      </c>
    </row>
    <row r="379" spans="2:65" s="30" customFormat="1" ht="16.5" customHeight="1">
      <c r="B379" s="29"/>
      <c r="C379" s="174" t="s">
        <v>521</v>
      </c>
      <c r="D379" s="174" t="s">
        <v>146</v>
      </c>
      <c r="E379" s="175" t="s">
        <v>522</v>
      </c>
      <c r="F379" s="176" t="s">
        <v>523</v>
      </c>
      <c r="G379" s="177" t="s">
        <v>317</v>
      </c>
      <c r="H379" s="178">
        <v>70</v>
      </c>
      <c r="I379" s="1"/>
      <c r="J379" s="179">
        <f>ROUND(I379*H379,2)</f>
        <v>0</v>
      </c>
      <c r="K379" s="180"/>
      <c r="L379" s="29"/>
      <c r="M379" s="181" t="s">
        <v>1</v>
      </c>
      <c r="N379" s="182" t="s">
        <v>39</v>
      </c>
      <c r="P379" s="183">
        <f>O379*H379</f>
        <v>0</v>
      </c>
      <c r="Q379" s="183">
        <v>0</v>
      </c>
      <c r="R379" s="183">
        <f>Q379*H379</f>
        <v>0</v>
      </c>
      <c r="S379" s="183">
        <v>0.00028</v>
      </c>
      <c r="T379" s="184">
        <f>S379*H379</f>
        <v>0.0196</v>
      </c>
      <c r="AR379" s="185" t="s">
        <v>292</v>
      </c>
      <c r="AT379" s="185" t="s">
        <v>146</v>
      </c>
      <c r="AU379" s="185" t="s">
        <v>84</v>
      </c>
      <c r="AY379" s="12" t="s">
        <v>144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12" t="s">
        <v>82</v>
      </c>
      <c r="BK379" s="186">
        <f>ROUND(I379*H379,2)</f>
        <v>0</v>
      </c>
      <c r="BL379" s="12" t="s">
        <v>292</v>
      </c>
      <c r="BM379" s="185" t="s">
        <v>524</v>
      </c>
    </row>
    <row r="380" spans="2:51" s="188" customFormat="1" ht="12">
      <c r="B380" s="187"/>
      <c r="D380" s="189" t="s">
        <v>152</v>
      </c>
      <c r="E380" s="190" t="s">
        <v>1</v>
      </c>
      <c r="F380" s="191" t="s">
        <v>525</v>
      </c>
      <c r="H380" s="190" t="s">
        <v>1</v>
      </c>
      <c r="L380" s="187"/>
      <c r="M380" s="192"/>
      <c r="T380" s="193"/>
      <c r="AT380" s="190" t="s">
        <v>152</v>
      </c>
      <c r="AU380" s="190" t="s">
        <v>84</v>
      </c>
      <c r="AV380" s="188" t="s">
        <v>82</v>
      </c>
      <c r="AW380" s="188" t="s">
        <v>31</v>
      </c>
      <c r="AX380" s="188" t="s">
        <v>74</v>
      </c>
      <c r="AY380" s="190" t="s">
        <v>144</v>
      </c>
    </row>
    <row r="381" spans="2:51" s="195" customFormat="1" ht="12">
      <c r="B381" s="194"/>
      <c r="D381" s="189" t="s">
        <v>152</v>
      </c>
      <c r="E381" s="196" t="s">
        <v>1</v>
      </c>
      <c r="F381" s="197" t="s">
        <v>526</v>
      </c>
      <c r="H381" s="198">
        <v>70</v>
      </c>
      <c r="L381" s="194"/>
      <c r="M381" s="199"/>
      <c r="T381" s="200"/>
      <c r="AT381" s="196" t="s">
        <v>152</v>
      </c>
      <c r="AU381" s="196" t="s">
        <v>84</v>
      </c>
      <c r="AV381" s="195" t="s">
        <v>84</v>
      </c>
      <c r="AW381" s="195" t="s">
        <v>31</v>
      </c>
      <c r="AX381" s="195" t="s">
        <v>74</v>
      </c>
      <c r="AY381" s="196" t="s">
        <v>144</v>
      </c>
    </row>
    <row r="382" spans="2:65" s="30" customFormat="1" ht="16.5" customHeight="1">
      <c r="B382" s="29"/>
      <c r="C382" s="174" t="s">
        <v>527</v>
      </c>
      <c r="D382" s="174" t="s">
        <v>146</v>
      </c>
      <c r="E382" s="175" t="s">
        <v>528</v>
      </c>
      <c r="F382" s="176" t="s">
        <v>529</v>
      </c>
      <c r="G382" s="177" t="s">
        <v>317</v>
      </c>
      <c r="H382" s="178">
        <v>70</v>
      </c>
      <c r="I382" s="1"/>
      <c r="J382" s="179">
        <f>ROUND(I382*H382,2)</f>
        <v>0</v>
      </c>
      <c r="K382" s="180"/>
      <c r="L382" s="29"/>
      <c r="M382" s="181" t="s">
        <v>1</v>
      </c>
      <c r="N382" s="182" t="s">
        <v>39</v>
      </c>
      <c r="P382" s="183">
        <f>O382*H382</f>
        <v>0</v>
      </c>
      <c r="Q382" s="183">
        <v>0</v>
      </c>
      <c r="R382" s="183">
        <f>Q382*H382</f>
        <v>0</v>
      </c>
      <c r="S382" s="183">
        <v>0.00024</v>
      </c>
      <c r="T382" s="184">
        <f>S382*H382</f>
        <v>0.0168</v>
      </c>
      <c r="AR382" s="185" t="s">
        <v>292</v>
      </c>
      <c r="AT382" s="185" t="s">
        <v>146</v>
      </c>
      <c r="AU382" s="185" t="s">
        <v>84</v>
      </c>
      <c r="AY382" s="12" t="s">
        <v>144</v>
      </c>
      <c r="BE382" s="186">
        <f>IF(N382="základní",J382,0)</f>
        <v>0</v>
      </c>
      <c r="BF382" s="186">
        <f>IF(N382="snížená",J382,0)</f>
        <v>0</v>
      </c>
      <c r="BG382" s="186">
        <f>IF(N382="zákl. přenesená",J382,0)</f>
        <v>0</v>
      </c>
      <c r="BH382" s="186">
        <f>IF(N382="sníž. přenesená",J382,0)</f>
        <v>0</v>
      </c>
      <c r="BI382" s="186">
        <f>IF(N382="nulová",J382,0)</f>
        <v>0</v>
      </c>
      <c r="BJ382" s="12" t="s">
        <v>82</v>
      </c>
      <c r="BK382" s="186">
        <f>ROUND(I382*H382,2)</f>
        <v>0</v>
      </c>
      <c r="BL382" s="12" t="s">
        <v>292</v>
      </c>
      <c r="BM382" s="185" t="s">
        <v>530</v>
      </c>
    </row>
    <row r="383" spans="2:51" s="188" customFormat="1" ht="12">
      <c r="B383" s="187"/>
      <c r="D383" s="189" t="s">
        <v>152</v>
      </c>
      <c r="E383" s="190" t="s">
        <v>1</v>
      </c>
      <c r="F383" s="191" t="s">
        <v>531</v>
      </c>
      <c r="H383" s="190" t="s">
        <v>1</v>
      </c>
      <c r="L383" s="187"/>
      <c r="M383" s="192"/>
      <c r="T383" s="193"/>
      <c r="AT383" s="190" t="s">
        <v>152</v>
      </c>
      <c r="AU383" s="190" t="s">
        <v>84</v>
      </c>
      <c r="AV383" s="188" t="s">
        <v>82</v>
      </c>
      <c r="AW383" s="188" t="s">
        <v>31</v>
      </c>
      <c r="AX383" s="188" t="s">
        <v>74</v>
      </c>
      <c r="AY383" s="190" t="s">
        <v>144</v>
      </c>
    </row>
    <row r="384" spans="2:51" s="195" customFormat="1" ht="12">
      <c r="B384" s="194"/>
      <c r="D384" s="189" t="s">
        <v>152</v>
      </c>
      <c r="E384" s="196" t="s">
        <v>1</v>
      </c>
      <c r="F384" s="197" t="s">
        <v>532</v>
      </c>
      <c r="H384" s="198">
        <v>70</v>
      </c>
      <c r="L384" s="194"/>
      <c r="M384" s="199"/>
      <c r="T384" s="200"/>
      <c r="AT384" s="196" t="s">
        <v>152</v>
      </c>
      <c r="AU384" s="196" t="s">
        <v>84</v>
      </c>
      <c r="AV384" s="195" t="s">
        <v>84</v>
      </c>
      <c r="AW384" s="195" t="s">
        <v>31</v>
      </c>
      <c r="AX384" s="195" t="s">
        <v>74</v>
      </c>
      <c r="AY384" s="196" t="s">
        <v>144</v>
      </c>
    </row>
    <row r="385" spans="2:65" s="30" customFormat="1" ht="16.5" customHeight="1">
      <c r="B385" s="29"/>
      <c r="C385" s="174" t="s">
        <v>533</v>
      </c>
      <c r="D385" s="174" t="s">
        <v>146</v>
      </c>
      <c r="E385" s="175" t="s">
        <v>534</v>
      </c>
      <c r="F385" s="176" t="s">
        <v>535</v>
      </c>
      <c r="G385" s="177" t="s">
        <v>536</v>
      </c>
      <c r="H385" s="178">
        <v>1</v>
      </c>
      <c r="I385" s="1"/>
      <c r="J385" s="179">
        <f>ROUND(I385*H385,2)</f>
        <v>0</v>
      </c>
      <c r="K385" s="180"/>
      <c r="L385" s="29"/>
      <c r="M385" s="181" t="s">
        <v>1</v>
      </c>
      <c r="N385" s="182" t="s">
        <v>39</v>
      </c>
      <c r="P385" s="183">
        <f>O385*H385</f>
        <v>0</v>
      </c>
      <c r="Q385" s="183">
        <v>0</v>
      </c>
      <c r="R385" s="183">
        <f>Q385*H385</f>
        <v>0</v>
      </c>
      <c r="S385" s="183">
        <v>0.15</v>
      </c>
      <c r="T385" s="184">
        <f>S385*H385</f>
        <v>0.15</v>
      </c>
      <c r="AR385" s="185" t="s">
        <v>292</v>
      </c>
      <c r="AT385" s="185" t="s">
        <v>146</v>
      </c>
      <c r="AU385" s="185" t="s">
        <v>84</v>
      </c>
      <c r="AY385" s="12" t="s">
        <v>144</v>
      </c>
      <c r="BE385" s="186">
        <f>IF(N385="základní",J385,0)</f>
        <v>0</v>
      </c>
      <c r="BF385" s="186">
        <f>IF(N385="snížená",J385,0)</f>
        <v>0</v>
      </c>
      <c r="BG385" s="186">
        <f>IF(N385="zákl. přenesená",J385,0)</f>
        <v>0</v>
      </c>
      <c r="BH385" s="186">
        <f>IF(N385="sníž. přenesená",J385,0)</f>
        <v>0</v>
      </c>
      <c r="BI385" s="186">
        <f>IF(N385="nulová",J385,0)</f>
        <v>0</v>
      </c>
      <c r="BJ385" s="12" t="s">
        <v>82</v>
      </c>
      <c r="BK385" s="186">
        <f>ROUND(I385*H385,2)</f>
        <v>0</v>
      </c>
      <c r="BL385" s="12" t="s">
        <v>292</v>
      </c>
      <c r="BM385" s="185" t="s">
        <v>537</v>
      </c>
    </row>
    <row r="386" spans="2:51" s="188" customFormat="1" ht="12">
      <c r="B386" s="187"/>
      <c r="D386" s="189" t="s">
        <v>152</v>
      </c>
      <c r="E386" s="190" t="s">
        <v>1</v>
      </c>
      <c r="F386" s="191" t="s">
        <v>538</v>
      </c>
      <c r="H386" s="190" t="s">
        <v>1</v>
      </c>
      <c r="L386" s="187"/>
      <c r="M386" s="192"/>
      <c r="T386" s="193"/>
      <c r="AT386" s="190" t="s">
        <v>152</v>
      </c>
      <c r="AU386" s="190" t="s">
        <v>84</v>
      </c>
      <c r="AV386" s="188" t="s">
        <v>82</v>
      </c>
      <c r="AW386" s="188" t="s">
        <v>31</v>
      </c>
      <c r="AX386" s="188" t="s">
        <v>74</v>
      </c>
      <c r="AY386" s="190" t="s">
        <v>144</v>
      </c>
    </row>
    <row r="387" spans="2:51" s="195" customFormat="1" ht="12">
      <c r="B387" s="194"/>
      <c r="D387" s="189" t="s">
        <v>152</v>
      </c>
      <c r="E387" s="196" t="s">
        <v>1</v>
      </c>
      <c r="F387" s="197" t="s">
        <v>82</v>
      </c>
      <c r="H387" s="198">
        <v>1</v>
      </c>
      <c r="L387" s="194"/>
      <c r="M387" s="199"/>
      <c r="T387" s="200"/>
      <c r="AT387" s="196" t="s">
        <v>152</v>
      </c>
      <c r="AU387" s="196" t="s">
        <v>84</v>
      </c>
      <c r="AV387" s="195" t="s">
        <v>84</v>
      </c>
      <c r="AW387" s="195" t="s">
        <v>31</v>
      </c>
      <c r="AX387" s="195" t="s">
        <v>74</v>
      </c>
      <c r="AY387" s="196" t="s">
        <v>144</v>
      </c>
    </row>
    <row r="388" spans="2:65" s="30" customFormat="1" ht="16.5" customHeight="1">
      <c r="B388" s="29"/>
      <c r="C388" s="174" t="s">
        <v>502</v>
      </c>
      <c r="D388" s="174" t="s">
        <v>146</v>
      </c>
      <c r="E388" s="175" t="s">
        <v>539</v>
      </c>
      <c r="F388" s="176" t="s">
        <v>540</v>
      </c>
      <c r="G388" s="177" t="s">
        <v>506</v>
      </c>
      <c r="H388" s="178">
        <v>1</v>
      </c>
      <c r="I388" s="1"/>
      <c r="J388" s="179">
        <f>ROUND(I388*H388,2)</f>
        <v>0</v>
      </c>
      <c r="K388" s="180"/>
      <c r="L388" s="29"/>
      <c r="M388" s="181" t="s">
        <v>1</v>
      </c>
      <c r="N388" s="182" t="s">
        <v>39</v>
      </c>
      <c r="P388" s="183">
        <f>O388*H388</f>
        <v>0</v>
      </c>
      <c r="Q388" s="183">
        <v>0</v>
      </c>
      <c r="R388" s="183">
        <f>Q388*H388</f>
        <v>0</v>
      </c>
      <c r="S388" s="183">
        <v>0.00722</v>
      </c>
      <c r="T388" s="184">
        <f>S388*H388</f>
        <v>0.00722</v>
      </c>
      <c r="AR388" s="185" t="s">
        <v>292</v>
      </c>
      <c r="AT388" s="185" t="s">
        <v>146</v>
      </c>
      <c r="AU388" s="185" t="s">
        <v>84</v>
      </c>
      <c r="AY388" s="12" t="s">
        <v>144</v>
      </c>
      <c r="BE388" s="186">
        <f>IF(N388="základní",J388,0)</f>
        <v>0</v>
      </c>
      <c r="BF388" s="186">
        <f>IF(N388="snížená",J388,0)</f>
        <v>0</v>
      </c>
      <c r="BG388" s="186">
        <f>IF(N388="zákl. přenesená",J388,0)</f>
        <v>0</v>
      </c>
      <c r="BH388" s="186">
        <f>IF(N388="sníž. přenesená",J388,0)</f>
        <v>0</v>
      </c>
      <c r="BI388" s="186">
        <f>IF(N388="nulová",J388,0)</f>
        <v>0</v>
      </c>
      <c r="BJ388" s="12" t="s">
        <v>82</v>
      </c>
      <c r="BK388" s="186">
        <f>ROUND(I388*H388,2)</f>
        <v>0</v>
      </c>
      <c r="BL388" s="12" t="s">
        <v>292</v>
      </c>
      <c r="BM388" s="185" t="s">
        <v>541</v>
      </c>
    </row>
    <row r="389" spans="2:51" s="188" customFormat="1" ht="12">
      <c r="B389" s="187"/>
      <c r="D389" s="189" t="s">
        <v>152</v>
      </c>
      <c r="E389" s="190" t="s">
        <v>1</v>
      </c>
      <c r="F389" s="191" t="s">
        <v>542</v>
      </c>
      <c r="H389" s="190" t="s">
        <v>1</v>
      </c>
      <c r="L389" s="187"/>
      <c r="M389" s="192"/>
      <c r="T389" s="193"/>
      <c r="AT389" s="190" t="s">
        <v>152</v>
      </c>
      <c r="AU389" s="190" t="s">
        <v>84</v>
      </c>
      <c r="AV389" s="188" t="s">
        <v>82</v>
      </c>
      <c r="AW389" s="188" t="s">
        <v>31</v>
      </c>
      <c r="AX389" s="188" t="s">
        <v>74</v>
      </c>
      <c r="AY389" s="190" t="s">
        <v>144</v>
      </c>
    </row>
    <row r="390" spans="2:51" s="195" customFormat="1" ht="12">
      <c r="B390" s="194"/>
      <c r="D390" s="189" t="s">
        <v>152</v>
      </c>
      <c r="E390" s="196" t="s">
        <v>1</v>
      </c>
      <c r="F390" s="197" t="s">
        <v>82</v>
      </c>
      <c r="H390" s="198">
        <v>1</v>
      </c>
      <c r="L390" s="194"/>
      <c r="M390" s="199"/>
      <c r="T390" s="200"/>
      <c r="AT390" s="196" t="s">
        <v>152</v>
      </c>
      <c r="AU390" s="196" t="s">
        <v>84</v>
      </c>
      <c r="AV390" s="195" t="s">
        <v>84</v>
      </c>
      <c r="AW390" s="195" t="s">
        <v>31</v>
      </c>
      <c r="AX390" s="195" t="s">
        <v>74</v>
      </c>
      <c r="AY390" s="196" t="s">
        <v>144</v>
      </c>
    </row>
    <row r="391" spans="2:65" s="30" customFormat="1" ht="16.5" customHeight="1">
      <c r="B391" s="29"/>
      <c r="C391" s="174" t="s">
        <v>543</v>
      </c>
      <c r="D391" s="174" t="s">
        <v>146</v>
      </c>
      <c r="E391" s="175" t="s">
        <v>544</v>
      </c>
      <c r="F391" s="176" t="s">
        <v>545</v>
      </c>
      <c r="G391" s="177" t="s">
        <v>506</v>
      </c>
      <c r="H391" s="178">
        <v>1</v>
      </c>
      <c r="I391" s="1"/>
      <c r="J391" s="179">
        <f>ROUND(I391*H391,2)</f>
        <v>0</v>
      </c>
      <c r="K391" s="180"/>
      <c r="L391" s="29"/>
      <c r="M391" s="181" t="s">
        <v>1</v>
      </c>
      <c r="N391" s="182" t="s">
        <v>39</v>
      </c>
      <c r="P391" s="183">
        <f>O391*H391</f>
        <v>0</v>
      </c>
      <c r="Q391" s="183">
        <v>0</v>
      </c>
      <c r="R391" s="183">
        <f>Q391*H391</f>
        <v>0</v>
      </c>
      <c r="S391" s="183">
        <v>0.01</v>
      </c>
      <c r="T391" s="184">
        <f>S391*H391</f>
        <v>0.01</v>
      </c>
      <c r="AR391" s="185" t="s">
        <v>292</v>
      </c>
      <c r="AT391" s="185" t="s">
        <v>146</v>
      </c>
      <c r="AU391" s="185" t="s">
        <v>84</v>
      </c>
      <c r="AY391" s="12" t="s">
        <v>144</v>
      </c>
      <c r="BE391" s="186">
        <f>IF(N391="základní",J391,0)</f>
        <v>0</v>
      </c>
      <c r="BF391" s="186">
        <f>IF(N391="snížená",J391,0)</f>
        <v>0</v>
      </c>
      <c r="BG391" s="186">
        <f>IF(N391="zákl. přenesená",J391,0)</f>
        <v>0</v>
      </c>
      <c r="BH391" s="186">
        <f>IF(N391="sníž. přenesená",J391,0)</f>
        <v>0</v>
      </c>
      <c r="BI391" s="186">
        <f>IF(N391="nulová",J391,0)</f>
        <v>0</v>
      </c>
      <c r="BJ391" s="12" t="s">
        <v>82</v>
      </c>
      <c r="BK391" s="186">
        <f>ROUND(I391*H391,2)</f>
        <v>0</v>
      </c>
      <c r="BL391" s="12" t="s">
        <v>292</v>
      </c>
      <c r="BM391" s="185" t="s">
        <v>546</v>
      </c>
    </row>
    <row r="392" spans="2:51" s="188" customFormat="1" ht="12">
      <c r="B392" s="187"/>
      <c r="D392" s="189" t="s">
        <v>152</v>
      </c>
      <c r="E392" s="190" t="s">
        <v>1</v>
      </c>
      <c r="F392" s="191" t="s">
        <v>542</v>
      </c>
      <c r="H392" s="190" t="s">
        <v>1</v>
      </c>
      <c r="L392" s="187"/>
      <c r="M392" s="192"/>
      <c r="T392" s="193"/>
      <c r="AT392" s="190" t="s">
        <v>152</v>
      </c>
      <c r="AU392" s="190" t="s">
        <v>84</v>
      </c>
      <c r="AV392" s="188" t="s">
        <v>82</v>
      </c>
      <c r="AW392" s="188" t="s">
        <v>31</v>
      </c>
      <c r="AX392" s="188" t="s">
        <v>74</v>
      </c>
      <c r="AY392" s="190" t="s">
        <v>144</v>
      </c>
    </row>
    <row r="393" spans="2:51" s="195" customFormat="1" ht="12">
      <c r="B393" s="194"/>
      <c r="D393" s="189" t="s">
        <v>152</v>
      </c>
      <c r="E393" s="196" t="s">
        <v>1</v>
      </c>
      <c r="F393" s="197" t="s">
        <v>82</v>
      </c>
      <c r="H393" s="198">
        <v>1</v>
      </c>
      <c r="L393" s="194"/>
      <c r="M393" s="199"/>
      <c r="T393" s="200"/>
      <c r="AT393" s="196" t="s">
        <v>152</v>
      </c>
      <c r="AU393" s="196" t="s">
        <v>84</v>
      </c>
      <c r="AV393" s="195" t="s">
        <v>84</v>
      </c>
      <c r="AW393" s="195" t="s">
        <v>31</v>
      </c>
      <c r="AX393" s="195" t="s">
        <v>74</v>
      </c>
      <c r="AY393" s="196" t="s">
        <v>144</v>
      </c>
    </row>
    <row r="394" spans="2:63" s="163" customFormat="1" ht="22.9" customHeight="1">
      <c r="B394" s="162"/>
      <c r="D394" s="164" t="s">
        <v>73</v>
      </c>
      <c r="E394" s="172" t="s">
        <v>547</v>
      </c>
      <c r="F394" s="172" t="s">
        <v>548</v>
      </c>
      <c r="J394" s="173">
        <f>BK394</f>
        <v>0</v>
      </c>
      <c r="L394" s="162"/>
      <c r="M394" s="167"/>
      <c r="P394" s="168">
        <f>SUM(P395:P412)</f>
        <v>0</v>
      </c>
      <c r="R394" s="168">
        <f>SUM(R395:R412)</f>
        <v>0</v>
      </c>
      <c r="T394" s="169">
        <f>SUM(T395:T412)</f>
        <v>0.28602999999999995</v>
      </c>
      <c r="AR394" s="164" t="s">
        <v>84</v>
      </c>
      <c r="AT394" s="170" t="s">
        <v>73</v>
      </c>
      <c r="AU394" s="170" t="s">
        <v>82</v>
      </c>
      <c r="AY394" s="164" t="s">
        <v>144</v>
      </c>
      <c r="BK394" s="171">
        <f>SUM(BK395:BK412)</f>
        <v>0</v>
      </c>
    </row>
    <row r="395" spans="2:65" s="30" customFormat="1" ht="16.5" customHeight="1">
      <c r="B395" s="29"/>
      <c r="C395" s="174" t="s">
        <v>549</v>
      </c>
      <c r="D395" s="174" t="s">
        <v>146</v>
      </c>
      <c r="E395" s="175" t="s">
        <v>550</v>
      </c>
      <c r="F395" s="176" t="s">
        <v>551</v>
      </c>
      <c r="G395" s="177" t="s">
        <v>552</v>
      </c>
      <c r="H395" s="178">
        <v>4</v>
      </c>
      <c r="I395" s="1"/>
      <c r="J395" s="179">
        <f>ROUND(I395*H395,2)</f>
        <v>0</v>
      </c>
      <c r="K395" s="180"/>
      <c r="L395" s="29"/>
      <c r="M395" s="181" t="s">
        <v>1</v>
      </c>
      <c r="N395" s="182" t="s">
        <v>39</v>
      </c>
      <c r="P395" s="183">
        <f>O395*H395</f>
        <v>0</v>
      </c>
      <c r="Q395" s="183">
        <v>0</v>
      </c>
      <c r="R395" s="183">
        <f>Q395*H395</f>
        <v>0</v>
      </c>
      <c r="S395" s="183">
        <v>0.01933</v>
      </c>
      <c r="T395" s="184">
        <f>S395*H395</f>
        <v>0.07732</v>
      </c>
      <c r="AR395" s="185" t="s">
        <v>292</v>
      </c>
      <c r="AT395" s="185" t="s">
        <v>146</v>
      </c>
      <c r="AU395" s="185" t="s">
        <v>84</v>
      </c>
      <c r="AY395" s="12" t="s">
        <v>144</v>
      </c>
      <c r="BE395" s="186">
        <f>IF(N395="základní",J395,0)</f>
        <v>0</v>
      </c>
      <c r="BF395" s="186">
        <f>IF(N395="snížená",J395,0)</f>
        <v>0</v>
      </c>
      <c r="BG395" s="186">
        <f>IF(N395="zákl. přenesená",J395,0)</f>
        <v>0</v>
      </c>
      <c r="BH395" s="186">
        <f>IF(N395="sníž. přenesená",J395,0)</f>
        <v>0</v>
      </c>
      <c r="BI395" s="186">
        <f>IF(N395="nulová",J395,0)</f>
        <v>0</v>
      </c>
      <c r="BJ395" s="12" t="s">
        <v>82</v>
      </c>
      <c r="BK395" s="186">
        <f>ROUND(I395*H395,2)</f>
        <v>0</v>
      </c>
      <c r="BL395" s="12" t="s">
        <v>292</v>
      </c>
      <c r="BM395" s="185" t="s">
        <v>553</v>
      </c>
    </row>
    <row r="396" spans="2:51" s="188" customFormat="1" ht="12">
      <c r="B396" s="187"/>
      <c r="D396" s="189" t="s">
        <v>152</v>
      </c>
      <c r="E396" s="190" t="s">
        <v>1</v>
      </c>
      <c r="F396" s="191" t="s">
        <v>554</v>
      </c>
      <c r="H396" s="190" t="s">
        <v>1</v>
      </c>
      <c r="L396" s="187"/>
      <c r="M396" s="192"/>
      <c r="T396" s="193"/>
      <c r="AT396" s="190" t="s">
        <v>152</v>
      </c>
      <c r="AU396" s="190" t="s">
        <v>84</v>
      </c>
      <c r="AV396" s="188" t="s">
        <v>82</v>
      </c>
      <c r="AW396" s="188" t="s">
        <v>31</v>
      </c>
      <c r="AX396" s="188" t="s">
        <v>74</v>
      </c>
      <c r="AY396" s="190" t="s">
        <v>144</v>
      </c>
    </row>
    <row r="397" spans="2:51" s="195" customFormat="1" ht="12">
      <c r="B397" s="194"/>
      <c r="D397" s="189" t="s">
        <v>152</v>
      </c>
      <c r="E397" s="196" t="s">
        <v>1</v>
      </c>
      <c r="F397" s="197" t="s">
        <v>555</v>
      </c>
      <c r="H397" s="198">
        <v>4</v>
      </c>
      <c r="L397" s="194"/>
      <c r="M397" s="199"/>
      <c r="T397" s="200"/>
      <c r="AT397" s="196" t="s">
        <v>152</v>
      </c>
      <c r="AU397" s="196" t="s">
        <v>84</v>
      </c>
      <c r="AV397" s="195" t="s">
        <v>84</v>
      </c>
      <c r="AW397" s="195" t="s">
        <v>31</v>
      </c>
      <c r="AX397" s="195" t="s">
        <v>74</v>
      </c>
      <c r="AY397" s="196" t="s">
        <v>144</v>
      </c>
    </row>
    <row r="398" spans="2:65" s="30" customFormat="1" ht="16.5" customHeight="1">
      <c r="B398" s="29"/>
      <c r="C398" s="174" t="s">
        <v>556</v>
      </c>
      <c r="D398" s="174" t="s">
        <v>146</v>
      </c>
      <c r="E398" s="175" t="s">
        <v>557</v>
      </c>
      <c r="F398" s="176" t="s">
        <v>558</v>
      </c>
      <c r="G398" s="177" t="s">
        <v>552</v>
      </c>
      <c r="H398" s="178">
        <v>2</v>
      </c>
      <c r="I398" s="1"/>
      <c r="J398" s="179">
        <f>ROUND(I398*H398,2)</f>
        <v>0</v>
      </c>
      <c r="K398" s="180"/>
      <c r="L398" s="29"/>
      <c r="M398" s="181" t="s">
        <v>1</v>
      </c>
      <c r="N398" s="182" t="s">
        <v>39</v>
      </c>
      <c r="P398" s="183">
        <f>O398*H398</f>
        <v>0</v>
      </c>
      <c r="Q398" s="183">
        <v>0</v>
      </c>
      <c r="R398" s="183">
        <f>Q398*H398</f>
        <v>0</v>
      </c>
      <c r="S398" s="183">
        <v>0.03968</v>
      </c>
      <c r="T398" s="184">
        <f>S398*H398</f>
        <v>0.07936</v>
      </c>
      <c r="AR398" s="185" t="s">
        <v>292</v>
      </c>
      <c r="AT398" s="185" t="s">
        <v>146</v>
      </c>
      <c r="AU398" s="185" t="s">
        <v>84</v>
      </c>
      <c r="AY398" s="12" t="s">
        <v>144</v>
      </c>
      <c r="BE398" s="186">
        <f>IF(N398="základní",J398,0)</f>
        <v>0</v>
      </c>
      <c r="BF398" s="186">
        <f>IF(N398="snížená",J398,0)</f>
        <v>0</v>
      </c>
      <c r="BG398" s="186">
        <f>IF(N398="zákl. přenesená",J398,0)</f>
        <v>0</v>
      </c>
      <c r="BH398" s="186">
        <f>IF(N398="sníž. přenesená",J398,0)</f>
        <v>0</v>
      </c>
      <c r="BI398" s="186">
        <f>IF(N398="nulová",J398,0)</f>
        <v>0</v>
      </c>
      <c r="BJ398" s="12" t="s">
        <v>82</v>
      </c>
      <c r="BK398" s="186">
        <f>ROUND(I398*H398,2)</f>
        <v>0</v>
      </c>
      <c r="BL398" s="12" t="s">
        <v>292</v>
      </c>
      <c r="BM398" s="185" t="s">
        <v>559</v>
      </c>
    </row>
    <row r="399" spans="2:51" s="188" customFormat="1" ht="12">
      <c r="B399" s="187"/>
      <c r="D399" s="189" t="s">
        <v>152</v>
      </c>
      <c r="E399" s="190" t="s">
        <v>1</v>
      </c>
      <c r="F399" s="191" t="s">
        <v>560</v>
      </c>
      <c r="H399" s="190" t="s">
        <v>1</v>
      </c>
      <c r="L399" s="187"/>
      <c r="M399" s="192"/>
      <c r="T399" s="193"/>
      <c r="AT399" s="190" t="s">
        <v>152</v>
      </c>
      <c r="AU399" s="190" t="s">
        <v>84</v>
      </c>
      <c r="AV399" s="188" t="s">
        <v>82</v>
      </c>
      <c r="AW399" s="188" t="s">
        <v>31</v>
      </c>
      <c r="AX399" s="188" t="s">
        <v>74</v>
      </c>
      <c r="AY399" s="190" t="s">
        <v>144</v>
      </c>
    </row>
    <row r="400" spans="2:51" s="195" customFormat="1" ht="12">
      <c r="B400" s="194"/>
      <c r="D400" s="189" t="s">
        <v>152</v>
      </c>
      <c r="E400" s="196" t="s">
        <v>1</v>
      </c>
      <c r="F400" s="197" t="s">
        <v>84</v>
      </c>
      <c r="H400" s="198">
        <v>2</v>
      </c>
      <c r="L400" s="194"/>
      <c r="M400" s="199"/>
      <c r="T400" s="200"/>
      <c r="AT400" s="196" t="s">
        <v>152</v>
      </c>
      <c r="AU400" s="196" t="s">
        <v>84</v>
      </c>
      <c r="AV400" s="195" t="s">
        <v>84</v>
      </c>
      <c r="AW400" s="195" t="s">
        <v>31</v>
      </c>
      <c r="AX400" s="195" t="s">
        <v>74</v>
      </c>
      <c r="AY400" s="196" t="s">
        <v>144</v>
      </c>
    </row>
    <row r="401" spans="2:65" s="30" customFormat="1" ht="16.5" customHeight="1">
      <c r="B401" s="29"/>
      <c r="C401" s="174" t="s">
        <v>561</v>
      </c>
      <c r="D401" s="174" t="s">
        <v>146</v>
      </c>
      <c r="E401" s="175" t="s">
        <v>562</v>
      </c>
      <c r="F401" s="176" t="s">
        <v>563</v>
      </c>
      <c r="G401" s="177" t="s">
        <v>552</v>
      </c>
      <c r="H401" s="178">
        <v>5</v>
      </c>
      <c r="I401" s="1"/>
      <c r="J401" s="179">
        <f>ROUND(I401*H401,2)</f>
        <v>0</v>
      </c>
      <c r="K401" s="180"/>
      <c r="L401" s="29"/>
      <c r="M401" s="181" t="s">
        <v>1</v>
      </c>
      <c r="N401" s="182" t="s">
        <v>39</v>
      </c>
      <c r="P401" s="183">
        <f>O401*H401</f>
        <v>0</v>
      </c>
      <c r="Q401" s="183">
        <v>0</v>
      </c>
      <c r="R401" s="183">
        <f>Q401*H401</f>
        <v>0</v>
      </c>
      <c r="S401" s="183">
        <v>0.01946</v>
      </c>
      <c r="T401" s="184">
        <f>S401*H401</f>
        <v>0.09730000000000001</v>
      </c>
      <c r="AR401" s="185" t="s">
        <v>292</v>
      </c>
      <c r="AT401" s="185" t="s">
        <v>146</v>
      </c>
      <c r="AU401" s="185" t="s">
        <v>84</v>
      </c>
      <c r="AY401" s="12" t="s">
        <v>144</v>
      </c>
      <c r="BE401" s="186">
        <f>IF(N401="základní",J401,0)</f>
        <v>0</v>
      </c>
      <c r="BF401" s="186">
        <f>IF(N401="snížená",J401,0)</f>
        <v>0</v>
      </c>
      <c r="BG401" s="186">
        <f>IF(N401="zákl. přenesená",J401,0)</f>
        <v>0</v>
      </c>
      <c r="BH401" s="186">
        <f>IF(N401="sníž. přenesená",J401,0)</f>
        <v>0</v>
      </c>
      <c r="BI401" s="186">
        <f>IF(N401="nulová",J401,0)</f>
        <v>0</v>
      </c>
      <c r="BJ401" s="12" t="s">
        <v>82</v>
      </c>
      <c r="BK401" s="186">
        <f>ROUND(I401*H401,2)</f>
        <v>0</v>
      </c>
      <c r="BL401" s="12" t="s">
        <v>292</v>
      </c>
      <c r="BM401" s="185" t="s">
        <v>564</v>
      </c>
    </row>
    <row r="402" spans="2:51" s="188" customFormat="1" ht="12">
      <c r="B402" s="187"/>
      <c r="D402" s="189" t="s">
        <v>152</v>
      </c>
      <c r="E402" s="190" t="s">
        <v>1</v>
      </c>
      <c r="F402" s="191" t="s">
        <v>565</v>
      </c>
      <c r="H402" s="190" t="s">
        <v>1</v>
      </c>
      <c r="L402" s="187"/>
      <c r="M402" s="192"/>
      <c r="T402" s="193"/>
      <c r="AT402" s="190" t="s">
        <v>152</v>
      </c>
      <c r="AU402" s="190" t="s">
        <v>84</v>
      </c>
      <c r="AV402" s="188" t="s">
        <v>82</v>
      </c>
      <c r="AW402" s="188" t="s">
        <v>31</v>
      </c>
      <c r="AX402" s="188" t="s">
        <v>74</v>
      </c>
      <c r="AY402" s="190" t="s">
        <v>144</v>
      </c>
    </row>
    <row r="403" spans="2:51" s="195" customFormat="1" ht="12">
      <c r="B403" s="194"/>
      <c r="D403" s="189" t="s">
        <v>152</v>
      </c>
      <c r="E403" s="196" t="s">
        <v>1</v>
      </c>
      <c r="F403" s="197" t="s">
        <v>566</v>
      </c>
      <c r="H403" s="198">
        <v>5</v>
      </c>
      <c r="L403" s="194"/>
      <c r="M403" s="199"/>
      <c r="T403" s="200"/>
      <c r="AT403" s="196" t="s">
        <v>152</v>
      </c>
      <c r="AU403" s="196" t="s">
        <v>84</v>
      </c>
      <c r="AV403" s="195" t="s">
        <v>84</v>
      </c>
      <c r="AW403" s="195" t="s">
        <v>31</v>
      </c>
      <c r="AX403" s="195" t="s">
        <v>74</v>
      </c>
      <c r="AY403" s="196" t="s">
        <v>144</v>
      </c>
    </row>
    <row r="404" spans="2:65" s="30" customFormat="1" ht="16.5" customHeight="1">
      <c r="B404" s="29"/>
      <c r="C404" s="174" t="s">
        <v>567</v>
      </c>
      <c r="D404" s="174" t="s">
        <v>146</v>
      </c>
      <c r="E404" s="175" t="s">
        <v>568</v>
      </c>
      <c r="F404" s="176" t="s">
        <v>569</v>
      </c>
      <c r="G404" s="177" t="s">
        <v>552</v>
      </c>
      <c r="H404" s="178">
        <v>5</v>
      </c>
      <c r="I404" s="1"/>
      <c r="J404" s="179">
        <f>ROUND(I404*H404,2)</f>
        <v>0</v>
      </c>
      <c r="K404" s="180"/>
      <c r="L404" s="29"/>
      <c r="M404" s="181" t="s">
        <v>1</v>
      </c>
      <c r="N404" s="182" t="s">
        <v>39</v>
      </c>
      <c r="P404" s="183">
        <f>O404*H404</f>
        <v>0</v>
      </c>
      <c r="Q404" s="183">
        <v>0</v>
      </c>
      <c r="R404" s="183">
        <f>Q404*H404</f>
        <v>0</v>
      </c>
      <c r="S404" s="183">
        <v>0.00156</v>
      </c>
      <c r="T404" s="184">
        <f>S404*H404</f>
        <v>0.0078</v>
      </c>
      <c r="AR404" s="185" t="s">
        <v>292</v>
      </c>
      <c r="AT404" s="185" t="s">
        <v>146</v>
      </c>
      <c r="AU404" s="185" t="s">
        <v>84</v>
      </c>
      <c r="AY404" s="12" t="s">
        <v>144</v>
      </c>
      <c r="BE404" s="186">
        <f>IF(N404="základní",J404,0)</f>
        <v>0</v>
      </c>
      <c r="BF404" s="186">
        <f>IF(N404="snížená",J404,0)</f>
        <v>0</v>
      </c>
      <c r="BG404" s="186">
        <f>IF(N404="zákl. přenesená",J404,0)</f>
        <v>0</v>
      </c>
      <c r="BH404" s="186">
        <f>IF(N404="sníž. přenesená",J404,0)</f>
        <v>0</v>
      </c>
      <c r="BI404" s="186">
        <f>IF(N404="nulová",J404,0)</f>
        <v>0</v>
      </c>
      <c r="BJ404" s="12" t="s">
        <v>82</v>
      </c>
      <c r="BK404" s="186">
        <f>ROUND(I404*H404,2)</f>
        <v>0</v>
      </c>
      <c r="BL404" s="12" t="s">
        <v>292</v>
      </c>
      <c r="BM404" s="185" t="s">
        <v>570</v>
      </c>
    </row>
    <row r="405" spans="2:51" s="188" customFormat="1" ht="12">
      <c r="B405" s="187"/>
      <c r="D405" s="189" t="s">
        <v>152</v>
      </c>
      <c r="E405" s="190" t="s">
        <v>1</v>
      </c>
      <c r="F405" s="191" t="s">
        <v>508</v>
      </c>
      <c r="H405" s="190" t="s">
        <v>1</v>
      </c>
      <c r="L405" s="187"/>
      <c r="M405" s="192"/>
      <c r="T405" s="193"/>
      <c r="AT405" s="190" t="s">
        <v>152</v>
      </c>
      <c r="AU405" s="190" t="s">
        <v>84</v>
      </c>
      <c r="AV405" s="188" t="s">
        <v>82</v>
      </c>
      <c r="AW405" s="188" t="s">
        <v>31</v>
      </c>
      <c r="AX405" s="188" t="s">
        <v>74</v>
      </c>
      <c r="AY405" s="190" t="s">
        <v>144</v>
      </c>
    </row>
    <row r="406" spans="2:51" s="195" customFormat="1" ht="12">
      <c r="B406" s="194"/>
      <c r="D406" s="189" t="s">
        <v>152</v>
      </c>
      <c r="E406" s="196" t="s">
        <v>1</v>
      </c>
      <c r="F406" s="197" t="s">
        <v>187</v>
      </c>
      <c r="H406" s="198">
        <v>5</v>
      </c>
      <c r="L406" s="194"/>
      <c r="M406" s="199"/>
      <c r="T406" s="200"/>
      <c r="AT406" s="196" t="s">
        <v>152</v>
      </c>
      <c r="AU406" s="196" t="s">
        <v>84</v>
      </c>
      <c r="AV406" s="195" t="s">
        <v>84</v>
      </c>
      <c r="AW406" s="195" t="s">
        <v>31</v>
      </c>
      <c r="AX406" s="195" t="s">
        <v>74</v>
      </c>
      <c r="AY406" s="196" t="s">
        <v>144</v>
      </c>
    </row>
    <row r="407" spans="2:65" s="30" customFormat="1" ht="16.5" customHeight="1">
      <c r="B407" s="29"/>
      <c r="C407" s="174" t="s">
        <v>571</v>
      </c>
      <c r="D407" s="174" t="s">
        <v>146</v>
      </c>
      <c r="E407" s="175" t="s">
        <v>572</v>
      </c>
      <c r="F407" s="176" t="s">
        <v>573</v>
      </c>
      <c r="G407" s="177" t="s">
        <v>506</v>
      </c>
      <c r="H407" s="178">
        <v>5</v>
      </c>
      <c r="I407" s="1"/>
      <c r="J407" s="179">
        <f>ROUND(I407*H407,2)</f>
        <v>0</v>
      </c>
      <c r="K407" s="180"/>
      <c r="L407" s="29"/>
      <c r="M407" s="181" t="s">
        <v>1</v>
      </c>
      <c r="N407" s="182" t="s">
        <v>39</v>
      </c>
      <c r="P407" s="183">
        <f>O407*H407</f>
        <v>0</v>
      </c>
      <c r="Q407" s="183">
        <v>0</v>
      </c>
      <c r="R407" s="183">
        <f>Q407*H407</f>
        <v>0</v>
      </c>
      <c r="S407" s="183">
        <v>0.00085</v>
      </c>
      <c r="T407" s="184">
        <f>S407*H407</f>
        <v>0.0042499999999999994</v>
      </c>
      <c r="AR407" s="185" t="s">
        <v>292</v>
      </c>
      <c r="AT407" s="185" t="s">
        <v>146</v>
      </c>
      <c r="AU407" s="185" t="s">
        <v>84</v>
      </c>
      <c r="AY407" s="12" t="s">
        <v>144</v>
      </c>
      <c r="BE407" s="186">
        <f>IF(N407="základní",J407,0)</f>
        <v>0</v>
      </c>
      <c r="BF407" s="186">
        <f>IF(N407="snížená",J407,0)</f>
        <v>0</v>
      </c>
      <c r="BG407" s="186">
        <f>IF(N407="zákl. přenesená",J407,0)</f>
        <v>0</v>
      </c>
      <c r="BH407" s="186">
        <f>IF(N407="sníž. přenesená",J407,0)</f>
        <v>0</v>
      </c>
      <c r="BI407" s="186">
        <f>IF(N407="nulová",J407,0)</f>
        <v>0</v>
      </c>
      <c r="BJ407" s="12" t="s">
        <v>82</v>
      </c>
      <c r="BK407" s="186">
        <f>ROUND(I407*H407,2)</f>
        <v>0</v>
      </c>
      <c r="BL407" s="12" t="s">
        <v>292</v>
      </c>
      <c r="BM407" s="185" t="s">
        <v>574</v>
      </c>
    </row>
    <row r="408" spans="2:51" s="188" customFormat="1" ht="12">
      <c r="B408" s="187"/>
      <c r="D408" s="189" t="s">
        <v>152</v>
      </c>
      <c r="E408" s="190" t="s">
        <v>1</v>
      </c>
      <c r="F408" s="191" t="s">
        <v>508</v>
      </c>
      <c r="H408" s="190" t="s">
        <v>1</v>
      </c>
      <c r="L408" s="187"/>
      <c r="M408" s="192"/>
      <c r="T408" s="193"/>
      <c r="AT408" s="190" t="s">
        <v>152</v>
      </c>
      <c r="AU408" s="190" t="s">
        <v>84</v>
      </c>
      <c r="AV408" s="188" t="s">
        <v>82</v>
      </c>
      <c r="AW408" s="188" t="s">
        <v>31</v>
      </c>
      <c r="AX408" s="188" t="s">
        <v>74</v>
      </c>
      <c r="AY408" s="190" t="s">
        <v>144</v>
      </c>
    </row>
    <row r="409" spans="2:51" s="195" customFormat="1" ht="12">
      <c r="B409" s="194"/>
      <c r="D409" s="189" t="s">
        <v>152</v>
      </c>
      <c r="E409" s="196" t="s">
        <v>1</v>
      </c>
      <c r="F409" s="197" t="s">
        <v>187</v>
      </c>
      <c r="H409" s="198">
        <v>5</v>
      </c>
      <c r="L409" s="194"/>
      <c r="M409" s="199"/>
      <c r="T409" s="200"/>
      <c r="AT409" s="196" t="s">
        <v>152</v>
      </c>
      <c r="AU409" s="196" t="s">
        <v>84</v>
      </c>
      <c r="AV409" s="195" t="s">
        <v>84</v>
      </c>
      <c r="AW409" s="195" t="s">
        <v>31</v>
      </c>
      <c r="AX409" s="195" t="s">
        <v>74</v>
      </c>
      <c r="AY409" s="196" t="s">
        <v>144</v>
      </c>
    </row>
    <row r="410" spans="2:65" s="30" customFormat="1" ht="16.5" customHeight="1">
      <c r="B410" s="29"/>
      <c r="C410" s="174" t="s">
        <v>575</v>
      </c>
      <c r="D410" s="174" t="s">
        <v>146</v>
      </c>
      <c r="E410" s="175" t="s">
        <v>576</v>
      </c>
      <c r="F410" s="176" t="s">
        <v>577</v>
      </c>
      <c r="G410" s="177" t="s">
        <v>536</v>
      </c>
      <c r="H410" s="178">
        <v>1</v>
      </c>
      <c r="I410" s="1"/>
      <c r="J410" s="179">
        <f>ROUND(I410*H410,2)</f>
        <v>0</v>
      </c>
      <c r="K410" s="180"/>
      <c r="L410" s="29"/>
      <c r="M410" s="181" t="s">
        <v>1</v>
      </c>
      <c r="N410" s="182" t="s">
        <v>39</v>
      </c>
      <c r="P410" s="183">
        <f>O410*H410</f>
        <v>0</v>
      </c>
      <c r="Q410" s="183">
        <v>0</v>
      </c>
      <c r="R410" s="183">
        <f>Q410*H410</f>
        <v>0</v>
      </c>
      <c r="S410" s="183">
        <v>0.02</v>
      </c>
      <c r="T410" s="184">
        <f>S410*H410</f>
        <v>0.02</v>
      </c>
      <c r="AR410" s="185" t="s">
        <v>292</v>
      </c>
      <c r="AT410" s="185" t="s">
        <v>146</v>
      </c>
      <c r="AU410" s="185" t="s">
        <v>84</v>
      </c>
      <c r="AY410" s="12" t="s">
        <v>144</v>
      </c>
      <c r="BE410" s="186">
        <f>IF(N410="základní",J410,0)</f>
        <v>0</v>
      </c>
      <c r="BF410" s="186">
        <f>IF(N410="snížená",J410,0)</f>
        <v>0</v>
      </c>
      <c r="BG410" s="186">
        <f>IF(N410="zákl. přenesená",J410,0)</f>
        <v>0</v>
      </c>
      <c r="BH410" s="186">
        <f>IF(N410="sníž. přenesená",J410,0)</f>
        <v>0</v>
      </c>
      <c r="BI410" s="186">
        <f>IF(N410="nulová",J410,0)</f>
        <v>0</v>
      </c>
      <c r="BJ410" s="12" t="s">
        <v>82</v>
      </c>
      <c r="BK410" s="186">
        <f>ROUND(I410*H410,2)</f>
        <v>0</v>
      </c>
      <c r="BL410" s="12" t="s">
        <v>292</v>
      </c>
      <c r="BM410" s="185" t="s">
        <v>578</v>
      </c>
    </row>
    <row r="411" spans="2:51" s="188" customFormat="1" ht="12">
      <c r="B411" s="187"/>
      <c r="D411" s="189" t="s">
        <v>152</v>
      </c>
      <c r="E411" s="190" t="s">
        <v>1</v>
      </c>
      <c r="F411" s="191" t="s">
        <v>579</v>
      </c>
      <c r="H411" s="190" t="s">
        <v>1</v>
      </c>
      <c r="L411" s="187"/>
      <c r="M411" s="192"/>
      <c r="T411" s="193"/>
      <c r="AT411" s="190" t="s">
        <v>152</v>
      </c>
      <c r="AU411" s="190" t="s">
        <v>84</v>
      </c>
      <c r="AV411" s="188" t="s">
        <v>82</v>
      </c>
      <c r="AW411" s="188" t="s">
        <v>31</v>
      </c>
      <c r="AX411" s="188" t="s">
        <v>74</v>
      </c>
      <c r="AY411" s="190" t="s">
        <v>144</v>
      </c>
    </row>
    <row r="412" spans="2:51" s="195" customFormat="1" ht="12">
      <c r="B412" s="194"/>
      <c r="D412" s="189" t="s">
        <v>152</v>
      </c>
      <c r="E412" s="196" t="s">
        <v>1</v>
      </c>
      <c r="F412" s="197" t="s">
        <v>82</v>
      </c>
      <c r="H412" s="198">
        <v>1</v>
      </c>
      <c r="L412" s="194"/>
      <c r="M412" s="199"/>
      <c r="T412" s="200"/>
      <c r="AT412" s="196" t="s">
        <v>152</v>
      </c>
      <c r="AU412" s="196" t="s">
        <v>84</v>
      </c>
      <c r="AV412" s="195" t="s">
        <v>84</v>
      </c>
      <c r="AW412" s="195" t="s">
        <v>31</v>
      </c>
      <c r="AX412" s="195" t="s">
        <v>74</v>
      </c>
      <c r="AY412" s="196" t="s">
        <v>144</v>
      </c>
    </row>
    <row r="413" spans="2:63" s="163" customFormat="1" ht="22.9" customHeight="1">
      <c r="B413" s="162"/>
      <c r="D413" s="164" t="s">
        <v>73</v>
      </c>
      <c r="E413" s="172" t="s">
        <v>580</v>
      </c>
      <c r="F413" s="172" t="s">
        <v>581</v>
      </c>
      <c r="J413" s="173">
        <f>BK413</f>
        <v>0</v>
      </c>
      <c r="L413" s="162"/>
      <c r="M413" s="167"/>
      <c r="P413" s="168">
        <f>SUM(P414:P420)</f>
        <v>0</v>
      </c>
      <c r="R413" s="168">
        <f>SUM(R414:R420)</f>
        <v>0.00408</v>
      </c>
      <c r="T413" s="169">
        <f>SUM(T414:T420)</f>
        <v>0.35238</v>
      </c>
      <c r="AR413" s="164" t="s">
        <v>84</v>
      </c>
      <c r="AT413" s="170" t="s">
        <v>73</v>
      </c>
      <c r="AU413" s="170" t="s">
        <v>82</v>
      </c>
      <c r="AY413" s="164" t="s">
        <v>144</v>
      </c>
      <c r="BK413" s="171">
        <f>SUM(BK414:BK420)</f>
        <v>0</v>
      </c>
    </row>
    <row r="414" spans="2:65" s="30" customFormat="1" ht="16.5" customHeight="1">
      <c r="B414" s="29"/>
      <c r="C414" s="174" t="s">
        <v>582</v>
      </c>
      <c r="D414" s="174" t="s">
        <v>146</v>
      </c>
      <c r="E414" s="175" t="s">
        <v>583</v>
      </c>
      <c r="F414" s="176" t="s">
        <v>584</v>
      </c>
      <c r="G414" s="177" t="s">
        <v>317</v>
      </c>
      <c r="H414" s="178">
        <v>27</v>
      </c>
      <c r="I414" s="1"/>
      <c r="J414" s="179">
        <f>ROUND(I414*H414,2)</f>
        <v>0</v>
      </c>
      <c r="K414" s="180"/>
      <c r="L414" s="29"/>
      <c r="M414" s="181" t="s">
        <v>1</v>
      </c>
      <c r="N414" s="182" t="s">
        <v>39</v>
      </c>
      <c r="P414" s="183">
        <f>O414*H414</f>
        <v>0</v>
      </c>
      <c r="Q414" s="183">
        <v>4E-05</v>
      </c>
      <c r="R414" s="183">
        <f>Q414*H414</f>
        <v>0.00108</v>
      </c>
      <c r="S414" s="183">
        <v>0.00254</v>
      </c>
      <c r="T414" s="184">
        <f>S414*H414</f>
        <v>0.06858</v>
      </c>
      <c r="AR414" s="185" t="s">
        <v>292</v>
      </c>
      <c r="AT414" s="185" t="s">
        <v>146</v>
      </c>
      <c r="AU414" s="185" t="s">
        <v>84</v>
      </c>
      <c r="AY414" s="12" t="s">
        <v>144</v>
      </c>
      <c r="BE414" s="186">
        <f>IF(N414="základní",J414,0)</f>
        <v>0</v>
      </c>
      <c r="BF414" s="186">
        <f>IF(N414="snížená",J414,0)</f>
        <v>0</v>
      </c>
      <c r="BG414" s="186">
        <f>IF(N414="zákl. přenesená",J414,0)</f>
        <v>0</v>
      </c>
      <c r="BH414" s="186">
        <f>IF(N414="sníž. přenesená",J414,0)</f>
        <v>0</v>
      </c>
      <c r="BI414" s="186">
        <f>IF(N414="nulová",J414,0)</f>
        <v>0</v>
      </c>
      <c r="BJ414" s="12" t="s">
        <v>82</v>
      </c>
      <c r="BK414" s="186">
        <f>ROUND(I414*H414,2)</f>
        <v>0</v>
      </c>
      <c r="BL414" s="12" t="s">
        <v>292</v>
      </c>
      <c r="BM414" s="185" t="s">
        <v>585</v>
      </c>
    </row>
    <row r="415" spans="2:51" s="188" customFormat="1" ht="12">
      <c r="B415" s="187"/>
      <c r="D415" s="189" t="s">
        <v>152</v>
      </c>
      <c r="E415" s="190" t="s">
        <v>1</v>
      </c>
      <c r="F415" s="191" t="s">
        <v>586</v>
      </c>
      <c r="H415" s="190" t="s">
        <v>1</v>
      </c>
      <c r="L415" s="187"/>
      <c r="M415" s="192"/>
      <c r="T415" s="193"/>
      <c r="AT415" s="190" t="s">
        <v>152</v>
      </c>
      <c r="AU415" s="190" t="s">
        <v>84</v>
      </c>
      <c r="AV415" s="188" t="s">
        <v>82</v>
      </c>
      <c r="AW415" s="188" t="s">
        <v>31</v>
      </c>
      <c r="AX415" s="188" t="s">
        <v>74</v>
      </c>
      <c r="AY415" s="190" t="s">
        <v>144</v>
      </c>
    </row>
    <row r="416" spans="2:51" s="188" customFormat="1" ht="12">
      <c r="B416" s="187"/>
      <c r="D416" s="189" t="s">
        <v>152</v>
      </c>
      <c r="E416" s="190" t="s">
        <v>1</v>
      </c>
      <c r="F416" s="191" t="s">
        <v>587</v>
      </c>
      <c r="H416" s="190" t="s">
        <v>1</v>
      </c>
      <c r="L416" s="187"/>
      <c r="M416" s="192"/>
      <c r="T416" s="193"/>
      <c r="AT416" s="190" t="s">
        <v>152</v>
      </c>
      <c r="AU416" s="190" t="s">
        <v>84</v>
      </c>
      <c r="AV416" s="188" t="s">
        <v>82</v>
      </c>
      <c r="AW416" s="188" t="s">
        <v>31</v>
      </c>
      <c r="AX416" s="188" t="s">
        <v>74</v>
      </c>
      <c r="AY416" s="190" t="s">
        <v>144</v>
      </c>
    </row>
    <row r="417" spans="2:51" s="195" customFormat="1" ht="12">
      <c r="B417" s="194"/>
      <c r="D417" s="189" t="s">
        <v>152</v>
      </c>
      <c r="E417" s="196" t="s">
        <v>1</v>
      </c>
      <c r="F417" s="197" t="s">
        <v>588</v>
      </c>
      <c r="H417" s="198">
        <v>27</v>
      </c>
      <c r="L417" s="194"/>
      <c r="M417" s="199"/>
      <c r="T417" s="200"/>
      <c r="AT417" s="196" t="s">
        <v>152</v>
      </c>
      <c r="AU417" s="196" t="s">
        <v>84</v>
      </c>
      <c r="AV417" s="195" t="s">
        <v>84</v>
      </c>
      <c r="AW417" s="195" t="s">
        <v>31</v>
      </c>
      <c r="AX417" s="195" t="s">
        <v>74</v>
      </c>
      <c r="AY417" s="196" t="s">
        <v>144</v>
      </c>
    </row>
    <row r="418" spans="2:65" s="30" customFormat="1" ht="24.2" customHeight="1">
      <c r="B418" s="29"/>
      <c r="C418" s="174" t="s">
        <v>589</v>
      </c>
      <c r="D418" s="174" t="s">
        <v>146</v>
      </c>
      <c r="E418" s="175" t="s">
        <v>590</v>
      </c>
      <c r="F418" s="176" t="s">
        <v>591</v>
      </c>
      <c r="G418" s="177" t="s">
        <v>317</v>
      </c>
      <c r="H418" s="178">
        <v>60</v>
      </c>
      <c r="I418" s="1"/>
      <c r="J418" s="179">
        <f>ROUND(I418*H418,2)</f>
        <v>0</v>
      </c>
      <c r="K418" s="180"/>
      <c r="L418" s="29"/>
      <c r="M418" s="181" t="s">
        <v>1</v>
      </c>
      <c r="N418" s="182" t="s">
        <v>39</v>
      </c>
      <c r="P418" s="183">
        <f>O418*H418</f>
        <v>0</v>
      </c>
      <c r="Q418" s="183">
        <v>5E-05</v>
      </c>
      <c r="R418" s="183">
        <f>Q418*H418</f>
        <v>0.003</v>
      </c>
      <c r="S418" s="183">
        <v>0.00473</v>
      </c>
      <c r="T418" s="184">
        <f>S418*H418</f>
        <v>0.2838</v>
      </c>
      <c r="AR418" s="185" t="s">
        <v>292</v>
      </c>
      <c r="AT418" s="185" t="s">
        <v>146</v>
      </c>
      <c r="AU418" s="185" t="s">
        <v>84</v>
      </c>
      <c r="AY418" s="12" t="s">
        <v>144</v>
      </c>
      <c r="BE418" s="186">
        <f>IF(N418="základní",J418,0)</f>
        <v>0</v>
      </c>
      <c r="BF418" s="186">
        <f>IF(N418="snížená",J418,0)</f>
        <v>0</v>
      </c>
      <c r="BG418" s="186">
        <f>IF(N418="zákl. přenesená",J418,0)</f>
        <v>0</v>
      </c>
      <c r="BH418" s="186">
        <f>IF(N418="sníž. přenesená",J418,0)</f>
        <v>0</v>
      </c>
      <c r="BI418" s="186">
        <f>IF(N418="nulová",J418,0)</f>
        <v>0</v>
      </c>
      <c r="BJ418" s="12" t="s">
        <v>82</v>
      </c>
      <c r="BK418" s="186">
        <f>ROUND(I418*H418,2)</f>
        <v>0</v>
      </c>
      <c r="BL418" s="12" t="s">
        <v>292</v>
      </c>
      <c r="BM418" s="185" t="s">
        <v>592</v>
      </c>
    </row>
    <row r="419" spans="2:51" s="188" customFormat="1" ht="22.5">
      <c r="B419" s="187"/>
      <c r="D419" s="189" t="s">
        <v>152</v>
      </c>
      <c r="E419" s="190" t="s">
        <v>1</v>
      </c>
      <c r="F419" s="191" t="s">
        <v>593</v>
      </c>
      <c r="H419" s="190" t="s">
        <v>1</v>
      </c>
      <c r="L419" s="187"/>
      <c r="M419" s="192"/>
      <c r="T419" s="193"/>
      <c r="AT419" s="190" t="s">
        <v>152</v>
      </c>
      <c r="AU419" s="190" t="s">
        <v>84</v>
      </c>
      <c r="AV419" s="188" t="s">
        <v>82</v>
      </c>
      <c r="AW419" s="188" t="s">
        <v>31</v>
      </c>
      <c r="AX419" s="188" t="s">
        <v>74</v>
      </c>
      <c r="AY419" s="190" t="s">
        <v>144</v>
      </c>
    </row>
    <row r="420" spans="2:51" s="195" customFormat="1" ht="12">
      <c r="B420" s="194"/>
      <c r="D420" s="189" t="s">
        <v>152</v>
      </c>
      <c r="E420" s="196" t="s">
        <v>1</v>
      </c>
      <c r="F420" s="197" t="s">
        <v>594</v>
      </c>
      <c r="H420" s="198">
        <v>60</v>
      </c>
      <c r="L420" s="194"/>
      <c r="M420" s="199"/>
      <c r="T420" s="200"/>
      <c r="AT420" s="196" t="s">
        <v>152</v>
      </c>
      <c r="AU420" s="196" t="s">
        <v>84</v>
      </c>
      <c r="AV420" s="195" t="s">
        <v>84</v>
      </c>
      <c r="AW420" s="195" t="s">
        <v>31</v>
      </c>
      <c r="AX420" s="195" t="s">
        <v>74</v>
      </c>
      <c r="AY420" s="196" t="s">
        <v>144</v>
      </c>
    </row>
    <row r="421" spans="2:63" s="163" customFormat="1" ht="22.9" customHeight="1">
      <c r="B421" s="162"/>
      <c r="D421" s="164" t="s">
        <v>73</v>
      </c>
      <c r="E421" s="172" t="s">
        <v>595</v>
      </c>
      <c r="F421" s="172" t="s">
        <v>596</v>
      </c>
      <c r="J421" s="173">
        <f>BK421</f>
        <v>0</v>
      </c>
      <c r="L421" s="162"/>
      <c r="M421" s="167"/>
      <c r="P421" s="168">
        <f>SUM(P422:P436)</f>
        <v>0</v>
      </c>
      <c r="R421" s="168">
        <f>SUM(R422:R436)</f>
        <v>0.00024000000000000003</v>
      </c>
      <c r="T421" s="169">
        <f>SUM(T422:T436)</f>
        <v>0.23934000000000005</v>
      </c>
      <c r="AR421" s="164" t="s">
        <v>84</v>
      </c>
      <c r="AT421" s="170" t="s">
        <v>73</v>
      </c>
      <c r="AU421" s="170" t="s">
        <v>82</v>
      </c>
      <c r="AY421" s="164" t="s">
        <v>144</v>
      </c>
      <c r="BK421" s="171">
        <f>SUM(BK422:BK436)</f>
        <v>0</v>
      </c>
    </row>
    <row r="422" spans="2:65" s="30" customFormat="1" ht="16.5" customHeight="1">
      <c r="B422" s="29"/>
      <c r="C422" s="174" t="s">
        <v>597</v>
      </c>
      <c r="D422" s="174" t="s">
        <v>146</v>
      </c>
      <c r="E422" s="175" t="s">
        <v>598</v>
      </c>
      <c r="F422" s="176" t="s">
        <v>599</v>
      </c>
      <c r="G422" s="177" t="s">
        <v>214</v>
      </c>
      <c r="H422" s="178">
        <v>9.3</v>
      </c>
      <c r="I422" s="1"/>
      <c r="J422" s="179">
        <f>ROUND(I422*H422,2)</f>
        <v>0</v>
      </c>
      <c r="K422" s="180"/>
      <c r="L422" s="29"/>
      <c r="M422" s="181" t="s">
        <v>1</v>
      </c>
      <c r="N422" s="182" t="s">
        <v>39</v>
      </c>
      <c r="P422" s="183">
        <f>O422*H422</f>
        <v>0</v>
      </c>
      <c r="Q422" s="183">
        <v>0</v>
      </c>
      <c r="R422" s="183">
        <f>Q422*H422</f>
        <v>0</v>
      </c>
      <c r="S422" s="183">
        <v>0.0238</v>
      </c>
      <c r="T422" s="184">
        <f>S422*H422</f>
        <v>0.22134000000000004</v>
      </c>
      <c r="AR422" s="185" t="s">
        <v>292</v>
      </c>
      <c r="AT422" s="185" t="s">
        <v>146</v>
      </c>
      <c r="AU422" s="185" t="s">
        <v>84</v>
      </c>
      <c r="AY422" s="12" t="s">
        <v>144</v>
      </c>
      <c r="BE422" s="186">
        <f>IF(N422="základní",J422,0)</f>
        <v>0</v>
      </c>
      <c r="BF422" s="186">
        <f>IF(N422="snížená",J422,0)</f>
        <v>0</v>
      </c>
      <c r="BG422" s="186">
        <f>IF(N422="zákl. přenesená",J422,0)</f>
        <v>0</v>
      </c>
      <c r="BH422" s="186">
        <f>IF(N422="sníž. přenesená",J422,0)</f>
        <v>0</v>
      </c>
      <c r="BI422" s="186">
        <f>IF(N422="nulová",J422,0)</f>
        <v>0</v>
      </c>
      <c r="BJ422" s="12" t="s">
        <v>82</v>
      </c>
      <c r="BK422" s="186">
        <f>ROUND(I422*H422,2)</f>
        <v>0</v>
      </c>
      <c r="BL422" s="12" t="s">
        <v>292</v>
      </c>
      <c r="BM422" s="185" t="s">
        <v>600</v>
      </c>
    </row>
    <row r="423" spans="2:51" s="188" customFormat="1" ht="12">
      <c r="B423" s="187"/>
      <c r="D423" s="189" t="s">
        <v>152</v>
      </c>
      <c r="E423" s="190" t="s">
        <v>1</v>
      </c>
      <c r="F423" s="191" t="s">
        <v>601</v>
      </c>
      <c r="H423" s="190" t="s">
        <v>1</v>
      </c>
      <c r="L423" s="187"/>
      <c r="M423" s="192"/>
      <c r="T423" s="193"/>
      <c r="AT423" s="190" t="s">
        <v>152</v>
      </c>
      <c r="AU423" s="190" t="s">
        <v>84</v>
      </c>
      <c r="AV423" s="188" t="s">
        <v>82</v>
      </c>
      <c r="AW423" s="188" t="s">
        <v>31</v>
      </c>
      <c r="AX423" s="188" t="s">
        <v>74</v>
      </c>
      <c r="AY423" s="190" t="s">
        <v>144</v>
      </c>
    </row>
    <row r="424" spans="2:51" s="195" customFormat="1" ht="12">
      <c r="B424" s="194"/>
      <c r="D424" s="189" t="s">
        <v>152</v>
      </c>
      <c r="E424" s="196" t="s">
        <v>1</v>
      </c>
      <c r="F424" s="197" t="s">
        <v>602</v>
      </c>
      <c r="H424" s="198">
        <v>7.44</v>
      </c>
      <c r="L424" s="194"/>
      <c r="M424" s="199"/>
      <c r="T424" s="200"/>
      <c r="AT424" s="196" t="s">
        <v>152</v>
      </c>
      <c r="AU424" s="196" t="s">
        <v>84</v>
      </c>
      <c r="AV424" s="195" t="s">
        <v>84</v>
      </c>
      <c r="AW424" s="195" t="s">
        <v>31</v>
      </c>
      <c r="AX424" s="195" t="s">
        <v>74</v>
      </c>
      <c r="AY424" s="196" t="s">
        <v>144</v>
      </c>
    </row>
    <row r="425" spans="2:51" s="188" customFormat="1" ht="12">
      <c r="B425" s="187"/>
      <c r="D425" s="189" t="s">
        <v>152</v>
      </c>
      <c r="E425" s="190" t="s">
        <v>1</v>
      </c>
      <c r="F425" s="191" t="s">
        <v>603</v>
      </c>
      <c r="H425" s="190" t="s">
        <v>1</v>
      </c>
      <c r="L425" s="187"/>
      <c r="M425" s="192"/>
      <c r="T425" s="193"/>
      <c r="AT425" s="190" t="s">
        <v>152</v>
      </c>
      <c r="AU425" s="190" t="s">
        <v>84</v>
      </c>
      <c r="AV425" s="188" t="s">
        <v>82</v>
      </c>
      <c r="AW425" s="188" t="s">
        <v>31</v>
      </c>
      <c r="AX425" s="188" t="s">
        <v>74</v>
      </c>
      <c r="AY425" s="190" t="s">
        <v>144</v>
      </c>
    </row>
    <row r="426" spans="2:51" s="195" customFormat="1" ht="12">
      <c r="B426" s="194"/>
      <c r="D426" s="189" t="s">
        <v>152</v>
      </c>
      <c r="E426" s="196" t="s">
        <v>1</v>
      </c>
      <c r="F426" s="197" t="s">
        <v>604</v>
      </c>
      <c r="H426" s="198">
        <v>0.9</v>
      </c>
      <c r="L426" s="194"/>
      <c r="M426" s="199"/>
      <c r="T426" s="200"/>
      <c r="AT426" s="196" t="s">
        <v>152</v>
      </c>
      <c r="AU426" s="196" t="s">
        <v>84</v>
      </c>
      <c r="AV426" s="195" t="s">
        <v>84</v>
      </c>
      <c r="AW426" s="195" t="s">
        <v>31</v>
      </c>
      <c r="AX426" s="195" t="s">
        <v>74</v>
      </c>
      <c r="AY426" s="196" t="s">
        <v>144</v>
      </c>
    </row>
    <row r="427" spans="2:51" s="188" customFormat="1" ht="12">
      <c r="B427" s="187"/>
      <c r="D427" s="189" t="s">
        <v>152</v>
      </c>
      <c r="E427" s="190" t="s">
        <v>1</v>
      </c>
      <c r="F427" s="191" t="s">
        <v>605</v>
      </c>
      <c r="H427" s="190" t="s">
        <v>1</v>
      </c>
      <c r="L427" s="187"/>
      <c r="M427" s="192"/>
      <c r="T427" s="193"/>
      <c r="AT427" s="190" t="s">
        <v>152</v>
      </c>
      <c r="AU427" s="190" t="s">
        <v>84</v>
      </c>
      <c r="AV427" s="188" t="s">
        <v>82</v>
      </c>
      <c r="AW427" s="188" t="s">
        <v>31</v>
      </c>
      <c r="AX427" s="188" t="s">
        <v>74</v>
      </c>
      <c r="AY427" s="190" t="s">
        <v>144</v>
      </c>
    </row>
    <row r="428" spans="2:51" s="195" customFormat="1" ht="12">
      <c r="B428" s="194"/>
      <c r="D428" s="189" t="s">
        <v>152</v>
      </c>
      <c r="E428" s="196" t="s">
        <v>1</v>
      </c>
      <c r="F428" s="197" t="s">
        <v>606</v>
      </c>
      <c r="H428" s="198">
        <v>0.72</v>
      </c>
      <c r="L428" s="194"/>
      <c r="M428" s="199"/>
      <c r="T428" s="200"/>
      <c r="AT428" s="196" t="s">
        <v>152</v>
      </c>
      <c r="AU428" s="196" t="s">
        <v>84</v>
      </c>
      <c r="AV428" s="195" t="s">
        <v>84</v>
      </c>
      <c r="AW428" s="195" t="s">
        <v>31</v>
      </c>
      <c r="AX428" s="195" t="s">
        <v>74</v>
      </c>
      <c r="AY428" s="196" t="s">
        <v>144</v>
      </c>
    </row>
    <row r="429" spans="2:51" s="188" customFormat="1" ht="12">
      <c r="B429" s="187"/>
      <c r="D429" s="189" t="s">
        <v>152</v>
      </c>
      <c r="E429" s="190" t="s">
        <v>1</v>
      </c>
      <c r="F429" s="191" t="s">
        <v>607</v>
      </c>
      <c r="H429" s="190" t="s">
        <v>1</v>
      </c>
      <c r="L429" s="187"/>
      <c r="M429" s="192"/>
      <c r="T429" s="193"/>
      <c r="AT429" s="190" t="s">
        <v>152</v>
      </c>
      <c r="AU429" s="190" t="s">
        <v>84</v>
      </c>
      <c r="AV429" s="188" t="s">
        <v>82</v>
      </c>
      <c r="AW429" s="188" t="s">
        <v>31</v>
      </c>
      <c r="AX429" s="188" t="s">
        <v>74</v>
      </c>
      <c r="AY429" s="190" t="s">
        <v>144</v>
      </c>
    </row>
    <row r="430" spans="2:51" s="195" customFormat="1" ht="12">
      <c r="B430" s="194"/>
      <c r="D430" s="189" t="s">
        <v>152</v>
      </c>
      <c r="E430" s="196" t="s">
        <v>1</v>
      </c>
      <c r="F430" s="197" t="s">
        <v>608</v>
      </c>
      <c r="H430" s="198">
        <v>0.24</v>
      </c>
      <c r="L430" s="194"/>
      <c r="M430" s="199"/>
      <c r="T430" s="200"/>
      <c r="AT430" s="196" t="s">
        <v>152</v>
      </c>
      <c r="AU430" s="196" t="s">
        <v>84</v>
      </c>
      <c r="AV430" s="195" t="s">
        <v>84</v>
      </c>
      <c r="AW430" s="195" t="s">
        <v>31</v>
      </c>
      <c r="AX430" s="195" t="s">
        <v>74</v>
      </c>
      <c r="AY430" s="196" t="s">
        <v>144</v>
      </c>
    </row>
    <row r="431" spans="2:65" s="30" customFormat="1" ht="24.2" customHeight="1">
      <c r="B431" s="29"/>
      <c r="C431" s="174" t="s">
        <v>609</v>
      </c>
      <c r="D431" s="174" t="s">
        <v>146</v>
      </c>
      <c r="E431" s="175" t="s">
        <v>610</v>
      </c>
      <c r="F431" s="176" t="s">
        <v>611</v>
      </c>
      <c r="G431" s="177" t="s">
        <v>506</v>
      </c>
      <c r="H431" s="178">
        <v>24</v>
      </c>
      <c r="I431" s="1"/>
      <c r="J431" s="179">
        <f>ROUND(I431*H431,2)</f>
        <v>0</v>
      </c>
      <c r="K431" s="180"/>
      <c r="L431" s="29"/>
      <c r="M431" s="181" t="s">
        <v>1</v>
      </c>
      <c r="N431" s="182" t="s">
        <v>39</v>
      </c>
      <c r="P431" s="183">
        <f>O431*H431</f>
        <v>0</v>
      </c>
      <c r="Q431" s="183">
        <v>1E-05</v>
      </c>
      <c r="R431" s="183">
        <f>Q431*H431</f>
        <v>0.00024000000000000003</v>
      </c>
      <c r="S431" s="183">
        <v>0.00075</v>
      </c>
      <c r="T431" s="184">
        <f>S431*H431</f>
        <v>0.018000000000000002</v>
      </c>
      <c r="AR431" s="185" t="s">
        <v>292</v>
      </c>
      <c r="AT431" s="185" t="s">
        <v>146</v>
      </c>
      <c r="AU431" s="185" t="s">
        <v>84</v>
      </c>
      <c r="AY431" s="12" t="s">
        <v>144</v>
      </c>
      <c r="BE431" s="186">
        <f>IF(N431="základní",J431,0)</f>
        <v>0</v>
      </c>
      <c r="BF431" s="186">
        <f>IF(N431="snížená",J431,0)</f>
        <v>0</v>
      </c>
      <c r="BG431" s="186">
        <f>IF(N431="zákl. přenesená",J431,0)</f>
        <v>0</v>
      </c>
      <c r="BH431" s="186">
        <f>IF(N431="sníž. přenesená",J431,0)</f>
        <v>0</v>
      </c>
      <c r="BI431" s="186">
        <f>IF(N431="nulová",J431,0)</f>
        <v>0</v>
      </c>
      <c r="BJ431" s="12" t="s">
        <v>82</v>
      </c>
      <c r="BK431" s="186">
        <f>ROUND(I431*H431,2)</f>
        <v>0</v>
      </c>
      <c r="BL431" s="12" t="s">
        <v>292</v>
      </c>
      <c r="BM431" s="185" t="s">
        <v>612</v>
      </c>
    </row>
    <row r="432" spans="2:51" s="188" customFormat="1" ht="12">
      <c r="B432" s="187"/>
      <c r="D432" s="189" t="s">
        <v>152</v>
      </c>
      <c r="E432" s="190" t="s">
        <v>1</v>
      </c>
      <c r="F432" s="191" t="s">
        <v>613</v>
      </c>
      <c r="H432" s="190" t="s">
        <v>1</v>
      </c>
      <c r="L432" s="187"/>
      <c r="M432" s="192"/>
      <c r="T432" s="193"/>
      <c r="AT432" s="190" t="s">
        <v>152</v>
      </c>
      <c r="AU432" s="190" t="s">
        <v>84</v>
      </c>
      <c r="AV432" s="188" t="s">
        <v>82</v>
      </c>
      <c r="AW432" s="188" t="s">
        <v>31</v>
      </c>
      <c r="AX432" s="188" t="s">
        <v>74</v>
      </c>
      <c r="AY432" s="190" t="s">
        <v>144</v>
      </c>
    </row>
    <row r="433" spans="2:51" s="195" customFormat="1" ht="12">
      <c r="B433" s="194"/>
      <c r="D433" s="189" t="s">
        <v>152</v>
      </c>
      <c r="E433" s="196" t="s">
        <v>1</v>
      </c>
      <c r="F433" s="197" t="s">
        <v>614</v>
      </c>
      <c r="H433" s="198">
        <v>24</v>
      </c>
      <c r="L433" s="194"/>
      <c r="M433" s="199"/>
      <c r="T433" s="200"/>
      <c r="AT433" s="196" t="s">
        <v>152</v>
      </c>
      <c r="AU433" s="196" t="s">
        <v>84</v>
      </c>
      <c r="AV433" s="195" t="s">
        <v>84</v>
      </c>
      <c r="AW433" s="195" t="s">
        <v>31</v>
      </c>
      <c r="AX433" s="195" t="s">
        <v>74</v>
      </c>
      <c r="AY433" s="196" t="s">
        <v>144</v>
      </c>
    </row>
    <row r="434" spans="2:65" s="30" customFormat="1" ht="16.5" customHeight="1">
      <c r="B434" s="29"/>
      <c r="C434" s="174" t="s">
        <v>615</v>
      </c>
      <c r="D434" s="174" t="s">
        <v>146</v>
      </c>
      <c r="E434" s="175" t="s">
        <v>616</v>
      </c>
      <c r="F434" s="176" t="s">
        <v>617</v>
      </c>
      <c r="G434" s="177" t="s">
        <v>214</v>
      </c>
      <c r="H434" s="178">
        <v>9.3</v>
      </c>
      <c r="I434" s="1"/>
      <c r="J434" s="179">
        <f>ROUND(I434*H434,2)</f>
        <v>0</v>
      </c>
      <c r="K434" s="180"/>
      <c r="L434" s="29"/>
      <c r="M434" s="181" t="s">
        <v>1</v>
      </c>
      <c r="N434" s="182" t="s">
        <v>39</v>
      </c>
      <c r="P434" s="183">
        <f>O434*H434</f>
        <v>0</v>
      </c>
      <c r="Q434" s="183">
        <v>0</v>
      </c>
      <c r="R434" s="183">
        <f>Q434*H434</f>
        <v>0</v>
      </c>
      <c r="S434" s="183">
        <v>0</v>
      </c>
      <c r="T434" s="184">
        <f>S434*H434</f>
        <v>0</v>
      </c>
      <c r="AR434" s="185" t="s">
        <v>292</v>
      </c>
      <c r="AT434" s="185" t="s">
        <v>146</v>
      </c>
      <c r="AU434" s="185" t="s">
        <v>84</v>
      </c>
      <c r="AY434" s="12" t="s">
        <v>144</v>
      </c>
      <c r="BE434" s="186">
        <f>IF(N434="základní",J434,0)</f>
        <v>0</v>
      </c>
      <c r="BF434" s="186">
        <f>IF(N434="snížená",J434,0)</f>
        <v>0</v>
      </c>
      <c r="BG434" s="186">
        <f>IF(N434="zákl. přenesená",J434,0)</f>
        <v>0</v>
      </c>
      <c r="BH434" s="186">
        <f>IF(N434="sníž. přenesená",J434,0)</f>
        <v>0</v>
      </c>
      <c r="BI434" s="186">
        <f>IF(N434="nulová",J434,0)</f>
        <v>0</v>
      </c>
      <c r="BJ434" s="12" t="s">
        <v>82</v>
      </c>
      <c r="BK434" s="186">
        <f>ROUND(I434*H434,2)</f>
        <v>0</v>
      </c>
      <c r="BL434" s="12" t="s">
        <v>292</v>
      </c>
      <c r="BM434" s="185" t="s">
        <v>618</v>
      </c>
    </row>
    <row r="435" spans="2:51" s="188" customFormat="1" ht="12">
      <c r="B435" s="187"/>
      <c r="D435" s="189" t="s">
        <v>152</v>
      </c>
      <c r="E435" s="190" t="s">
        <v>1</v>
      </c>
      <c r="F435" s="191" t="s">
        <v>619</v>
      </c>
      <c r="H435" s="190" t="s">
        <v>1</v>
      </c>
      <c r="L435" s="187"/>
      <c r="M435" s="192"/>
      <c r="T435" s="193"/>
      <c r="AT435" s="190" t="s">
        <v>152</v>
      </c>
      <c r="AU435" s="190" t="s">
        <v>84</v>
      </c>
      <c r="AV435" s="188" t="s">
        <v>82</v>
      </c>
      <c r="AW435" s="188" t="s">
        <v>31</v>
      </c>
      <c r="AX435" s="188" t="s">
        <v>74</v>
      </c>
      <c r="AY435" s="190" t="s">
        <v>144</v>
      </c>
    </row>
    <row r="436" spans="2:51" s="195" customFormat="1" ht="12">
      <c r="B436" s="194"/>
      <c r="D436" s="189" t="s">
        <v>152</v>
      </c>
      <c r="E436" s="196" t="s">
        <v>1</v>
      </c>
      <c r="F436" s="197" t="s">
        <v>620</v>
      </c>
      <c r="H436" s="198">
        <v>9.3</v>
      </c>
      <c r="L436" s="194"/>
      <c r="M436" s="199"/>
      <c r="T436" s="200"/>
      <c r="AT436" s="196" t="s">
        <v>152</v>
      </c>
      <c r="AU436" s="196" t="s">
        <v>84</v>
      </c>
      <c r="AV436" s="195" t="s">
        <v>84</v>
      </c>
      <c r="AW436" s="195" t="s">
        <v>31</v>
      </c>
      <c r="AX436" s="195" t="s">
        <v>74</v>
      </c>
      <c r="AY436" s="196" t="s">
        <v>144</v>
      </c>
    </row>
    <row r="437" spans="2:63" s="163" customFormat="1" ht="22.9" customHeight="1">
      <c r="B437" s="162"/>
      <c r="D437" s="164" t="s">
        <v>73</v>
      </c>
      <c r="E437" s="172" t="s">
        <v>621</v>
      </c>
      <c r="F437" s="172" t="s">
        <v>622</v>
      </c>
      <c r="J437" s="173">
        <f>BK437</f>
        <v>0</v>
      </c>
      <c r="L437" s="162"/>
      <c r="M437" s="167"/>
      <c r="P437" s="168">
        <f>SUM(P438:P443)</f>
        <v>0</v>
      </c>
      <c r="R437" s="168">
        <f>SUM(R438:R443)</f>
        <v>0</v>
      </c>
      <c r="T437" s="169">
        <f>SUM(T438:T443)</f>
        <v>0.44999999999999996</v>
      </c>
      <c r="AR437" s="164" t="s">
        <v>84</v>
      </c>
      <c r="AT437" s="170" t="s">
        <v>73</v>
      </c>
      <c r="AU437" s="170" t="s">
        <v>82</v>
      </c>
      <c r="AY437" s="164" t="s">
        <v>144</v>
      </c>
      <c r="BK437" s="171">
        <f>SUM(BK438:BK443)</f>
        <v>0</v>
      </c>
    </row>
    <row r="438" spans="2:65" s="30" customFormat="1" ht="16.5" customHeight="1">
      <c r="B438" s="29"/>
      <c r="C438" s="174" t="s">
        <v>623</v>
      </c>
      <c r="D438" s="174" t="s">
        <v>146</v>
      </c>
      <c r="E438" s="175" t="s">
        <v>624</v>
      </c>
      <c r="F438" s="176" t="s">
        <v>625</v>
      </c>
      <c r="G438" s="177" t="s">
        <v>536</v>
      </c>
      <c r="H438" s="178">
        <v>1</v>
      </c>
      <c r="I438" s="1"/>
      <c r="J438" s="179">
        <f>ROUND(I438*H438,2)</f>
        <v>0</v>
      </c>
      <c r="K438" s="180"/>
      <c r="L438" s="29"/>
      <c r="M438" s="181" t="s">
        <v>1</v>
      </c>
      <c r="N438" s="182" t="s">
        <v>39</v>
      </c>
      <c r="P438" s="183">
        <f>O438*H438</f>
        <v>0</v>
      </c>
      <c r="Q438" s="183">
        <v>0</v>
      </c>
      <c r="R438" s="183">
        <f>Q438*H438</f>
        <v>0</v>
      </c>
      <c r="S438" s="183">
        <v>0.3</v>
      </c>
      <c r="T438" s="184">
        <f>S438*H438</f>
        <v>0.3</v>
      </c>
      <c r="AR438" s="185" t="s">
        <v>292</v>
      </c>
      <c r="AT438" s="185" t="s">
        <v>146</v>
      </c>
      <c r="AU438" s="185" t="s">
        <v>84</v>
      </c>
      <c r="AY438" s="12" t="s">
        <v>144</v>
      </c>
      <c r="BE438" s="186">
        <f>IF(N438="základní",J438,0)</f>
        <v>0</v>
      </c>
      <c r="BF438" s="186">
        <f>IF(N438="snížená",J438,0)</f>
        <v>0</v>
      </c>
      <c r="BG438" s="186">
        <f>IF(N438="zákl. přenesená",J438,0)</f>
        <v>0</v>
      </c>
      <c r="BH438" s="186">
        <f>IF(N438="sníž. přenesená",J438,0)</f>
        <v>0</v>
      </c>
      <c r="BI438" s="186">
        <f>IF(N438="nulová",J438,0)</f>
        <v>0</v>
      </c>
      <c r="BJ438" s="12" t="s">
        <v>82</v>
      </c>
      <c r="BK438" s="186">
        <f>ROUND(I438*H438,2)</f>
        <v>0</v>
      </c>
      <c r="BL438" s="12" t="s">
        <v>292</v>
      </c>
      <c r="BM438" s="185" t="s">
        <v>626</v>
      </c>
    </row>
    <row r="439" spans="2:51" s="188" customFormat="1" ht="12">
      <c r="B439" s="187"/>
      <c r="D439" s="189" t="s">
        <v>152</v>
      </c>
      <c r="E439" s="190" t="s">
        <v>1</v>
      </c>
      <c r="F439" s="191" t="s">
        <v>627</v>
      </c>
      <c r="H439" s="190" t="s">
        <v>1</v>
      </c>
      <c r="L439" s="187"/>
      <c r="M439" s="192"/>
      <c r="T439" s="193"/>
      <c r="AT439" s="190" t="s">
        <v>152</v>
      </c>
      <c r="AU439" s="190" t="s">
        <v>84</v>
      </c>
      <c r="AV439" s="188" t="s">
        <v>82</v>
      </c>
      <c r="AW439" s="188" t="s">
        <v>31</v>
      </c>
      <c r="AX439" s="188" t="s">
        <v>74</v>
      </c>
      <c r="AY439" s="190" t="s">
        <v>144</v>
      </c>
    </row>
    <row r="440" spans="2:51" s="195" customFormat="1" ht="12">
      <c r="B440" s="194"/>
      <c r="D440" s="189" t="s">
        <v>152</v>
      </c>
      <c r="E440" s="196" t="s">
        <v>1</v>
      </c>
      <c r="F440" s="197" t="s">
        <v>82</v>
      </c>
      <c r="H440" s="198">
        <v>1</v>
      </c>
      <c r="L440" s="194"/>
      <c r="M440" s="199"/>
      <c r="T440" s="200"/>
      <c r="AT440" s="196" t="s">
        <v>152</v>
      </c>
      <c r="AU440" s="196" t="s">
        <v>84</v>
      </c>
      <c r="AV440" s="195" t="s">
        <v>84</v>
      </c>
      <c r="AW440" s="195" t="s">
        <v>31</v>
      </c>
      <c r="AX440" s="195" t="s">
        <v>74</v>
      </c>
      <c r="AY440" s="196" t="s">
        <v>144</v>
      </c>
    </row>
    <row r="441" spans="2:65" s="30" customFormat="1" ht="16.5" customHeight="1">
      <c r="B441" s="29"/>
      <c r="C441" s="174" t="s">
        <v>628</v>
      </c>
      <c r="D441" s="174" t="s">
        <v>146</v>
      </c>
      <c r="E441" s="175" t="s">
        <v>629</v>
      </c>
      <c r="F441" s="176" t="s">
        <v>630</v>
      </c>
      <c r="G441" s="177" t="s">
        <v>536</v>
      </c>
      <c r="H441" s="178">
        <v>1</v>
      </c>
      <c r="I441" s="1"/>
      <c r="J441" s="179">
        <f>ROUND(I441*H441,2)</f>
        <v>0</v>
      </c>
      <c r="K441" s="180"/>
      <c r="L441" s="29"/>
      <c r="M441" s="181" t="s">
        <v>1</v>
      </c>
      <c r="N441" s="182" t="s">
        <v>39</v>
      </c>
      <c r="P441" s="183">
        <f>O441*H441</f>
        <v>0</v>
      </c>
      <c r="Q441" s="183">
        <v>0</v>
      </c>
      <c r="R441" s="183">
        <f>Q441*H441</f>
        <v>0</v>
      </c>
      <c r="S441" s="183">
        <v>0.15</v>
      </c>
      <c r="T441" s="184">
        <f>S441*H441</f>
        <v>0.15</v>
      </c>
      <c r="AR441" s="185" t="s">
        <v>292</v>
      </c>
      <c r="AT441" s="185" t="s">
        <v>146</v>
      </c>
      <c r="AU441" s="185" t="s">
        <v>84</v>
      </c>
      <c r="AY441" s="12" t="s">
        <v>144</v>
      </c>
      <c r="BE441" s="186">
        <f>IF(N441="základní",J441,0)</f>
        <v>0</v>
      </c>
      <c r="BF441" s="186">
        <f>IF(N441="snížená",J441,0)</f>
        <v>0</v>
      </c>
      <c r="BG441" s="186">
        <f>IF(N441="zákl. přenesená",J441,0)</f>
        <v>0</v>
      </c>
      <c r="BH441" s="186">
        <f>IF(N441="sníž. přenesená",J441,0)</f>
        <v>0</v>
      </c>
      <c r="BI441" s="186">
        <f>IF(N441="nulová",J441,0)</f>
        <v>0</v>
      </c>
      <c r="BJ441" s="12" t="s">
        <v>82</v>
      </c>
      <c r="BK441" s="186">
        <f>ROUND(I441*H441,2)</f>
        <v>0</v>
      </c>
      <c r="BL441" s="12" t="s">
        <v>292</v>
      </c>
      <c r="BM441" s="185" t="s">
        <v>631</v>
      </c>
    </row>
    <row r="442" spans="2:51" s="188" customFormat="1" ht="12">
      <c r="B442" s="187"/>
      <c r="D442" s="189" t="s">
        <v>152</v>
      </c>
      <c r="E442" s="190" t="s">
        <v>1</v>
      </c>
      <c r="F442" s="191" t="s">
        <v>632</v>
      </c>
      <c r="H442" s="190" t="s">
        <v>1</v>
      </c>
      <c r="L442" s="187"/>
      <c r="M442" s="192"/>
      <c r="T442" s="193"/>
      <c r="AT442" s="190" t="s">
        <v>152</v>
      </c>
      <c r="AU442" s="190" t="s">
        <v>84</v>
      </c>
      <c r="AV442" s="188" t="s">
        <v>82</v>
      </c>
      <c r="AW442" s="188" t="s">
        <v>31</v>
      </c>
      <c r="AX442" s="188" t="s">
        <v>74</v>
      </c>
      <c r="AY442" s="190" t="s">
        <v>144</v>
      </c>
    </row>
    <row r="443" spans="2:51" s="195" customFormat="1" ht="12">
      <c r="B443" s="194"/>
      <c r="D443" s="189" t="s">
        <v>152</v>
      </c>
      <c r="E443" s="196" t="s">
        <v>1</v>
      </c>
      <c r="F443" s="197" t="s">
        <v>82</v>
      </c>
      <c r="H443" s="198">
        <v>1</v>
      </c>
      <c r="L443" s="194"/>
      <c r="M443" s="199"/>
      <c r="T443" s="200"/>
      <c r="AT443" s="196" t="s">
        <v>152</v>
      </c>
      <c r="AU443" s="196" t="s">
        <v>84</v>
      </c>
      <c r="AV443" s="195" t="s">
        <v>84</v>
      </c>
      <c r="AW443" s="195" t="s">
        <v>31</v>
      </c>
      <c r="AX443" s="195" t="s">
        <v>74</v>
      </c>
      <c r="AY443" s="196" t="s">
        <v>144</v>
      </c>
    </row>
    <row r="444" spans="2:63" s="163" customFormat="1" ht="22.9" customHeight="1">
      <c r="B444" s="162"/>
      <c r="D444" s="164" t="s">
        <v>73</v>
      </c>
      <c r="E444" s="172" t="s">
        <v>633</v>
      </c>
      <c r="F444" s="172" t="s">
        <v>634</v>
      </c>
      <c r="J444" s="173">
        <f>BK444</f>
        <v>0</v>
      </c>
      <c r="L444" s="162"/>
      <c r="M444" s="167"/>
      <c r="P444" s="168">
        <f>SUM(P445:P447)</f>
        <v>0</v>
      </c>
      <c r="R444" s="168">
        <f>SUM(R445:R447)</f>
        <v>0</v>
      </c>
      <c r="T444" s="169">
        <f>SUM(T445:T447)</f>
        <v>0.05</v>
      </c>
      <c r="AR444" s="164" t="s">
        <v>84</v>
      </c>
      <c r="AT444" s="170" t="s">
        <v>73</v>
      </c>
      <c r="AU444" s="170" t="s">
        <v>82</v>
      </c>
      <c r="AY444" s="164" t="s">
        <v>144</v>
      </c>
      <c r="BK444" s="171">
        <f>SUM(BK445:BK447)</f>
        <v>0</v>
      </c>
    </row>
    <row r="445" spans="2:65" s="30" customFormat="1" ht="16.5" customHeight="1">
      <c r="B445" s="29"/>
      <c r="C445" s="174" t="s">
        <v>635</v>
      </c>
      <c r="D445" s="174" t="s">
        <v>146</v>
      </c>
      <c r="E445" s="175" t="s">
        <v>636</v>
      </c>
      <c r="F445" s="176" t="s">
        <v>637</v>
      </c>
      <c r="G445" s="177" t="s">
        <v>536</v>
      </c>
      <c r="H445" s="178">
        <v>1</v>
      </c>
      <c r="I445" s="1"/>
      <c r="J445" s="179">
        <f>ROUND(I445*H445,2)</f>
        <v>0</v>
      </c>
      <c r="K445" s="180"/>
      <c r="L445" s="29"/>
      <c r="M445" s="181" t="s">
        <v>1</v>
      </c>
      <c r="N445" s="182" t="s">
        <v>39</v>
      </c>
      <c r="P445" s="183">
        <f>O445*H445</f>
        <v>0</v>
      </c>
      <c r="Q445" s="183">
        <v>0</v>
      </c>
      <c r="R445" s="183">
        <f>Q445*H445</f>
        <v>0</v>
      </c>
      <c r="S445" s="183">
        <v>0.05</v>
      </c>
      <c r="T445" s="184">
        <f>S445*H445</f>
        <v>0.05</v>
      </c>
      <c r="AR445" s="185" t="s">
        <v>292</v>
      </c>
      <c r="AT445" s="185" t="s">
        <v>146</v>
      </c>
      <c r="AU445" s="185" t="s">
        <v>84</v>
      </c>
      <c r="AY445" s="12" t="s">
        <v>144</v>
      </c>
      <c r="BE445" s="186">
        <f>IF(N445="základní",J445,0)</f>
        <v>0</v>
      </c>
      <c r="BF445" s="186">
        <f>IF(N445="snížená",J445,0)</f>
        <v>0</v>
      </c>
      <c r="BG445" s="186">
        <f>IF(N445="zákl. přenesená",J445,0)</f>
        <v>0</v>
      </c>
      <c r="BH445" s="186">
        <f>IF(N445="sníž. přenesená",J445,0)</f>
        <v>0</v>
      </c>
      <c r="BI445" s="186">
        <f>IF(N445="nulová",J445,0)</f>
        <v>0</v>
      </c>
      <c r="BJ445" s="12" t="s">
        <v>82</v>
      </c>
      <c r="BK445" s="186">
        <f>ROUND(I445*H445,2)</f>
        <v>0</v>
      </c>
      <c r="BL445" s="12" t="s">
        <v>292</v>
      </c>
      <c r="BM445" s="185" t="s">
        <v>638</v>
      </c>
    </row>
    <row r="446" spans="2:51" s="188" customFormat="1" ht="12">
      <c r="B446" s="187"/>
      <c r="D446" s="189" t="s">
        <v>152</v>
      </c>
      <c r="E446" s="190" t="s">
        <v>1</v>
      </c>
      <c r="F446" s="191" t="s">
        <v>639</v>
      </c>
      <c r="H446" s="190" t="s">
        <v>1</v>
      </c>
      <c r="L446" s="187"/>
      <c r="M446" s="192"/>
      <c r="T446" s="193"/>
      <c r="AT446" s="190" t="s">
        <v>152</v>
      </c>
      <c r="AU446" s="190" t="s">
        <v>84</v>
      </c>
      <c r="AV446" s="188" t="s">
        <v>82</v>
      </c>
      <c r="AW446" s="188" t="s">
        <v>31</v>
      </c>
      <c r="AX446" s="188" t="s">
        <v>74</v>
      </c>
      <c r="AY446" s="190" t="s">
        <v>144</v>
      </c>
    </row>
    <row r="447" spans="2:51" s="195" customFormat="1" ht="12">
      <c r="B447" s="194"/>
      <c r="D447" s="189" t="s">
        <v>152</v>
      </c>
      <c r="E447" s="196" t="s">
        <v>1</v>
      </c>
      <c r="F447" s="197" t="s">
        <v>82</v>
      </c>
      <c r="H447" s="198">
        <v>1</v>
      </c>
      <c r="L447" s="194"/>
      <c r="M447" s="199"/>
      <c r="T447" s="200"/>
      <c r="AT447" s="196" t="s">
        <v>152</v>
      </c>
      <c r="AU447" s="196" t="s">
        <v>84</v>
      </c>
      <c r="AV447" s="195" t="s">
        <v>84</v>
      </c>
      <c r="AW447" s="195" t="s">
        <v>31</v>
      </c>
      <c r="AX447" s="195" t="s">
        <v>74</v>
      </c>
      <c r="AY447" s="196" t="s">
        <v>144</v>
      </c>
    </row>
    <row r="448" spans="2:63" s="163" customFormat="1" ht="22.9" customHeight="1">
      <c r="B448" s="162"/>
      <c r="D448" s="164" t="s">
        <v>73</v>
      </c>
      <c r="E448" s="172" t="s">
        <v>640</v>
      </c>
      <c r="F448" s="172" t="s">
        <v>641</v>
      </c>
      <c r="J448" s="173">
        <f>BK448</f>
        <v>0</v>
      </c>
      <c r="L448" s="162"/>
      <c r="M448" s="167"/>
      <c r="P448" s="168">
        <f>SUM(P449:P468)</f>
        <v>0</v>
      </c>
      <c r="R448" s="168">
        <f>SUM(R449:R468)</f>
        <v>0</v>
      </c>
      <c r="T448" s="169">
        <f>SUM(T449:T468)</f>
        <v>12.58445</v>
      </c>
      <c r="AR448" s="164" t="s">
        <v>84</v>
      </c>
      <c r="AT448" s="170" t="s">
        <v>73</v>
      </c>
      <c r="AU448" s="170" t="s">
        <v>82</v>
      </c>
      <c r="AY448" s="164" t="s">
        <v>144</v>
      </c>
      <c r="BK448" s="171">
        <f>SUM(BK449:BK468)</f>
        <v>0</v>
      </c>
    </row>
    <row r="449" spans="2:65" s="30" customFormat="1" ht="16.5" customHeight="1">
      <c r="B449" s="29"/>
      <c r="C449" s="174" t="s">
        <v>642</v>
      </c>
      <c r="D449" s="174" t="s">
        <v>146</v>
      </c>
      <c r="E449" s="175" t="s">
        <v>643</v>
      </c>
      <c r="F449" s="176" t="s">
        <v>644</v>
      </c>
      <c r="G449" s="177" t="s">
        <v>506</v>
      </c>
      <c r="H449" s="178">
        <v>24</v>
      </c>
      <c r="I449" s="1"/>
      <c r="J449" s="179">
        <f>ROUND(I449*H449,2)</f>
        <v>0</v>
      </c>
      <c r="K449" s="180"/>
      <c r="L449" s="29"/>
      <c r="M449" s="181" t="s">
        <v>1</v>
      </c>
      <c r="N449" s="182" t="s">
        <v>39</v>
      </c>
      <c r="P449" s="183">
        <f>O449*H449</f>
        <v>0</v>
      </c>
      <c r="Q449" s="183">
        <v>0</v>
      </c>
      <c r="R449" s="183">
        <f>Q449*H449</f>
        <v>0</v>
      </c>
      <c r="S449" s="183">
        <v>0.005</v>
      </c>
      <c r="T449" s="184">
        <f>S449*H449</f>
        <v>0.12</v>
      </c>
      <c r="AR449" s="185" t="s">
        <v>292</v>
      </c>
      <c r="AT449" s="185" t="s">
        <v>146</v>
      </c>
      <c r="AU449" s="185" t="s">
        <v>84</v>
      </c>
      <c r="AY449" s="12" t="s">
        <v>144</v>
      </c>
      <c r="BE449" s="186">
        <f>IF(N449="základní",J449,0)</f>
        <v>0</v>
      </c>
      <c r="BF449" s="186">
        <f>IF(N449="snížená",J449,0)</f>
        <v>0</v>
      </c>
      <c r="BG449" s="186">
        <f>IF(N449="zákl. přenesená",J449,0)</f>
        <v>0</v>
      </c>
      <c r="BH449" s="186">
        <f>IF(N449="sníž. přenesená",J449,0)</f>
        <v>0</v>
      </c>
      <c r="BI449" s="186">
        <f>IF(N449="nulová",J449,0)</f>
        <v>0</v>
      </c>
      <c r="BJ449" s="12" t="s">
        <v>82</v>
      </c>
      <c r="BK449" s="186">
        <f>ROUND(I449*H449,2)</f>
        <v>0</v>
      </c>
      <c r="BL449" s="12" t="s">
        <v>292</v>
      </c>
      <c r="BM449" s="185" t="s">
        <v>645</v>
      </c>
    </row>
    <row r="450" spans="2:51" s="188" customFormat="1" ht="12">
      <c r="B450" s="187"/>
      <c r="D450" s="189" t="s">
        <v>152</v>
      </c>
      <c r="E450" s="190" t="s">
        <v>1</v>
      </c>
      <c r="F450" s="191" t="s">
        <v>646</v>
      </c>
      <c r="H450" s="190" t="s">
        <v>1</v>
      </c>
      <c r="L450" s="187"/>
      <c r="M450" s="192"/>
      <c r="T450" s="193"/>
      <c r="AT450" s="190" t="s">
        <v>152</v>
      </c>
      <c r="AU450" s="190" t="s">
        <v>84</v>
      </c>
      <c r="AV450" s="188" t="s">
        <v>82</v>
      </c>
      <c r="AW450" s="188" t="s">
        <v>31</v>
      </c>
      <c r="AX450" s="188" t="s">
        <v>74</v>
      </c>
      <c r="AY450" s="190" t="s">
        <v>144</v>
      </c>
    </row>
    <row r="451" spans="2:51" s="195" customFormat="1" ht="12">
      <c r="B451" s="194"/>
      <c r="D451" s="189" t="s">
        <v>152</v>
      </c>
      <c r="E451" s="196" t="s">
        <v>1</v>
      </c>
      <c r="F451" s="197" t="s">
        <v>647</v>
      </c>
      <c r="H451" s="198">
        <v>16</v>
      </c>
      <c r="L451" s="194"/>
      <c r="M451" s="199"/>
      <c r="T451" s="200"/>
      <c r="AT451" s="196" t="s">
        <v>152</v>
      </c>
      <c r="AU451" s="196" t="s">
        <v>84</v>
      </c>
      <c r="AV451" s="195" t="s">
        <v>84</v>
      </c>
      <c r="AW451" s="195" t="s">
        <v>31</v>
      </c>
      <c r="AX451" s="195" t="s">
        <v>74</v>
      </c>
      <c r="AY451" s="196" t="s">
        <v>144</v>
      </c>
    </row>
    <row r="452" spans="2:51" s="188" customFormat="1" ht="12">
      <c r="B452" s="187"/>
      <c r="D452" s="189" t="s">
        <v>152</v>
      </c>
      <c r="E452" s="190" t="s">
        <v>1</v>
      </c>
      <c r="F452" s="191" t="s">
        <v>648</v>
      </c>
      <c r="H452" s="190" t="s">
        <v>1</v>
      </c>
      <c r="L452" s="187"/>
      <c r="M452" s="192"/>
      <c r="T452" s="193"/>
      <c r="AT452" s="190" t="s">
        <v>152</v>
      </c>
      <c r="AU452" s="190" t="s">
        <v>84</v>
      </c>
      <c r="AV452" s="188" t="s">
        <v>82</v>
      </c>
      <c r="AW452" s="188" t="s">
        <v>31</v>
      </c>
      <c r="AX452" s="188" t="s">
        <v>74</v>
      </c>
      <c r="AY452" s="190" t="s">
        <v>144</v>
      </c>
    </row>
    <row r="453" spans="2:51" s="195" customFormat="1" ht="12">
      <c r="B453" s="194"/>
      <c r="D453" s="189" t="s">
        <v>152</v>
      </c>
      <c r="E453" s="196" t="s">
        <v>1</v>
      </c>
      <c r="F453" s="197" t="s">
        <v>649</v>
      </c>
      <c r="H453" s="198">
        <v>8</v>
      </c>
      <c r="L453" s="194"/>
      <c r="M453" s="199"/>
      <c r="T453" s="200"/>
      <c r="AT453" s="196" t="s">
        <v>152</v>
      </c>
      <c r="AU453" s="196" t="s">
        <v>84</v>
      </c>
      <c r="AV453" s="195" t="s">
        <v>84</v>
      </c>
      <c r="AW453" s="195" t="s">
        <v>31</v>
      </c>
      <c r="AX453" s="195" t="s">
        <v>74</v>
      </c>
      <c r="AY453" s="196" t="s">
        <v>144</v>
      </c>
    </row>
    <row r="454" spans="2:65" s="30" customFormat="1" ht="24.2" customHeight="1">
      <c r="B454" s="29"/>
      <c r="C454" s="174" t="s">
        <v>650</v>
      </c>
      <c r="D454" s="174" t="s">
        <v>146</v>
      </c>
      <c r="E454" s="175" t="s">
        <v>651</v>
      </c>
      <c r="F454" s="176" t="s">
        <v>652</v>
      </c>
      <c r="G454" s="177" t="s">
        <v>317</v>
      </c>
      <c r="H454" s="178">
        <v>13.6</v>
      </c>
      <c r="I454" s="1"/>
      <c r="J454" s="179">
        <f>ROUND(I454*H454,2)</f>
        <v>0</v>
      </c>
      <c r="K454" s="180"/>
      <c r="L454" s="29"/>
      <c r="M454" s="181" t="s">
        <v>1</v>
      </c>
      <c r="N454" s="182" t="s">
        <v>39</v>
      </c>
      <c r="P454" s="183">
        <f>O454*H454</f>
        <v>0</v>
      </c>
      <c r="Q454" s="183">
        <v>0</v>
      </c>
      <c r="R454" s="183">
        <f>Q454*H454</f>
        <v>0</v>
      </c>
      <c r="S454" s="183">
        <v>0.008</v>
      </c>
      <c r="T454" s="184">
        <f>S454*H454</f>
        <v>0.1088</v>
      </c>
      <c r="AR454" s="185" t="s">
        <v>292</v>
      </c>
      <c r="AT454" s="185" t="s">
        <v>146</v>
      </c>
      <c r="AU454" s="185" t="s">
        <v>84</v>
      </c>
      <c r="AY454" s="12" t="s">
        <v>144</v>
      </c>
      <c r="BE454" s="186">
        <f>IF(N454="základní",J454,0)</f>
        <v>0</v>
      </c>
      <c r="BF454" s="186">
        <f>IF(N454="snížená",J454,0)</f>
        <v>0</v>
      </c>
      <c r="BG454" s="186">
        <f>IF(N454="zákl. přenesená",J454,0)</f>
        <v>0</v>
      </c>
      <c r="BH454" s="186">
        <f>IF(N454="sníž. přenesená",J454,0)</f>
        <v>0</v>
      </c>
      <c r="BI454" s="186">
        <f>IF(N454="nulová",J454,0)</f>
        <v>0</v>
      </c>
      <c r="BJ454" s="12" t="s">
        <v>82</v>
      </c>
      <c r="BK454" s="186">
        <f>ROUND(I454*H454,2)</f>
        <v>0</v>
      </c>
      <c r="BL454" s="12" t="s">
        <v>292</v>
      </c>
      <c r="BM454" s="185" t="s">
        <v>653</v>
      </c>
    </row>
    <row r="455" spans="2:51" s="188" customFormat="1" ht="12">
      <c r="B455" s="187"/>
      <c r="D455" s="189" t="s">
        <v>152</v>
      </c>
      <c r="E455" s="190" t="s">
        <v>1</v>
      </c>
      <c r="F455" s="191" t="s">
        <v>654</v>
      </c>
      <c r="H455" s="190" t="s">
        <v>1</v>
      </c>
      <c r="L455" s="187"/>
      <c r="M455" s="192"/>
      <c r="T455" s="193"/>
      <c r="AT455" s="190" t="s">
        <v>152</v>
      </c>
      <c r="AU455" s="190" t="s">
        <v>84</v>
      </c>
      <c r="AV455" s="188" t="s">
        <v>82</v>
      </c>
      <c r="AW455" s="188" t="s">
        <v>31</v>
      </c>
      <c r="AX455" s="188" t="s">
        <v>74</v>
      </c>
      <c r="AY455" s="190" t="s">
        <v>144</v>
      </c>
    </row>
    <row r="456" spans="2:51" s="195" customFormat="1" ht="12">
      <c r="B456" s="194"/>
      <c r="D456" s="189" t="s">
        <v>152</v>
      </c>
      <c r="E456" s="196" t="s">
        <v>1</v>
      </c>
      <c r="F456" s="197" t="s">
        <v>655</v>
      </c>
      <c r="H456" s="198">
        <v>13.6</v>
      </c>
      <c r="L456" s="194"/>
      <c r="M456" s="199"/>
      <c r="T456" s="200"/>
      <c r="AT456" s="196" t="s">
        <v>152</v>
      </c>
      <c r="AU456" s="196" t="s">
        <v>84</v>
      </c>
      <c r="AV456" s="195" t="s">
        <v>84</v>
      </c>
      <c r="AW456" s="195" t="s">
        <v>31</v>
      </c>
      <c r="AX456" s="195" t="s">
        <v>74</v>
      </c>
      <c r="AY456" s="196" t="s">
        <v>144</v>
      </c>
    </row>
    <row r="457" spans="2:65" s="30" customFormat="1" ht="24.2" customHeight="1">
      <c r="B457" s="29"/>
      <c r="C457" s="174" t="s">
        <v>656</v>
      </c>
      <c r="D457" s="174" t="s">
        <v>146</v>
      </c>
      <c r="E457" s="175" t="s">
        <v>657</v>
      </c>
      <c r="F457" s="176" t="s">
        <v>658</v>
      </c>
      <c r="G457" s="177" t="s">
        <v>317</v>
      </c>
      <c r="H457" s="178">
        <v>187.5</v>
      </c>
      <c r="I457" s="1"/>
      <c r="J457" s="179">
        <f>ROUND(I457*H457,2)</f>
        <v>0</v>
      </c>
      <c r="K457" s="180"/>
      <c r="L457" s="29"/>
      <c r="M457" s="181" t="s">
        <v>1</v>
      </c>
      <c r="N457" s="182" t="s">
        <v>39</v>
      </c>
      <c r="P457" s="183">
        <f>O457*H457</f>
        <v>0</v>
      </c>
      <c r="Q457" s="183">
        <v>0</v>
      </c>
      <c r="R457" s="183">
        <f>Q457*H457</f>
        <v>0</v>
      </c>
      <c r="S457" s="183">
        <v>0.006</v>
      </c>
      <c r="T457" s="184">
        <f>S457*H457</f>
        <v>1.125</v>
      </c>
      <c r="AR457" s="185" t="s">
        <v>292</v>
      </c>
      <c r="AT457" s="185" t="s">
        <v>146</v>
      </c>
      <c r="AU457" s="185" t="s">
        <v>84</v>
      </c>
      <c r="AY457" s="12" t="s">
        <v>144</v>
      </c>
      <c r="BE457" s="186">
        <f>IF(N457="základní",J457,0)</f>
        <v>0</v>
      </c>
      <c r="BF457" s="186">
        <f>IF(N457="snížená",J457,0)</f>
        <v>0</v>
      </c>
      <c r="BG457" s="186">
        <f>IF(N457="zákl. přenesená",J457,0)</f>
        <v>0</v>
      </c>
      <c r="BH457" s="186">
        <f>IF(N457="sníž. přenesená",J457,0)</f>
        <v>0</v>
      </c>
      <c r="BI457" s="186">
        <f>IF(N457="nulová",J457,0)</f>
        <v>0</v>
      </c>
      <c r="BJ457" s="12" t="s">
        <v>82</v>
      </c>
      <c r="BK457" s="186">
        <f>ROUND(I457*H457,2)</f>
        <v>0</v>
      </c>
      <c r="BL457" s="12" t="s">
        <v>292</v>
      </c>
      <c r="BM457" s="185" t="s">
        <v>659</v>
      </c>
    </row>
    <row r="458" spans="2:51" s="188" customFormat="1" ht="12">
      <c r="B458" s="187"/>
      <c r="D458" s="189" t="s">
        <v>152</v>
      </c>
      <c r="E458" s="190" t="s">
        <v>1</v>
      </c>
      <c r="F458" s="191" t="s">
        <v>660</v>
      </c>
      <c r="H458" s="190" t="s">
        <v>1</v>
      </c>
      <c r="L458" s="187"/>
      <c r="M458" s="192"/>
      <c r="T458" s="193"/>
      <c r="AT458" s="190" t="s">
        <v>152</v>
      </c>
      <c r="AU458" s="190" t="s">
        <v>84</v>
      </c>
      <c r="AV458" s="188" t="s">
        <v>82</v>
      </c>
      <c r="AW458" s="188" t="s">
        <v>31</v>
      </c>
      <c r="AX458" s="188" t="s">
        <v>74</v>
      </c>
      <c r="AY458" s="190" t="s">
        <v>144</v>
      </c>
    </row>
    <row r="459" spans="2:51" s="195" customFormat="1" ht="12">
      <c r="B459" s="194"/>
      <c r="D459" s="189" t="s">
        <v>152</v>
      </c>
      <c r="E459" s="196" t="s">
        <v>1</v>
      </c>
      <c r="F459" s="197" t="s">
        <v>661</v>
      </c>
      <c r="H459" s="198">
        <v>187.5</v>
      </c>
      <c r="L459" s="194"/>
      <c r="M459" s="199"/>
      <c r="T459" s="200"/>
      <c r="AT459" s="196" t="s">
        <v>152</v>
      </c>
      <c r="AU459" s="196" t="s">
        <v>84</v>
      </c>
      <c r="AV459" s="195" t="s">
        <v>84</v>
      </c>
      <c r="AW459" s="195" t="s">
        <v>31</v>
      </c>
      <c r="AX459" s="195" t="s">
        <v>74</v>
      </c>
      <c r="AY459" s="196" t="s">
        <v>144</v>
      </c>
    </row>
    <row r="460" spans="2:65" s="30" customFormat="1" ht="16.5" customHeight="1">
      <c r="B460" s="29"/>
      <c r="C460" s="174" t="s">
        <v>662</v>
      </c>
      <c r="D460" s="174" t="s">
        <v>146</v>
      </c>
      <c r="E460" s="175" t="s">
        <v>663</v>
      </c>
      <c r="F460" s="176" t="s">
        <v>664</v>
      </c>
      <c r="G460" s="177" t="s">
        <v>214</v>
      </c>
      <c r="H460" s="178">
        <v>210.31</v>
      </c>
      <c r="I460" s="1"/>
      <c r="J460" s="179">
        <f>ROUND(I460*H460,2)</f>
        <v>0</v>
      </c>
      <c r="K460" s="180"/>
      <c r="L460" s="29"/>
      <c r="M460" s="181" t="s">
        <v>1</v>
      </c>
      <c r="N460" s="182" t="s">
        <v>39</v>
      </c>
      <c r="P460" s="183">
        <f>O460*H460</f>
        <v>0</v>
      </c>
      <c r="Q460" s="183">
        <v>0</v>
      </c>
      <c r="R460" s="183">
        <f>Q460*H460</f>
        <v>0</v>
      </c>
      <c r="S460" s="183">
        <v>0.015</v>
      </c>
      <c r="T460" s="184">
        <f>S460*H460</f>
        <v>3.1546499999999997</v>
      </c>
      <c r="AR460" s="185" t="s">
        <v>292</v>
      </c>
      <c r="AT460" s="185" t="s">
        <v>146</v>
      </c>
      <c r="AU460" s="185" t="s">
        <v>84</v>
      </c>
      <c r="AY460" s="12" t="s">
        <v>144</v>
      </c>
      <c r="BE460" s="186">
        <f>IF(N460="základní",J460,0)</f>
        <v>0</v>
      </c>
      <c r="BF460" s="186">
        <f>IF(N460="snížená",J460,0)</f>
        <v>0</v>
      </c>
      <c r="BG460" s="186">
        <f>IF(N460="zákl. přenesená",J460,0)</f>
        <v>0</v>
      </c>
      <c r="BH460" s="186">
        <f>IF(N460="sníž. přenesená",J460,0)</f>
        <v>0</v>
      </c>
      <c r="BI460" s="186">
        <f>IF(N460="nulová",J460,0)</f>
        <v>0</v>
      </c>
      <c r="BJ460" s="12" t="s">
        <v>82</v>
      </c>
      <c r="BK460" s="186">
        <f>ROUND(I460*H460,2)</f>
        <v>0</v>
      </c>
      <c r="BL460" s="12" t="s">
        <v>292</v>
      </c>
      <c r="BM460" s="185" t="s">
        <v>665</v>
      </c>
    </row>
    <row r="461" spans="2:51" s="188" customFormat="1" ht="12">
      <c r="B461" s="187"/>
      <c r="D461" s="189" t="s">
        <v>152</v>
      </c>
      <c r="E461" s="190" t="s">
        <v>1</v>
      </c>
      <c r="F461" s="191" t="s">
        <v>666</v>
      </c>
      <c r="H461" s="190" t="s">
        <v>1</v>
      </c>
      <c r="L461" s="187"/>
      <c r="M461" s="192"/>
      <c r="T461" s="193"/>
      <c r="AT461" s="190" t="s">
        <v>152</v>
      </c>
      <c r="AU461" s="190" t="s">
        <v>84</v>
      </c>
      <c r="AV461" s="188" t="s">
        <v>82</v>
      </c>
      <c r="AW461" s="188" t="s">
        <v>31</v>
      </c>
      <c r="AX461" s="188" t="s">
        <v>74</v>
      </c>
      <c r="AY461" s="190" t="s">
        <v>144</v>
      </c>
    </row>
    <row r="462" spans="2:51" s="195" customFormat="1" ht="12">
      <c r="B462" s="194"/>
      <c r="D462" s="189" t="s">
        <v>152</v>
      </c>
      <c r="E462" s="196" t="s">
        <v>1</v>
      </c>
      <c r="F462" s="197" t="s">
        <v>667</v>
      </c>
      <c r="H462" s="198">
        <v>210.31</v>
      </c>
      <c r="L462" s="194"/>
      <c r="M462" s="199"/>
      <c r="T462" s="200"/>
      <c r="AT462" s="196" t="s">
        <v>152</v>
      </c>
      <c r="AU462" s="196" t="s">
        <v>84</v>
      </c>
      <c r="AV462" s="195" t="s">
        <v>84</v>
      </c>
      <c r="AW462" s="195" t="s">
        <v>31</v>
      </c>
      <c r="AX462" s="195" t="s">
        <v>74</v>
      </c>
      <c r="AY462" s="196" t="s">
        <v>144</v>
      </c>
    </row>
    <row r="463" spans="2:65" s="30" customFormat="1" ht="24.2" customHeight="1">
      <c r="B463" s="29"/>
      <c r="C463" s="174" t="s">
        <v>532</v>
      </c>
      <c r="D463" s="174" t="s">
        <v>146</v>
      </c>
      <c r="E463" s="175" t="s">
        <v>668</v>
      </c>
      <c r="F463" s="176" t="s">
        <v>669</v>
      </c>
      <c r="G463" s="177" t="s">
        <v>317</v>
      </c>
      <c r="H463" s="178">
        <v>187.5</v>
      </c>
      <c r="I463" s="1"/>
      <c r="J463" s="179">
        <f>ROUND(I463*H463,2)</f>
        <v>0</v>
      </c>
      <c r="K463" s="180"/>
      <c r="L463" s="29"/>
      <c r="M463" s="181" t="s">
        <v>1</v>
      </c>
      <c r="N463" s="182" t="s">
        <v>39</v>
      </c>
      <c r="P463" s="183">
        <f>O463*H463</f>
        <v>0</v>
      </c>
      <c r="Q463" s="183">
        <v>0</v>
      </c>
      <c r="R463" s="183">
        <f>Q463*H463</f>
        <v>0</v>
      </c>
      <c r="S463" s="183">
        <v>0.008</v>
      </c>
      <c r="T463" s="184">
        <f>S463*H463</f>
        <v>1.5</v>
      </c>
      <c r="AR463" s="185" t="s">
        <v>292</v>
      </c>
      <c r="AT463" s="185" t="s">
        <v>146</v>
      </c>
      <c r="AU463" s="185" t="s">
        <v>84</v>
      </c>
      <c r="AY463" s="12" t="s">
        <v>144</v>
      </c>
      <c r="BE463" s="186">
        <f>IF(N463="základní",J463,0)</f>
        <v>0</v>
      </c>
      <c r="BF463" s="186">
        <f>IF(N463="snížená",J463,0)</f>
        <v>0</v>
      </c>
      <c r="BG463" s="186">
        <f>IF(N463="zákl. přenesená",J463,0)</f>
        <v>0</v>
      </c>
      <c r="BH463" s="186">
        <f>IF(N463="sníž. přenesená",J463,0)</f>
        <v>0</v>
      </c>
      <c r="BI463" s="186">
        <f>IF(N463="nulová",J463,0)</f>
        <v>0</v>
      </c>
      <c r="BJ463" s="12" t="s">
        <v>82</v>
      </c>
      <c r="BK463" s="186">
        <f>ROUND(I463*H463,2)</f>
        <v>0</v>
      </c>
      <c r="BL463" s="12" t="s">
        <v>292</v>
      </c>
      <c r="BM463" s="185" t="s">
        <v>670</v>
      </c>
    </row>
    <row r="464" spans="2:51" s="188" customFormat="1" ht="12">
      <c r="B464" s="187"/>
      <c r="D464" s="189" t="s">
        <v>152</v>
      </c>
      <c r="E464" s="190" t="s">
        <v>1</v>
      </c>
      <c r="F464" s="191" t="s">
        <v>671</v>
      </c>
      <c r="H464" s="190" t="s">
        <v>1</v>
      </c>
      <c r="L464" s="187"/>
      <c r="M464" s="192"/>
      <c r="T464" s="193"/>
      <c r="AT464" s="190" t="s">
        <v>152</v>
      </c>
      <c r="AU464" s="190" t="s">
        <v>84</v>
      </c>
      <c r="AV464" s="188" t="s">
        <v>82</v>
      </c>
      <c r="AW464" s="188" t="s">
        <v>31</v>
      </c>
      <c r="AX464" s="188" t="s">
        <v>74</v>
      </c>
      <c r="AY464" s="190" t="s">
        <v>144</v>
      </c>
    </row>
    <row r="465" spans="2:51" s="195" customFormat="1" ht="12">
      <c r="B465" s="194"/>
      <c r="D465" s="189" t="s">
        <v>152</v>
      </c>
      <c r="E465" s="196" t="s">
        <v>1</v>
      </c>
      <c r="F465" s="197" t="s">
        <v>672</v>
      </c>
      <c r="H465" s="198">
        <v>187.5</v>
      </c>
      <c r="L465" s="194"/>
      <c r="M465" s="199"/>
      <c r="T465" s="200"/>
      <c r="AT465" s="196" t="s">
        <v>152</v>
      </c>
      <c r="AU465" s="196" t="s">
        <v>84</v>
      </c>
      <c r="AV465" s="195" t="s">
        <v>84</v>
      </c>
      <c r="AW465" s="195" t="s">
        <v>31</v>
      </c>
      <c r="AX465" s="195" t="s">
        <v>74</v>
      </c>
      <c r="AY465" s="196" t="s">
        <v>144</v>
      </c>
    </row>
    <row r="466" spans="2:65" s="30" customFormat="1" ht="24.2" customHeight="1">
      <c r="B466" s="29"/>
      <c r="C466" s="174" t="s">
        <v>673</v>
      </c>
      <c r="D466" s="174" t="s">
        <v>146</v>
      </c>
      <c r="E466" s="175" t="s">
        <v>674</v>
      </c>
      <c r="F466" s="176" t="s">
        <v>675</v>
      </c>
      <c r="G466" s="177" t="s">
        <v>214</v>
      </c>
      <c r="H466" s="178">
        <v>164.4</v>
      </c>
      <c r="I466" s="1"/>
      <c r="J466" s="179">
        <f>ROUND(I466*H466,2)</f>
        <v>0</v>
      </c>
      <c r="K466" s="180"/>
      <c r="L466" s="29"/>
      <c r="M466" s="181" t="s">
        <v>1</v>
      </c>
      <c r="N466" s="182" t="s">
        <v>39</v>
      </c>
      <c r="P466" s="183">
        <f>O466*H466</f>
        <v>0</v>
      </c>
      <c r="Q466" s="183">
        <v>0</v>
      </c>
      <c r="R466" s="183">
        <f>Q466*H466</f>
        <v>0</v>
      </c>
      <c r="S466" s="183">
        <v>0.04</v>
      </c>
      <c r="T466" s="184">
        <f>S466*H466</f>
        <v>6.5760000000000005</v>
      </c>
      <c r="AR466" s="185" t="s">
        <v>292</v>
      </c>
      <c r="AT466" s="185" t="s">
        <v>146</v>
      </c>
      <c r="AU466" s="185" t="s">
        <v>84</v>
      </c>
      <c r="AY466" s="12" t="s">
        <v>144</v>
      </c>
      <c r="BE466" s="186">
        <f>IF(N466="základní",J466,0)</f>
        <v>0</v>
      </c>
      <c r="BF466" s="186">
        <f>IF(N466="snížená",J466,0)</f>
        <v>0</v>
      </c>
      <c r="BG466" s="186">
        <f>IF(N466="zákl. přenesená",J466,0)</f>
        <v>0</v>
      </c>
      <c r="BH466" s="186">
        <f>IF(N466="sníž. přenesená",J466,0)</f>
        <v>0</v>
      </c>
      <c r="BI466" s="186">
        <f>IF(N466="nulová",J466,0)</f>
        <v>0</v>
      </c>
      <c r="BJ466" s="12" t="s">
        <v>82</v>
      </c>
      <c r="BK466" s="186">
        <f>ROUND(I466*H466,2)</f>
        <v>0</v>
      </c>
      <c r="BL466" s="12" t="s">
        <v>292</v>
      </c>
      <c r="BM466" s="185" t="s">
        <v>676</v>
      </c>
    </row>
    <row r="467" spans="2:51" s="188" customFormat="1" ht="12">
      <c r="B467" s="187"/>
      <c r="D467" s="189" t="s">
        <v>152</v>
      </c>
      <c r="E467" s="190" t="s">
        <v>1</v>
      </c>
      <c r="F467" s="191" t="s">
        <v>677</v>
      </c>
      <c r="H467" s="190" t="s">
        <v>1</v>
      </c>
      <c r="L467" s="187"/>
      <c r="M467" s="192"/>
      <c r="T467" s="193"/>
      <c r="AT467" s="190" t="s">
        <v>152</v>
      </c>
      <c r="AU467" s="190" t="s">
        <v>84</v>
      </c>
      <c r="AV467" s="188" t="s">
        <v>82</v>
      </c>
      <c r="AW467" s="188" t="s">
        <v>31</v>
      </c>
      <c r="AX467" s="188" t="s">
        <v>74</v>
      </c>
      <c r="AY467" s="190" t="s">
        <v>144</v>
      </c>
    </row>
    <row r="468" spans="2:51" s="195" customFormat="1" ht="12">
      <c r="B468" s="194"/>
      <c r="D468" s="189" t="s">
        <v>152</v>
      </c>
      <c r="E468" s="196" t="s">
        <v>1</v>
      </c>
      <c r="F468" s="197" t="s">
        <v>678</v>
      </c>
      <c r="H468" s="198">
        <v>164.4</v>
      </c>
      <c r="L468" s="194"/>
      <c r="M468" s="199"/>
      <c r="T468" s="200"/>
      <c r="AT468" s="196" t="s">
        <v>152</v>
      </c>
      <c r="AU468" s="196" t="s">
        <v>84</v>
      </c>
      <c r="AV468" s="195" t="s">
        <v>84</v>
      </c>
      <c r="AW468" s="195" t="s">
        <v>31</v>
      </c>
      <c r="AX468" s="195" t="s">
        <v>74</v>
      </c>
      <c r="AY468" s="196" t="s">
        <v>144</v>
      </c>
    </row>
    <row r="469" spans="2:63" s="163" customFormat="1" ht="22.9" customHeight="1">
      <c r="B469" s="162"/>
      <c r="D469" s="164" t="s">
        <v>73</v>
      </c>
      <c r="E469" s="172" t="s">
        <v>679</v>
      </c>
      <c r="F469" s="172" t="s">
        <v>680</v>
      </c>
      <c r="J469" s="173">
        <f>BK469</f>
        <v>0</v>
      </c>
      <c r="L469" s="162"/>
      <c r="M469" s="167"/>
      <c r="P469" s="168">
        <f>SUM(P470:P474)</f>
        <v>0</v>
      </c>
      <c r="R469" s="168">
        <f>SUM(R470:R474)</f>
        <v>0</v>
      </c>
      <c r="T469" s="169">
        <f>SUM(T470:T474)</f>
        <v>1.044</v>
      </c>
      <c r="AR469" s="164" t="s">
        <v>84</v>
      </c>
      <c r="AT469" s="170" t="s">
        <v>73</v>
      </c>
      <c r="AU469" s="170" t="s">
        <v>82</v>
      </c>
      <c r="AY469" s="164" t="s">
        <v>144</v>
      </c>
      <c r="BK469" s="171">
        <f>SUM(BK470:BK474)</f>
        <v>0</v>
      </c>
    </row>
    <row r="470" spans="2:65" s="30" customFormat="1" ht="37.9" customHeight="1">
      <c r="B470" s="29"/>
      <c r="C470" s="174" t="s">
        <v>681</v>
      </c>
      <c r="D470" s="174" t="s">
        <v>146</v>
      </c>
      <c r="E470" s="175" t="s">
        <v>682</v>
      </c>
      <c r="F470" s="176" t="s">
        <v>683</v>
      </c>
      <c r="G470" s="177" t="s">
        <v>317</v>
      </c>
      <c r="H470" s="178">
        <v>87</v>
      </c>
      <c r="I470" s="1"/>
      <c r="J470" s="179">
        <f>ROUND(I470*H470,2)</f>
        <v>0</v>
      </c>
      <c r="K470" s="180"/>
      <c r="L470" s="29"/>
      <c r="M470" s="181" t="s">
        <v>1</v>
      </c>
      <c r="N470" s="182" t="s">
        <v>39</v>
      </c>
      <c r="P470" s="183">
        <f>O470*H470</f>
        <v>0</v>
      </c>
      <c r="Q470" s="183">
        <v>0</v>
      </c>
      <c r="R470" s="183">
        <f>Q470*H470</f>
        <v>0</v>
      </c>
      <c r="S470" s="183">
        <v>0.012</v>
      </c>
      <c r="T470" s="184">
        <f>S470*H470</f>
        <v>1.044</v>
      </c>
      <c r="AR470" s="185" t="s">
        <v>292</v>
      </c>
      <c r="AT470" s="185" t="s">
        <v>146</v>
      </c>
      <c r="AU470" s="185" t="s">
        <v>84</v>
      </c>
      <c r="AY470" s="12" t="s">
        <v>144</v>
      </c>
      <c r="BE470" s="186">
        <f>IF(N470="základní",J470,0)</f>
        <v>0</v>
      </c>
      <c r="BF470" s="186">
        <f>IF(N470="snížená",J470,0)</f>
        <v>0</v>
      </c>
      <c r="BG470" s="186">
        <f>IF(N470="zákl. přenesená",J470,0)</f>
        <v>0</v>
      </c>
      <c r="BH470" s="186">
        <f>IF(N470="sníž. přenesená",J470,0)</f>
        <v>0</v>
      </c>
      <c r="BI470" s="186">
        <f>IF(N470="nulová",J470,0)</f>
        <v>0</v>
      </c>
      <c r="BJ470" s="12" t="s">
        <v>82</v>
      </c>
      <c r="BK470" s="186">
        <f>ROUND(I470*H470,2)</f>
        <v>0</v>
      </c>
      <c r="BL470" s="12" t="s">
        <v>292</v>
      </c>
      <c r="BM470" s="185" t="s">
        <v>684</v>
      </c>
    </row>
    <row r="471" spans="2:51" s="188" customFormat="1" ht="12">
      <c r="B471" s="187"/>
      <c r="D471" s="189" t="s">
        <v>152</v>
      </c>
      <c r="E471" s="190" t="s">
        <v>1</v>
      </c>
      <c r="F471" s="191" t="s">
        <v>685</v>
      </c>
      <c r="H471" s="190" t="s">
        <v>1</v>
      </c>
      <c r="L471" s="187"/>
      <c r="M471" s="192"/>
      <c r="T471" s="193"/>
      <c r="AT471" s="190" t="s">
        <v>152</v>
      </c>
      <c r="AU471" s="190" t="s">
        <v>84</v>
      </c>
      <c r="AV471" s="188" t="s">
        <v>82</v>
      </c>
      <c r="AW471" s="188" t="s">
        <v>31</v>
      </c>
      <c r="AX471" s="188" t="s">
        <v>74</v>
      </c>
      <c r="AY471" s="190" t="s">
        <v>144</v>
      </c>
    </row>
    <row r="472" spans="2:51" s="195" customFormat="1" ht="12">
      <c r="B472" s="194"/>
      <c r="D472" s="189" t="s">
        <v>152</v>
      </c>
      <c r="E472" s="196" t="s">
        <v>1</v>
      </c>
      <c r="F472" s="197" t="s">
        <v>686</v>
      </c>
      <c r="H472" s="198">
        <v>68.25</v>
      </c>
      <c r="L472" s="194"/>
      <c r="M472" s="199"/>
      <c r="T472" s="200"/>
      <c r="AT472" s="196" t="s">
        <v>152</v>
      </c>
      <c r="AU472" s="196" t="s">
        <v>84</v>
      </c>
      <c r="AV472" s="195" t="s">
        <v>84</v>
      </c>
      <c r="AW472" s="195" t="s">
        <v>31</v>
      </c>
      <c r="AX472" s="195" t="s">
        <v>74</v>
      </c>
      <c r="AY472" s="196" t="s">
        <v>144</v>
      </c>
    </row>
    <row r="473" spans="2:51" s="188" customFormat="1" ht="12">
      <c r="B473" s="187"/>
      <c r="D473" s="189" t="s">
        <v>152</v>
      </c>
      <c r="E473" s="190" t="s">
        <v>1</v>
      </c>
      <c r="F473" s="191" t="s">
        <v>687</v>
      </c>
      <c r="H473" s="190" t="s">
        <v>1</v>
      </c>
      <c r="L473" s="187"/>
      <c r="M473" s="192"/>
      <c r="T473" s="193"/>
      <c r="AT473" s="190" t="s">
        <v>152</v>
      </c>
      <c r="AU473" s="190" t="s">
        <v>84</v>
      </c>
      <c r="AV473" s="188" t="s">
        <v>82</v>
      </c>
      <c r="AW473" s="188" t="s">
        <v>31</v>
      </c>
      <c r="AX473" s="188" t="s">
        <v>74</v>
      </c>
      <c r="AY473" s="190" t="s">
        <v>144</v>
      </c>
    </row>
    <row r="474" spans="2:51" s="195" customFormat="1" ht="12">
      <c r="B474" s="194"/>
      <c r="D474" s="189" t="s">
        <v>152</v>
      </c>
      <c r="E474" s="196" t="s">
        <v>1</v>
      </c>
      <c r="F474" s="197" t="s">
        <v>688</v>
      </c>
      <c r="H474" s="198">
        <v>18.75</v>
      </c>
      <c r="L474" s="194"/>
      <c r="M474" s="199"/>
      <c r="T474" s="200"/>
      <c r="AT474" s="196" t="s">
        <v>152</v>
      </c>
      <c r="AU474" s="196" t="s">
        <v>84</v>
      </c>
      <c r="AV474" s="195" t="s">
        <v>84</v>
      </c>
      <c r="AW474" s="195" t="s">
        <v>31</v>
      </c>
      <c r="AX474" s="195" t="s">
        <v>74</v>
      </c>
      <c r="AY474" s="196" t="s">
        <v>144</v>
      </c>
    </row>
    <row r="475" spans="2:63" s="163" customFormat="1" ht="22.9" customHeight="1">
      <c r="B475" s="162"/>
      <c r="D475" s="164" t="s">
        <v>73</v>
      </c>
      <c r="E475" s="172" t="s">
        <v>689</v>
      </c>
      <c r="F475" s="172" t="s">
        <v>690</v>
      </c>
      <c r="J475" s="173">
        <f>BK475</f>
        <v>0</v>
      </c>
      <c r="L475" s="162"/>
      <c r="M475" s="167"/>
      <c r="P475" s="168">
        <f>SUM(P476:P512)</f>
        <v>0</v>
      </c>
      <c r="R475" s="168">
        <f>SUM(R476:R512)</f>
        <v>0</v>
      </c>
      <c r="T475" s="169">
        <f>SUM(T476:T512)</f>
        <v>1.9616532000000004</v>
      </c>
      <c r="AR475" s="164" t="s">
        <v>84</v>
      </c>
      <c r="AT475" s="170" t="s">
        <v>73</v>
      </c>
      <c r="AU475" s="170" t="s">
        <v>82</v>
      </c>
      <c r="AY475" s="164" t="s">
        <v>144</v>
      </c>
      <c r="BK475" s="171">
        <f>SUM(BK476:BK512)</f>
        <v>0</v>
      </c>
    </row>
    <row r="476" spans="2:65" s="30" customFormat="1" ht="16.5" customHeight="1">
      <c r="B476" s="29"/>
      <c r="C476" s="174" t="s">
        <v>691</v>
      </c>
      <c r="D476" s="174" t="s">
        <v>146</v>
      </c>
      <c r="E476" s="175" t="s">
        <v>692</v>
      </c>
      <c r="F476" s="176" t="s">
        <v>693</v>
      </c>
      <c r="G476" s="177" t="s">
        <v>214</v>
      </c>
      <c r="H476" s="178">
        <v>210.31</v>
      </c>
      <c r="I476" s="1"/>
      <c r="J476" s="179">
        <f>ROUND(I476*H476,2)</f>
        <v>0</v>
      </c>
      <c r="K476" s="180"/>
      <c r="L476" s="29"/>
      <c r="M476" s="181" t="s">
        <v>1</v>
      </c>
      <c r="N476" s="182" t="s">
        <v>39</v>
      </c>
      <c r="P476" s="183">
        <f>O476*H476</f>
        <v>0</v>
      </c>
      <c r="Q476" s="183">
        <v>0</v>
      </c>
      <c r="R476" s="183">
        <f>Q476*H476</f>
        <v>0</v>
      </c>
      <c r="S476" s="183">
        <v>0.00594</v>
      </c>
      <c r="T476" s="184">
        <f>S476*H476</f>
        <v>1.2492414</v>
      </c>
      <c r="AR476" s="185" t="s">
        <v>292</v>
      </c>
      <c r="AT476" s="185" t="s">
        <v>146</v>
      </c>
      <c r="AU476" s="185" t="s">
        <v>84</v>
      </c>
      <c r="AY476" s="12" t="s">
        <v>144</v>
      </c>
      <c r="BE476" s="186">
        <f>IF(N476="základní",J476,0)</f>
        <v>0</v>
      </c>
      <c r="BF476" s="186">
        <f>IF(N476="snížená",J476,0)</f>
        <v>0</v>
      </c>
      <c r="BG476" s="186">
        <f>IF(N476="zákl. přenesená",J476,0)</f>
        <v>0</v>
      </c>
      <c r="BH476" s="186">
        <f>IF(N476="sníž. přenesená",J476,0)</f>
        <v>0</v>
      </c>
      <c r="BI476" s="186">
        <f>IF(N476="nulová",J476,0)</f>
        <v>0</v>
      </c>
      <c r="BJ476" s="12" t="s">
        <v>82</v>
      </c>
      <c r="BK476" s="186">
        <f>ROUND(I476*H476,2)</f>
        <v>0</v>
      </c>
      <c r="BL476" s="12" t="s">
        <v>292</v>
      </c>
      <c r="BM476" s="185" t="s">
        <v>694</v>
      </c>
    </row>
    <row r="477" spans="2:51" s="188" customFormat="1" ht="12">
      <c r="B477" s="187"/>
      <c r="D477" s="189" t="s">
        <v>152</v>
      </c>
      <c r="E477" s="190" t="s">
        <v>1</v>
      </c>
      <c r="F477" s="191" t="s">
        <v>695</v>
      </c>
      <c r="H477" s="190" t="s">
        <v>1</v>
      </c>
      <c r="L477" s="187"/>
      <c r="M477" s="192"/>
      <c r="T477" s="193"/>
      <c r="AT477" s="190" t="s">
        <v>152</v>
      </c>
      <c r="AU477" s="190" t="s">
        <v>84</v>
      </c>
      <c r="AV477" s="188" t="s">
        <v>82</v>
      </c>
      <c r="AW477" s="188" t="s">
        <v>31</v>
      </c>
      <c r="AX477" s="188" t="s">
        <v>74</v>
      </c>
      <c r="AY477" s="190" t="s">
        <v>144</v>
      </c>
    </row>
    <row r="478" spans="2:51" s="195" customFormat="1" ht="12">
      <c r="B478" s="194"/>
      <c r="D478" s="189" t="s">
        <v>152</v>
      </c>
      <c r="E478" s="196" t="s">
        <v>1</v>
      </c>
      <c r="F478" s="197" t="s">
        <v>696</v>
      </c>
      <c r="H478" s="198">
        <v>210.31</v>
      </c>
      <c r="L478" s="194"/>
      <c r="M478" s="199"/>
      <c r="T478" s="200"/>
      <c r="AT478" s="196" t="s">
        <v>152</v>
      </c>
      <c r="AU478" s="196" t="s">
        <v>84</v>
      </c>
      <c r="AV478" s="195" t="s">
        <v>84</v>
      </c>
      <c r="AW478" s="195" t="s">
        <v>31</v>
      </c>
      <c r="AX478" s="195" t="s">
        <v>74</v>
      </c>
      <c r="AY478" s="196" t="s">
        <v>144</v>
      </c>
    </row>
    <row r="479" spans="2:65" s="30" customFormat="1" ht="21.75" customHeight="1">
      <c r="B479" s="29"/>
      <c r="C479" s="174" t="s">
        <v>697</v>
      </c>
      <c r="D479" s="174" t="s">
        <v>146</v>
      </c>
      <c r="E479" s="175" t="s">
        <v>698</v>
      </c>
      <c r="F479" s="176" t="s">
        <v>699</v>
      </c>
      <c r="G479" s="177" t="s">
        <v>317</v>
      </c>
      <c r="H479" s="178">
        <v>22.82</v>
      </c>
      <c r="I479" s="1"/>
      <c r="J479" s="179">
        <f>ROUND(I479*H479,2)</f>
        <v>0</v>
      </c>
      <c r="K479" s="180"/>
      <c r="L479" s="29"/>
      <c r="M479" s="181" t="s">
        <v>1</v>
      </c>
      <c r="N479" s="182" t="s">
        <v>39</v>
      </c>
      <c r="P479" s="183">
        <f>O479*H479</f>
        <v>0</v>
      </c>
      <c r="Q479" s="183">
        <v>0</v>
      </c>
      <c r="R479" s="183">
        <f>Q479*H479</f>
        <v>0</v>
      </c>
      <c r="S479" s="183">
        <v>0.00338</v>
      </c>
      <c r="T479" s="184">
        <f>S479*H479</f>
        <v>0.07713160000000001</v>
      </c>
      <c r="AR479" s="185" t="s">
        <v>292</v>
      </c>
      <c r="AT479" s="185" t="s">
        <v>146</v>
      </c>
      <c r="AU479" s="185" t="s">
        <v>84</v>
      </c>
      <c r="AY479" s="12" t="s">
        <v>144</v>
      </c>
      <c r="BE479" s="186">
        <f>IF(N479="základní",J479,0)</f>
        <v>0</v>
      </c>
      <c r="BF479" s="186">
        <f>IF(N479="snížená",J479,0)</f>
        <v>0</v>
      </c>
      <c r="BG479" s="186">
        <f>IF(N479="zákl. přenesená",J479,0)</f>
        <v>0</v>
      </c>
      <c r="BH479" s="186">
        <f>IF(N479="sníž. přenesená",J479,0)</f>
        <v>0</v>
      </c>
      <c r="BI479" s="186">
        <f>IF(N479="nulová",J479,0)</f>
        <v>0</v>
      </c>
      <c r="BJ479" s="12" t="s">
        <v>82</v>
      </c>
      <c r="BK479" s="186">
        <f>ROUND(I479*H479,2)</f>
        <v>0</v>
      </c>
      <c r="BL479" s="12" t="s">
        <v>292</v>
      </c>
      <c r="BM479" s="185" t="s">
        <v>700</v>
      </c>
    </row>
    <row r="480" spans="2:51" s="188" customFormat="1" ht="12">
      <c r="B480" s="187"/>
      <c r="D480" s="189" t="s">
        <v>152</v>
      </c>
      <c r="E480" s="190" t="s">
        <v>1</v>
      </c>
      <c r="F480" s="191" t="s">
        <v>701</v>
      </c>
      <c r="H480" s="190" t="s">
        <v>1</v>
      </c>
      <c r="L480" s="187"/>
      <c r="M480" s="192"/>
      <c r="T480" s="193"/>
      <c r="AT480" s="190" t="s">
        <v>152</v>
      </c>
      <c r="AU480" s="190" t="s">
        <v>84</v>
      </c>
      <c r="AV480" s="188" t="s">
        <v>82</v>
      </c>
      <c r="AW480" s="188" t="s">
        <v>31</v>
      </c>
      <c r="AX480" s="188" t="s">
        <v>74</v>
      </c>
      <c r="AY480" s="190" t="s">
        <v>144</v>
      </c>
    </row>
    <row r="481" spans="2:51" s="195" customFormat="1" ht="12">
      <c r="B481" s="194"/>
      <c r="D481" s="189" t="s">
        <v>152</v>
      </c>
      <c r="E481" s="196" t="s">
        <v>1</v>
      </c>
      <c r="F481" s="197" t="s">
        <v>688</v>
      </c>
      <c r="H481" s="198">
        <v>18.75</v>
      </c>
      <c r="L481" s="194"/>
      <c r="M481" s="199"/>
      <c r="T481" s="200"/>
      <c r="AT481" s="196" t="s">
        <v>152</v>
      </c>
      <c r="AU481" s="196" t="s">
        <v>84</v>
      </c>
      <c r="AV481" s="195" t="s">
        <v>84</v>
      </c>
      <c r="AW481" s="195" t="s">
        <v>31</v>
      </c>
      <c r="AX481" s="195" t="s">
        <v>74</v>
      </c>
      <c r="AY481" s="196" t="s">
        <v>144</v>
      </c>
    </row>
    <row r="482" spans="2:51" s="188" customFormat="1" ht="12">
      <c r="B482" s="187"/>
      <c r="D482" s="189" t="s">
        <v>152</v>
      </c>
      <c r="E482" s="190" t="s">
        <v>1</v>
      </c>
      <c r="F482" s="191" t="s">
        <v>470</v>
      </c>
      <c r="H482" s="190" t="s">
        <v>1</v>
      </c>
      <c r="L482" s="187"/>
      <c r="M482" s="192"/>
      <c r="T482" s="193"/>
      <c r="AT482" s="190" t="s">
        <v>152</v>
      </c>
      <c r="AU482" s="190" t="s">
        <v>84</v>
      </c>
      <c r="AV482" s="188" t="s">
        <v>82</v>
      </c>
      <c r="AW482" s="188" t="s">
        <v>31</v>
      </c>
      <c r="AX482" s="188" t="s">
        <v>74</v>
      </c>
      <c r="AY482" s="190" t="s">
        <v>144</v>
      </c>
    </row>
    <row r="483" spans="2:51" s="195" customFormat="1" ht="12">
      <c r="B483" s="194"/>
      <c r="D483" s="189" t="s">
        <v>152</v>
      </c>
      <c r="E483" s="196" t="s">
        <v>1</v>
      </c>
      <c r="F483" s="197" t="s">
        <v>702</v>
      </c>
      <c r="H483" s="198">
        <v>4.07</v>
      </c>
      <c r="L483" s="194"/>
      <c r="M483" s="199"/>
      <c r="T483" s="200"/>
      <c r="AT483" s="196" t="s">
        <v>152</v>
      </c>
      <c r="AU483" s="196" t="s">
        <v>84</v>
      </c>
      <c r="AV483" s="195" t="s">
        <v>84</v>
      </c>
      <c r="AW483" s="195" t="s">
        <v>31</v>
      </c>
      <c r="AX483" s="195" t="s">
        <v>74</v>
      </c>
      <c r="AY483" s="196" t="s">
        <v>144</v>
      </c>
    </row>
    <row r="484" spans="2:65" s="30" customFormat="1" ht="16.5" customHeight="1">
      <c r="B484" s="29"/>
      <c r="C484" s="174" t="s">
        <v>703</v>
      </c>
      <c r="D484" s="174" t="s">
        <v>146</v>
      </c>
      <c r="E484" s="175" t="s">
        <v>704</v>
      </c>
      <c r="F484" s="176" t="s">
        <v>705</v>
      </c>
      <c r="G484" s="177" t="s">
        <v>317</v>
      </c>
      <c r="H484" s="178">
        <v>4.2</v>
      </c>
      <c r="I484" s="1"/>
      <c r="J484" s="179">
        <f>ROUND(I484*H484,2)</f>
        <v>0</v>
      </c>
      <c r="K484" s="180"/>
      <c r="L484" s="29"/>
      <c r="M484" s="181" t="s">
        <v>1</v>
      </c>
      <c r="N484" s="182" t="s">
        <v>39</v>
      </c>
      <c r="P484" s="183">
        <f>O484*H484</f>
        <v>0</v>
      </c>
      <c r="Q484" s="183">
        <v>0</v>
      </c>
      <c r="R484" s="183">
        <f>Q484*H484</f>
        <v>0</v>
      </c>
      <c r="S484" s="183">
        <v>0.00348</v>
      </c>
      <c r="T484" s="184">
        <f>S484*H484</f>
        <v>0.014616</v>
      </c>
      <c r="AR484" s="185" t="s">
        <v>292</v>
      </c>
      <c r="AT484" s="185" t="s">
        <v>146</v>
      </c>
      <c r="AU484" s="185" t="s">
        <v>84</v>
      </c>
      <c r="AY484" s="12" t="s">
        <v>144</v>
      </c>
      <c r="BE484" s="186">
        <f>IF(N484="základní",J484,0)</f>
        <v>0</v>
      </c>
      <c r="BF484" s="186">
        <f>IF(N484="snížená",J484,0)</f>
        <v>0</v>
      </c>
      <c r="BG484" s="186">
        <f>IF(N484="zákl. přenesená",J484,0)</f>
        <v>0</v>
      </c>
      <c r="BH484" s="186">
        <f>IF(N484="sníž. přenesená",J484,0)</f>
        <v>0</v>
      </c>
      <c r="BI484" s="186">
        <f>IF(N484="nulová",J484,0)</f>
        <v>0</v>
      </c>
      <c r="BJ484" s="12" t="s">
        <v>82</v>
      </c>
      <c r="BK484" s="186">
        <f>ROUND(I484*H484,2)</f>
        <v>0</v>
      </c>
      <c r="BL484" s="12" t="s">
        <v>292</v>
      </c>
      <c r="BM484" s="185" t="s">
        <v>706</v>
      </c>
    </row>
    <row r="485" spans="2:51" s="188" customFormat="1" ht="12">
      <c r="B485" s="187"/>
      <c r="D485" s="189" t="s">
        <v>152</v>
      </c>
      <c r="E485" s="190" t="s">
        <v>1</v>
      </c>
      <c r="F485" s="191" t="s">
        <v>707</v>
      </c>
      <c r="H485" s="190" t="s">
        <v>1</v>
      </c>
      <c r="L485" s="187"/>
      <c r="M485" s="192"/>
      <c r="T485" s="193"/>
      <c r="AT485" s="190" t="s">
        <v>152</v>
      </c>
      <c r="AU485" s="190" t="s">
        <v>84</v>
      </c>
      <c r="AV485" s="188" t="s">
        <v>82</v>
      </c>
      <c r="AW485" s="188" t="s">
        <v>31</v>
      </c>
      <c r="AX485" s="188" t="s">
        <v>74</v>
      </c>
      <c r="AY485" s="190" t="s">
        <v>144</v>
      </c>
    </row>
    <row r="486" spans="2:51" s="195" customFormat="1" ht="12">
      <c r="B486" s="194"/>
      <c r="D486" s="189" t="s">
        <v>152</v>
      </c>
      <c r="E486" s="196" t="s">
        <v>1</v>
      </c>
      <c r="F486" s="197" t="s">
        <v>708</v>
      </c>
      <c r="H486" s="198">
        <v>4.2</v>
      </c>
      <c r="L486" s="194"/>
      <c r="M486" s="199"/>
      <c r="T486" s="200"/>
      <c r="AT486" s="196" t="s">
        <v>152</v>
      </c>
      <c r="AU486" s="196" t="s">
        <v>84</v>
      </c>
      <c r="AV486" s="195" t="s">
        <v>84</v>
      </c>
      <c r="AW486" s="195" t="s">
        <v>31</v>
      </c>
      <c r="AX486" s="195" t="s">
        <v>74</v>
      </c>
      <c r="AY486" s="196" t="s">
        <v>144</v>
      </c>
    </row>
    <row r="487" spans="2:65" s="30" customFormat="1" ht="21.75" customHeight="1">
      <c r="B487" s="29"/>
      <c r="C487" s="174" t="s">
        <v>709</v>
      </c>
      <c r="D487" s="174" t="s">
        <v>146</v>
      </c>
      <c r="E487" s="175" t="s">
        <v>710</v>
      </c>
      <c r="F487" s="176" t="s">
        <v>711</v>
      </c>
      <c r="G487" s="177" t="s">
        <v>317</v>
      </c>
      <c r="H487" s="178">
        <v>43.2</v>
      </c>
      <c r="I487" s="1"/>
      <c r="J487" s="179">
        <f>ROUND(I487*H487,2)</f>
        <v>0</v>
      </c>
      <c r="K487" s="180"/>
      <c r="L487" s="29"/>
      <c r="M487" s="181" t="s">
        <v>1</v>
      </c>
      <c r="N487" s="182" t="s">
        <v>39</v>
      </c>
      <c r="P487" s="183">
        <f>O487*H487</f>
        <v>0</v>
      </c>
      <c r="Q487" s="183">
        <v>0</v>
      </c>
      <c r="R487" s="183">
        <f>Q487*H487</f>
        <v>0</v>
      </c>
      <c r="S487" s="183">
        <v>0.00177</v>
      </c>
      <c r="T487" s="184">
        <f>S487*H487</f>
        <v>0.076464</v>
      </c>
      <c r="AR487" s="185" t="s">
        <v>292</v>
      </c>
      <c r="AT487" s="185" t="s">
        <v>146</v>
      </c>
      <c r="AU487" s="185" t="s">
        <v>84</v>
      </c>
      <c r="AY487" s="12" t="s">
        <v>144</v>
      </c>
      <c r="BE487" s="186">
        <f>IF(N487="základní",J487,0)</f>
        <v>0</v>
      </c>
      <c r="BF487" s="186">
        <f>IF(N487="snížená",J487,0)</f>
        <v>0</v>
      </c>
      <c r="BG487" s="186">
        <f>IF(N487="zákl. přenesená",J487,0)</f>
        <v>0</v>
      </c>
      <c r="BH487" s="186">
        <f>IF(N487="sníž. přenesená",J487,0)</f>
        <v>0</v>
      </c>
      <c r="BI487" s="186">
        <f>IF(N487="nulová",J487,0)</f>
        <v>0</v>
      </c>
      <c r="BJ487" s="12" t="s">
        <v>82</v>
      </c>
      <c r="BK487" s="186">
        <f>ROUND(I487*H487,2)</f>
        <v>0</v>
      </c>
      <c r="BL487" s="12" t="s">
        <v>292</v>
      </c>
      <c r="BM487" s="185" t="s">
        <v>712</v>
      </c>
    </row>
    <row r="488" spans="2:51" s="188" customFormat="1" ht="12">
      <c r="B488" s="187"/>
      <c r="D488" s="189" t="s">
        <v>152</v>
      </c>
      <c r="E488" s="190" t="s">
        <v>1</v>
      </c>
      <c r="F488" s="191" t="s">
        <v>713</v>
      </c>
      <c r="H488" s="190" t="s">
        <v>1</v>
      </c>
      <c r="L488" s="187"/>
      <c r="M488" s="192"/>
      <c r="T488" s="193"/>
      <c r="AT488" s="190" t="s">
        <v>152</v>
      </c>
      <c r="AU488" s="190" t="s">
        <v>84</v>
      </c>
      <c r="AV488" s="188" t="s">
        <v>82</v>
      </c>
      <c r="AW488" s="188" t="s">
        <v>31</v>
      </c>
      <c r="AX488" s="188" t="s">
        <v>74</v>
      </c>
      <c r="AY488" s="190" t="s">
        <v>144</v>
      </c>
    </row>
    <row r="489" spans="2:51" s="195" customFormat="1" ht="12">
      <c r="B489" s="194"/>
      <c r="D489" s="189" t="s">
        <v>152</v>
      </c>
      <c r="E489" s="196" t="s">
        <v>1</v>
      </c>
      <c r="F489" s="197" t="s">
        <v>714</v>
      </c>
      <c r="H489" s="198">
        <v>33.9</v>
      </c>
      <c r="L489" s="194"/>
      <c r="M489" s="199"/>
      <c r="T489" s="200"/>
      <c r="AT489" s="196" t="s">
        <v>152</v>
      </c>
      <c r="AU489" s="196" t="s">
        <v>84</v>
      </c>
      <c r="AV489" s="195" t="s">
        <v>84</v>
      </c>
      <c r="AW489" s="195" t="s">
        <v>31</v>
      </c>
      <c r="AX489" s="195" t="s">
        <v>74</v>
      </c>
      <c r="AY489" s="196" t="s">
        <v>144</v>
      </c>
    </row>
    <row r="490" spans="2:51" s="188" customFormat="1" ht="12">
      <c r="B490" s="187"/>
      <c r="D490" s="189" t="s">
        <v>152</v>
      </c>
      <c r="E490" s="190" t="s">
        <v>1</v>
      </c>
      <c r="F490" s="191" t="s">
        <v>715</v>
      </c>
      <c r="H490" s="190" t="s">
        <v>1</v>
      </c>
      <c r="L490" s="187"/>
      <c r="M490" s="192"/>
      <c r="T490" s="193"/>
      <c r="AT490" s="190" t="s">
        <v>152</v>
      </c>
      <c r="AU490" s="190" t="s">
        <v>84</v>
      </c>
      <c r="AV490" s="188" t="s">
        <v>82</v>
      </c>
      <c r="AW490" s="188" t="s">
        <v>31</v>
      </c>
      <c r="AX490" s="188" t="s">
        <v>74</v>
      </c>
      <c r="AY490" s="190" t="s">
        <v>144</v>
      </c>
    </row>
    <row r="491" spans="2:51" s="195" customFormat="1" ht="12">
      <c r="B491" s="194"/>
      <c r="D491" s="189" t="s">
        <v>152</v>
      </c>
      <c r="E491" s="196" t="s">
        <v>1</v>
      </c>
      <c r="F491" s="197" t="s">
        <v>716</v>
      </c>
      <c r="H491" s="198">
        <v>9.3</v>
      </c>
      <c r="L491" s="194"/>
      <c r="M491" s="199"/>
      <c r="T491" s="200"/>
      <c r="AT491" s="196" t="s">
        <v>152</v>
      </c>
      <c r="AU491" s="196" t="s">
        <v>84</v>
      </c>
      <c r="AV491" s="195" t="s">
        <v>84</v>
      </c>
      <c r="AW491" s="195" t="s">
        <v>31</v>
      </c>
      <c r="AX491" s="195" t="s">
        <v>74</v>
      </c>
      <c r="AY491" s="196" t="s">
        <v>144</v>
      </c>
    </row>
    <row r="492" spans="2:65" s="30" customFormat="1" ht="16.5" customHeight="1">
      <c r="B492" s="29"/>
      <c r="C492" s="174" t="s">
        <v>717</v>
      </c>
      <c r="D492" s="174" t="s">
        <v>146</v>
      </c>
      <c r="E492" s="175" t="s">
        <v>718</v>
      </c>
      <c r="F492" s="176" t="s">
        <v>719</v>
      </c>
      <c r="G492" s="177" t="s">
        <v>506</v>
      </c>
      <c r="H492" s="178">
        <v>1</v>
      </c>
      <c r="I492" s="1"/>
      <c r="J492" s="179">
        <f>ROUND(I492*H492,2)</f>
        <v>0</v>
      </c>
      <c r="K492" s="180"/>
      <c r="L492" s="29"/>
      <c r="M492" s="181" t="s">
        <v>1</v>
      </c>
      <c r="N492" s="182" t="s">
        <v>39</v>
      </c>
      <c r="P492" s="183">
        <f>O492*H492</f>
        <v>0</v>
      </c>
      <c r="Q492" s="183">
        <v>0</v>
      </c>
      <c r="R492" s="183">
        <f>Q492*H492</f>
        <v>0</v>
      </c>
      <c r="S492" s="183">
        <v>0.00906</v>
      </c>
      <c r="T492" s="184">
        <f>S492*H492</f>
        <v>0.00906</v>
      </c>
      <c r="AR492" s="185" t="s">
        <v>292</v>
      </c>
      <c r="AT492" s="185" t="s">
        <v>146</v>
      </c>
      <c r="AU492" s="185" t="s">
        <v>84</v>
      </c>
      <c r="AY492" s="12" t="s">
        <v>144</v>
      </c>
      <c r="BE492" s="186">
        <f>IF(N492="základní",J492,0)</f>
        <v>0</v>
      </c>
      <c r="BF492" s="186">
        <f>IF(N492="snížená",J492,0)</f>
        <v>0</v>
      </c>
      <c r="BG492" s="186">
        <f>IF(N492="zákl. přenesená",J492,0)</f>
        <v>0</v>
      </c>
      <c r="BH492" s="186">
        <f>IF(N492="sníž. přenesená",J492,0)</f>
        <v>0</v>
      </c>
      <c r="BI492" s="186">
        <f>IF(N492="nulová",J492,0)</f>
        <v>0</v>
      </c>
      <c r="BJ492" s="12" t="s">
        <v>82</v>
      </c>
      <c r="BK492" s="186">
        <f>ROUND(I492*H492,2)</f>
        <v>0</v>
      </c>
      <c r="BL492" s="12" t="s">
        <v>292</v>
      </c>
      <c r="BM492" s="185" t="s">
        <v>720</v>
      </c>
    </row>
    <row r="493" spans="2:51" s="188" customFormat="1" ht="12">
      <c r="B493" s="187"/>
      <c r="D493" s="189" t="s">
        <v>152</v>
      </c>
      <c r="E493" s="190" t="s">
        <v>1</v>
      </c>
      <c r="F493" s="191" t="s">
        <v>721</v>
      </c>
      <c r="H493" s="190" t="s">
        <v>1</v>
      </c>
      <c r="L493" s="187"/>
      <c r="M493" s="192"/>
      <c r="T493" s="193"/>
      <c r="AT493" s="190" t="s">
        <v>152</v>
      </c>
      <c r="AU493" s="190" t="s">
        <v>84</v>
      </c>
      <c r="AV493" s="188" t="s">
        <v>82</v>
      </c>
      <c r="AW493" s="188" t="s">
        <v>31</v>
      </c>
      <c r="AX493" s="188" t="s">
        <v>74</v>
      </c>
      <c r="AY493" s="190" t="s">
        <v>144</v>
      </c>
    </row>
    <row r="494" spans="2:51" s="195" customFormat="1" ht="12">
      <c r="B494" s="194"/>
      <c r="D494" s="189" t="s">
        <v>152</v>
      </c>
      <c r="E494" s="196" t="s">
        <v>1</v>
      </c>
      <c r="F494" s="197" t="s">
        <v>82</v>
      </c>
      <c r="H494" s="198">
        <v>1</v>
      </c>
      <c r="L494" s="194"/>
      <c r="M494" s="199"/>
      <c r="T494" s="200"/>
      <c r="AT494" s="196" t="s">
        <v>152</v>
      </c>
      <c r="AU494" s="196" t="s">
        <v>84</v>
      </c>
      <c r="AV494" s="195" t="s">
        <v>84</v>
      </c>
      <c r="AW494" s="195" t="s">
        <v>31</v>
      </c>
      <c r="AX494" s="195" t="s">
        <v>74</v>
      </c>
      <c r="AY494" s="196" t="s">
        <v>144</v>
      </c>
    </row>
    <row r="495" spans="2:65" s="30" customFormat="1" ht="24.2" customHeight="1">
      <c r="B495" s="29"/>
      <c r="C495" s="174" t="s">
        <v>722</v>
      </c>
      <c r="D495" s="174" t="s">
        <v>146</v>
      </c>
      <c r="E495" s="175" t="s">
        <v>723</v>
      </c>
      <c r="F495" s="176" t="s">
        <v>724</v>
      </c>
      <c r="G495" s="177" t="s">
        <v>317</v>
      </c>
      <c r="H495" s="178">
        <v>21.12</v>
      </c>
      <c r="I495" s="1"/>
      <c r="J495" s="179">
        <f>ROUND(I495*H495,2)</f>
        <v>0</v>
      </c>
      <c r="K495" s="180"/>
      <c r="L495" s="29"/>
      <c r="M495" s="181" t="s">
        <v>1</v>
      </c>
      <c r="N495" s="182" t="s">
        <v>39</v>
      </c>
      <c r="P495" s="183">
        <f>O495*H495</f>
        <v>0</v>
      </c>
      <c r="Q495" s="183">
        <v>0</v>
      </c>
      <c r="R495" s="183">
        <f>Q495*H495</f>
        <v>0</v>
      </c>
      <c r="S495" s="183">
        <v>0.00191</v>
      </c>
      <c r="T495" s="184">
        <f>S495*H495</f>
        <v>0.040339200000000006</v>
      </c>
      <c r="AR495" s="185" t="s">
        <v>292</v>
      </c>
      <c r="AT495" s="185" t="s">
        <v>146</v>
      </c>
      <c r="AU495" s="185" t="s">
        <v>84</v>
      </c>
      <c r="AY495" s="12" t="s">
        <v>144</v>
      </c>
      <c r="BE495" s="186">
        <f>IF(N495="základní",J495,0)</f>
        <v>0</v>
      </c>
      <c r="BF495" s="186">
        <f>IF(N495="snížená",J495,0)</f>
        <v>0</v>
      </c>
      <c r="BG495" s="186">
        <f>IF(N495="zákl. přenesená",J495,0)</f>
        <v>0</v>
      </c>
      <c r="BH495" s="186">
        <f>IF(N495="sníž. přenesená",J495,0)</f>
        <v>0</v>
      </c>
      <c r="BI495" s="186">
        <f>IF(N495="nulová",J495,0)</f>
        <v>0</v>
      </c>
      <c r="BJ495" s="12" t="s">
        <v>82</v>
      </c>
      <c r="BK495" s="186">
        <f>ROUND(I495*H495,2)</f>
        <v>0</v>
      </c>
      <c r="BL495" s="12" t="s">
        <v>292</v>
      </c>
      <c r="BM495" s="185" t="s">
        <v>725</v>
      </c>
    </row>
    <row r="496" spans="2:51" s="188" customFormat="1" ht="12">
      <c r="B496" s="187"/>
      <c r="D496" s="189" t="s">
        <v>152</v>
      </c>
      <c r="E496" s="190" t="s">
        <v>1</v>
      </c>
      <c r="F496" s="191" t="s">
        <v>726</v>
      </c>
      <c r="H496" s="190" t="s">
        <v>1</v>
      </c>
      <c r="L496" s="187"/>
      <c r="M496" s="192"/>
      <c r="T496" s="193"/>
      <c r="AT496" s="190" t="s">
        <v>152</v>
      </c>
      <c r="AU496" s="190" t="s">
        <v>84</v>
      </c>
      <c r="AV496" s="188" t="s">
        <v>82</v>
      </c>
      <c r="AW496" s="188" t="s">
        <v>31</v>
      </c>
      <c r="AX496" s="188" t="s">
        <v>74</v>
      </c>
      <c r="AY496" s="190" t="s">
        <v>144</v>
      </c>
    </row>
    <row r="497" spans="2:51" s="195" customFormat="1" ht="12">
      <c r="B497" s="194"/>
      <c r="D497" s="189" t="s">
        <v>152</v>
      </c>
      <c r="E497" s="196" t="s">
        <v>1</v>
      </c>
      <c r="F497" s="197" t="s">
        <v>727</v>
      </c>
      <c r="H497" s="198">
        <v>21.12</v>
      </c>
      <c r="L497" s="194"/>
      <c r="M497" s="199"/>
      <c r="T497" s="200"/>
      <c r="AT497" s="196" t="s">
        <v>152</v>
      </c>
      <c r="AU497" s="196" t="s">
        <v>84</v>
      </c>
      <c r="AV497" s="195" t="s">
        <v>84</v>
      </c>
      <c r="AW497" s="195" t="s">
        <v>31</v>
      </c>
      <c r="AX497" s="195" t="s">
        <v>74</v>
      </c>
      <c r="AY497" s="196" t="s">
        <v>144</v>
      </c>
    </row>
    <row r="498" spans="2:65" s="30" customFormat="1" ht="16.5" customHeight="1">
      <c r="B498" s="29"/>
      <c r="C498" s="174" t="s">
        <v>728</v>
      </c>
      <c r="D498" s="174" t="s">
        <v>146</v>
      </c>
      <c r="E498" s="175" t="s">
        <v>729</v>
      </c>
      <c r="F498" s="176" t="s">
        <v>730</v>
      </c>
      <c r="G498" s="177" t="s">
        <v>317</v>
      </c>
      <c r="H498" s="178">
        <v>23</v>
      </c>
      <c r="I498" s="1"/>
      <c r="J498" s="179">
        <f>ROUND(I498*H498,2)</f>
        <v>0</v>
      </c>
      <c r="K498" s="180"/>
      <c r="L498" s="29"/>
      <c r="M498" s="181" t="s">
        <v>1</v>
      </c>
      <c r="N498" s="182" t="s">
        <v>39</v>
      </c>
      <c r="P498" s="183">
        <f>O498*H498</f>
        <v>0</v>
      </c>
      <c r="Q498" s="183">
        <v>0</v>
      </c>
      <c r="R498" s="183">
        <f>Q498*H498</f>
        <v>0</v>
      </c>
      <c r="S498" s="183">
        <v>0.00167</v>
      </c>
      <c r="T498" s="184">
        <f>S498*H498</f>
        <v>0.03841</v>
      </c>
      <c r="AR498" s="185" t="s">
        <v>292</v>
      </c>
      <c r="AT498" s="185" t="s">
        <v>146</v>
      </c>
      <c r="AU498" s="185" t="s">
        <v>84</v>
      </c>
      <c r="AY498" s="12" t="s">
        <v>144</v>
      </c>
      <c r="BE498" s="186">
        <f>IF(N498="základní",J498,0)</f>
        <v>0</v>
      </c>
      <c r="BF498" s="186">
        <f>IF(N498="snížená",J498,0)</f>
        <v>0</v>
      </c>
      <c r="BG498" s="186">
        <f>IF(N498="zákl. přenesená",J498,0)</f>
        <v>0</v>
      </c>
      <c r="BH498" s="186">
        <f>IF(N498="sníž. přenesená",J498,0)</f>
        <v>0</v>
      </c>
      <c r="BI498" s="186">
        <f>IF(N498="nulová",J498,0)</f>
        <v>0</v>
      </c>
      <c r="BJ498" s="12" t="s">
        <v>82</v>
      </c>
      <c r="BK498" s="186">
        <f>ROUND(I498*H498,2)</f>
        <v>0</v>
      </c>
      <c r="BL498" s="12" t="s">
        <v>292</v>
      </c>
      <c r="BM498" s="185" t="s">
        <v>731</v>
      </c>
    </row>
    <row r="499" spans="2:51" s="188" customFormat="1" ht="12">
      <c r="B499" s="187"/>
      <c r="D499" s="189" t="s">
        <v>152</v>
      </c>
      <c r="E499" s="190" t="s">
        <v>1</v>
      </c>
      <c r="F499" s="191" t="s">
        <v>732</v>
      </c>
      <c r="H499" s="190" t="s">
        <v>1</v>
      </c>
      <c r="L499" s="187"/>
      <c r="M499" s="192"/>
      <c r="T499" s="193"/>
      <c r="AT499" s="190" t="s">
        <v>152</v>
      </c>
      <c r="AU499" s="190" t="s">
        <v>84</v>
      </c>
      <c r="AV499" s="188" t="s">
        <v>82</v>
      </c>
      <c r="AW499" s="188" t="s">
        <v>31</v>
      </c>
      <c r="AX499" s="188" t="s">
        <v>74</v>
      </c>
      <c r="AY499" s="190" t="s">
        <v>144</v>
      </c>
    </row>
    <row r="500" spans="2:51" s="195" customFormat="1" ht="12">
      <c r="B500" s="194"/>
      <c r="D500" s="189" t="s">
        <v>152</v>
      </c>
      <c r="E500" s="196" t="s">
        <v>1</v>
      </c>
      <c r="F500" s="197" t="s">
        <v>733</v>
      </c>
      <c r="H500" s="198">
        <v>23</v>
      </c>
      <c r="L500" s="194"/>
      <c r="M500" s="199"/>
      <c r="T500" s="200"/>
      <c r="AT500" s="196" t="s">
        <v>152</v>
      </c>
      <c r="AU500" s="196" t="s">
        <v>84</v>
      </c>
      <c r="AV500" s="195" t="s">
        <v>84</v>
      </c>
      <c r="AW500" s="195" t="s">
        <v>31</v>
      </c>
      <c r="AX500" s="195" t="s">
        <v>74</v>
      </c>
      <c r="AY500" s="196" t="s">
        <v>144</v>
      </c>
    </row>
    <row r="501" spans="2:65" s="30" customFormat="1" ht="16.5" customHeight="1">
      <c r="B501" s="29"/>
      <c r="C501" s="174" t="s">
        <v>734</v>
      </c>
      <c r="D501" s="174" t="s">
        <v>146</v>
      </c>
      <c r="E501" s="175" t="s">
        <v>735</v>
      </c>
      <c r="F501" s="176" t="s">
        <v>736</v>
      </c>
      <c r="G501" s="177" t="s">
        <v>317</v>
      </c>
      <c r="H501" s="178">
        <v>21.12</v>
      </c>
      <c r="I501" s="1"/>
      <c r="J501" s="179">
        <f>ROUND(I501*H501,2)</f>
        <v>0</v>
      </c>
      <c r="K501" s="180"/>
      <c r="L501" s="29"/>
      <c r="M501" s="181" t="s">
        <v>1</v>
      </c>
      <c r="N501" s="182" t="s">
        <v>39</v>
      </c>
      <c r="P501" s="183">
        <f>O501*H501</f>
        <v>0</v>
      </c>
      <c r="Q501" s="183">
        <v>0</v>
      </c>
      <c r="R501" s="183">
        <f>Q501*H501</f>
        <v>0</v>
      </c>
      <c r="S501" s="183">
        <v>0.00175</v>
      </c>
      <c r="T501" s="184">
        <f>S501*H501</f>
        <v>0.03696</v>
      </c>
      <c r="AR501" s="185" t="s">
        <v>292</v>
      </c>
      <c r="AT501" s="185" t="s">
        <v>146</v>
      </c>
      <c r="AU501" s="185" t="s">
        <v>84</v>
      </c>
      <c r="AY501" s="12" t="s">
        <v>144</v>
      </c>
      <c r="BE501" s="186">
        <f>IF(N501="základní",J501,0)</f>
        <v>0</v>
      </c>
      <c r="BF501" s="186">
        <f>IF(N501="snížená",J501,0)</f>
        <v>0</v>
      </c>
      <c r="BG501" s="186">
        <f>IF(N501="zákl. přenesená",J501,0)</f>
        <v>0</v>
      </c>
      <c r="BH501" s="186">
        <f>IF(N501="sníž. přenesená",J501,0)</f>
        <v>0</v>
      </c>
      <c r="BI501" s="186">
        <f>IF(N501="nulová",J501,0)</f>
        <v>0</v>
      </c>
      <c r="BJ501" s="12" t="s">
        <v>82</v>
      </c>
      <c r="BK501" s="186">
        <f>ROUND(I501*H501,2)</f>
        <v>0</v>
      </c>
      <c r="BL501" s="12" t="s">
        <v>292</v>
      </c>
      <c r="BM501" s="185" t="s">
        <v>737</v>
      </c>
    </row>
    <row r="502" spans="2:51" s="188" customFormat="1" ht="12">
      <c r="B502" s="187"/>
      <c r="D502" s="189" t="s">
        <v>152</v>
      </c>
      <c r="E502" s="190" t="s">
        <v>1</v>
      </c>
      <c r="F502" s="191" t="s">
        <v>738</v>
      </c>
      <c r="H502" s="190" t="s">
        <v>1</v>
      </c>
      <c r="L502" s="187"/>
      <c r="M502" s="192"/>
      <c r="T502" s="193"/>
      <c r="AT502" s="190" t="s">
        <v>152</v>
      </c>
      <c r="AU502" s="190" t="s">
        <v>84</v>
      </c>
      <c r="AV502" s="188" t="s">
        <v>82</v>
      </c>
      <c r="AW502" s="188" t="s">
        <v>31</v>
      </c>
      <c r="AX502" s="188" t="s">
        <v>74</v>
      </c>
      <c r="AY502" s="190" t="s">
        <v>144</v>
      </c>
    </row>
    <row r="503" spans="2:51" s="195" customFormat="1" ht="12">
      <c r="B503" s="194"/>
      <c r="D503" s="189" t="s">
        <v>152</v>
      </c>
      <c r="E503" s="196" t="s">
        <v>1</v>
      </c>
      <c r="F503" s="197" t="s">
        <v>727</v>
      </c>
      <c r="H503" s="198">
        <v>21.12</v>
      </c>
      <c r="L503" s="194"/>
      <c r="M503" s="199"/>
      <c r="T503" s="200"/>
      <c r="AT503" s="196" t="s">
        <v>152</v>
      </c>
      <c r="AU503" s="196" t="s">
        <v>84</v>
      </c>
      <c r="AV503" s="195" t="s">
        <v>84</v>
      </c>
      <c r="AW503" s="195" t="s">
        <v>31</v>
      </c>
      <c r="AX503" s="195" t="s">
        <v>74</v>
      </c>
      <c r="AY503" s="196" t="s">
        <v>144</v>
      </c>
    </row>
    <row r="504" spans="2:65" s="30" customFormat="1" ht="33" customHeight="1">
      <c r="B504" s="29"/>
      <c r="C504" s="174" t="s">
        <v>739</v>
      </c>
      <c r="D504" s="174" t="s">
        <v>146</v>
      </c>
      <c r="E504" s="175" t="s">
        <v>740</v>
      </c>
      <c r="F504" s="176" t="s">
        <v>741</v>
      </c>
      <c r="G504" s="177" t="s">
        <v>506</v>
      </c>
      <c r="H504" s="178">
        <v>1</v>
      </c>
      <c r="I504" s="1"/>
      <c r="J504" s="179">
        <f>ROUND(I504*H504,2)</f>
        <v>0</v>
      </c>
      <c r="K504" s="180"/>
      <c r="L504" s="29"/>
      <c r="M504" s="181" t="s">
        <v>1</v>
      </c>
      <c r="N504" s="182" t="s">
        <v>39</v>
      </c>
      <c r="P504" s="183">
        <f>O504*H504</f>
        <v>0</v>
      </c>
      <c r="Q504" s="183">
        <v>0</v>
      </c>
      <c r="R504" s="183">
        <f>Q504*H504</f>
        <v>0</v>
      </c>
      <c r="S504" s="183">
        <v>0.00188</v>
      </c>
      <c r="T504" s="184">
        <f>S504*H504</f>
        <v>0.00188</v>
      </c>
      <c r="AR504" s="185" t="s">
        <v>292</v>
      </c>
      <c r="AT504" s="185" t="s">
        <v>146</v>
      </c>
      <c r="AU504" s="185" t="s">
        <v>84</v>
      </c>
      <c r="AY504" s="12" t="s">
        <v>144</v>
      </c>
      <c r="BE504" s="186">
        <f>IF(N504="základní",J504,0)</f>
        <v>0</v>
      </c>
      <c r="BF504" s="186">
        <f>IF(N504="snížená",J504,0)</f>
        <v>0</v>
      </c>
      <c r="BG504" s="186">
        <f>IF(N504="zákl. přenesená",J504,0)</f>
        <v>0</v>
      </c>
      <c r="BH504" s="186">
        <f>IF(N504="sníž. přenesená",J504,0)</f>
        <v>0</v>
      </c>
      <c r="BI504" s="186">
        <f>IF(N504="nulová",J504,0)</f>
        <v>0</v>
      </c>
      <c r="BJ504" s="12" t="s">
        <v>82</v>
      </c>
      <c r="BK504" s="186">
        <f>ROUND(I504*H504,2)</f>
        <v>0</v>
      </c>
      <c r="BL504" s="12" t="s">
        <v>292</v>
      </c>
      <c r="BM504" s="185" t="s">
        <v>742</v>
      </c>
    </row>
    <row r="505" spans="2:51" s="188" customFormat="1" ht="12">
      <c r="B505" s="187"/>
      <c r="D505" s="189" t="s">
        <v>152</v>
      </c>
      <c r="E505" s="190" t="s">
        <v>1</v>
      </c>
      <c r="F505" s="191" t="s">
        <v>743</v>
      </c>
      <c r="H505" s="190" t="s">
        <v>1</v>
      </c>
      <c r="L505" s="187"/>
      <c r="M505" s="192"/>
      <c r="T505" s="193"/>
      <c r="AT505" s="190" t="s">
        <v>152</v>
      </c>
      <c r="AU505" s="190" t="s">
        <v>84</v>
      </c>
      <c r="AV505" s="188" t="s">
        <v>82</v>
      </c>
      <c r="AW505" s="188" t="s">
        <v>31</v>
      </c>
      <c r="AX505" s="188" t="s">
        <v>74</v>
      </c>
      <c r="AY505" s="190" t="s">
        <v>144</v>
      </c>
    </row>
    <row r="506" spans="2:51" s="195" customFormat="1" ht="12">
      <c r="B506" s="194"/>
      <c r="D506" s="189" t="s">
        <v>152</v>
      </c>
      <c r="E506" s="196" t="s">
        <v>1</v>
      </c>
      <c r="F506" s="197" t="s">
        <v>82</v>
      </c>
      <c r="H506" s="198">
        <v>1</v>
      </c>
      <c r="L506" s="194"/>
      <c r="M506" s="199"/>
      <c r="T506" s="200"/>
      <c r="AT506" s="196" t="s">
        <v>152</v>
      </c>
      <c r="AU506" s="196" t="s">
        <v>84</v>
      </c>
      <c r="AV506" s="195" t="s">
        <v>84</v>
      </c>
      <c r="AW506" s="195" t="s">
        <v>31</v>
      </c>
      <c r="AX506" s="195" t="s">
        <v>74</v>
      </c>
      <c r="AY506" s="196" t="s">
        <v>144</v>
      </c>
    </row>
    <row r="507" spans="2:65" s="30" customFormat="1" ht="16.5" customHeight="1">
      <c r="B507" s="29"/>
      <c r="C507" s="174" t="s">
        <v>744</v>
      </c>
      <c r="D507" s="174" t="s">
        <v>146</v>
      </c>
      <c r="E507" s="175" t="s">
        <v>745</v>
      </c>
      <c r="F507" s="176" t="s">
        <v>746</v>
      </c>
      <c r="G507" s="177" t="s">
        <v>317</v>
      </c>
      <c r="H507" s="178">
        <v>33.9</v>
      </c>
      <c r="I507" s="1"/>
      <c r="J507" s="179">
        <f>ROUND(I507*H507,2)</f>
        <v>0</v>
      </c>
      <c r="K507" s="180"/>
      <c r="L507" s="29"/>
      <c r="M507" s="181" t="s">
        <v>1</v>
      </c>
      <c r="N507" s="182" t="s">
        <v>39</v>
      </c>
      <c r="P507" s="183">
        <f>O507*H507</f>
        <v>0</v>
      </c>
      <c r="Q507" s="183">
        <v>0</v>
      </c>
      <c r="R507" s="183">
        <f>Q507*H507</f>
        <v>0</v>
      </c>
      <c r="S507" s="183">
        <v>0.01069</v>
      </c>
      <c r="T507" s="184">
        <f>S507*H507</f>
        <v>0.36239099999999996</v>
      </c>
      <c r="AR507" s="185" t="s">
        <v>292</v>
      </c>
      <c r="AT507" s="185" t="s">
        <v>146</v>
      </c>
      <c r="AU507" s="185" t="s">
        <v>84</v>
      </c>
      <c r="AY507" s="12" t="s">
        <v>144</v>
      </c>
      <c r="BE507" s="186">
        <f>IF(N507="základní",J507,0)</f>
        <v>0</v>
      </c>
      <c r="BF507" s="186">
        <f>IF(N507="snížená",J507,0)</f>
        <v>0</v>
      </c>
      <c r="BG507" s="186">
        <f>IF(N507="zákl. přenesená",J507,0)</f>
        <v>0</v>
      </c>
      <c r="BH507" s="186">
        <f>IF(N507="sníž. přenesená",J507,0)</f>
        <v>0</v>
      </c>
      <c r="BI507" s="186">
        <f>IF(N507="nulová",J507,0)</f>
        <v>0</v>
      </c>
      <c r="BJ507" s="12" t="s">
        <v>82</v>
      </c>
      <c r="BK507" s="186">
        <f>ROUND(I507*H507,2)</f>
        <v>0</v>
      </c>
      <c r="BL507" s="12" t="s">
        <v>292</v>
      </c>
      <c r="BM507" s="185" t="s">
        <v>747</v>
      </c>
    </row>
    <row r="508" spans="2:51" s="188" customFormat="1" ht="12">
      <c r="B508" s="187"/>
      <c r="D508" s="189" t="s">
        <v>152</v>
      </c>
      <c r="E508" s="190" t="s">
        <v>1</v>
      </c>
      <c r="F508" s="191" t="s">
        <v>748</v>
      </c>
      <c r="H508" s="190" t="s">
        <v>1</v>
      </c>
      <c r="L508" s="187"/>
      <c r="M508" s="192"/>
      <c r="T508" s="193"/>
      <c r="AT508" s="190" t="s">
        <v>152</v>
      </c>
      <c r="AU508" s="190" t="s">
        <v>84</v>
      </c>
      <c r="AV508" s="188" t="s">
        <v>82</v>
      </c>
      <c r="AW508" s="188" t="s">
        <v>31</v>
      </c>
      <c r="AX508" s="188" t="s">
        <v>74</v>
      </c>
      <c r="AY508" s="190" t="s">
        <v>144</v>
      </c>
    </row>
    <row r="509" spans="2:51" s="195" customFormat="1" ht="12">
      <c r="B509" s="194"/>
      <c r="D509" s="189" t="s">
        <v>152</v>
      </c>
      <c r="E509" s="196" t="s">
        <v>1</v>
      </c>
      <c r="F509" s="197" t="s">
        <v>749</v>
      </c>
      <c r="H509" s="198">
        <v>33.9</v>
      </c>
      <c r="L509" s="194"/>
      <c r="M509" s="199"/>
      <c r="T509" s="200"/>
      <c r="AT509" s="196" t="s">
        <v>152</v>
      </c>
      <c r="AU509" s="196" t="s">
        <v>84</v>
      </c>
      <c r="AV509" s="195" t="s">
        <v>84</v>
      </c>
      <c r="AW509" s="195" t="s">
        <v>31</v>
      </c>
      <c r="AX509" s="195" t="s">
        <v>74</v>
      </c>
      <c r="AY509" s="196" t="s">
        <v>144</v>
      </c>
    </row>
    <row r="510" spans="2:65" s="30" customFormat="1" ht="16.5" customHeight="1">
      <c r="B510" s="29"/>
      <c r="C510" s="174" t="s">
        <v>750</v>
      </c>
      <c r="D510" s="174" t="s">
        <v>146</v>
      </c>
      <c r="E510" s="175" t="s">
        <v>751</v>
      </c>
      <c r="F510" s="176" t="s">
        <v>752</v>
      </c>
      <c r="G510" s="177" t="s">
        <v>317</v>
      </c>
      <c r="H510" s="178">
        <v>14</v>
      </c>
      <c r="I510" s="1"/>
      <c r="J510" s="179">
        <f>ROUND(I510*H510,2)</f>
        <v>0</v>
      </c>
      <c r="K510" s="180"/>
      <c r="L510" s="29"/>
      <c r="M510" s="181" t="s">
        <v>1</v>
      </c>
      <c r="N510" s="182" t="s">
        <v>39</v>
      </c>
      <c r="P510" s="183">
        <f>O510*H510</f>
        <v>0</v>
      </c>
      <c r="Q510" s="183">
        <v>0</v>
      </c>
      <c r="R510" s="183">
        <f>Q510*H510</f>
        <v>0</v>
      </c>
      <c r="S510" s="183">
        <v>0.00394</v>
      </c>
      <c r="T510" s="184">
        <f>S510*H510</f>
        <v>0.05516</v>
      </c>
      <c r="AR510" s="185" t="s">
        <v>292</v>
      </c>
      <c r="AT510" s="185" t="s">
        <v>146</v>
      </c>
      <c r="AU510" s="185" t="s">
        <v>84</v>
      </c>
      <c r="AY510" s="12" t="s">
        <v>144</v>
      </c>
      <c r="BE510" s="186">
        <f>IF(N510="základní",J510,0)</f>
        <v>0</v>
      </c>
      <c r="BF510" s="186">
        <f>IF(N510="snížená",J510,0)</f>
        <v>0</v>
      </c>
      <c r="BG510" s="186">
        <f>IF(N510="zákl. přenesená",J510,0)</f>
        <v>0</v>
      </c>
      <c r="BH510" s="186">
        <f>IF(N510="sníž. přenesená",J510,0)</f>
        <v>0</v>
      </c>
      <c r="BI510" s="186">
        <f>IF(N510="nulová",J510,0)</f>
        <v>0</v>
      </c>
      <c r="BJ510" s="12" t="s">
        <v>82</v>
      </c>
      <c r="BK510" s="186">
        <f>ROUND(I510*H510,2)</f>
        <v>0</v>
      </c>
      <c r="BL510" s="12" t="s">
        <v>292</v>
      </c>
      <c r="BM510" s="185" t="s">
        <v>753</v>
      </c>
    </row>
    <row r="511" spans="2:51" s="188" customFormat="1" ht="12">
      <c r="B511" s="187"/>
      <c r="D511" s="189" t="s">
        <v>152</v>
      </c>
      <c r="E511" s="190" t="s">
        <v>1</v>
      </c>
      <c r="F511" s="191" t="s">
        <v>754</v>
      </c>
      <c r="H511" s="190" t="s">
        <v>1</v>
      </c>
      <c r="L511" s="187"/>
      <c r="M511" s="192"/>
      <c r="T511" s="193"/>
      <c r="AT511" s="190" t="s">
        <v>152</v>
      </c>
      <c r="AU511" s="190" t="s">
        <v>84</v>
      </c>
      <c r="AV511" s="188" t="s">
        <v>82</v>
      </c>
      <c r="AW511" s="188" t="s">
        <v>31</v>
      </c>
      <c r="AX511" s="188" t="s">
        <v>74</v>
      </c>
      <c r="AY511" s="190" t="s">
        <v>144</v>
      </c>
    </row>
    <row r="512" spans="2:51" s="195" customFormat="1" ht="12">
      <c r="B512" s="194"/>
      <c r="D512" s="189" t="s">
        <v>152</v>
      </c>
      <c r="E512" s="196" t="s">
        <v>1</v>
      </c>
      <c r="F512" s="197" t="s">
        <v>755</v>
      </c>
      <c r="H512" s="198">
        <v>14</v>
      </c>
      <c r="L512" s="194"/>
      <c r="M512" s="199"/>
      <c r="T512" s="200"/>
      <c r="AT512" s="196" t="s">
        <v>152</v>
      </c>
      <c r="AU512" s="196" t="s">
        <v>84</v>
      </c>
      <c r="AV512" s="195" t="s">
        <v>84</v>
      </c>
      <c r="AW512" s="195" t="s">
        <v>31</v>
      </c>
      <c r="AX512" s="195" t="s">
        <v>74</v>
      </c>
      <c r="AY512" s="196" t="s">
        <v>144</v>
      </c>
    </row>
    <row r="513" spans="2:63" s="163" customFormat="1" ht="22.9" customHeight="1">
      <c r="B513" s="162"/>
      <c r="D513" s="164" t="s">
        <v>73</v>
      </c>
      <c r="E513" s="172" t="s">
        <v>756</v>
      </c>
      <c r="F513" s="172" t="s">
        <v>757</v>
      </c>
      <c r="J513" s="173">
        <f>BK513</f>
        <v>0</v>
      </c>
      <c r="L513" s="162"/>
      <c r="M513" s="167"/>
      <c r="P513" s="168">
        <f>SUM(P514:P540)</f>
        <v>0</v>
      </c>
      <c r="R513" s="168">
        <f>SUM(R514:R540)</f>
        <v>0</v>
      </c>
      <c r="T513" s="169">
        <f>SUM(T514:T540)</f>
        <v>2.8206933999999997</v>
      </c>
      <c r="AR513" s="164" t="s">
        <v>84</v>
      </c>
      <c r="AT513" s="170" t="s">
        <v>73</v>
      </c>
      <c r="AU513" s="170" t="s">
        <v>82</v>
      </c>
      <c r="AY513" s="164" t="s">
        <v>144</v>
      </c>
      <c r="BK513" s="171">
        <f>SUM(BK514:BK540)</f>
        <v>0</v>
      </c>
    </row>
    <row r="514" spans="2:65" s="30" customFormat="1" ht="24.2" customHeight="1">
      <c r="B514" s="29"/>
      <c r="C514" s="174" t="s">
        <v>758</v>
      </c>
      <c r="D514" s="174" t="s">
        <v>146</v>
      </c>
      <c r="E514" s="175" t="s">
        <v>759</v>
      </c>
      <c r="F514" s="176" t="s">
        <v>760</v>
      </c>
      <c r="G514" s="177" t="s">
        <v>214</v>
      </c>
      <c r="H514" s="178">
        <v>56.876</v>
      </c>
      <c r="I514" s="1"/>
      <c r="J514" s="179">
        <f>ROUND(I514*H514,2)</f>
        <v>0</v>
      </c>
      <c r="K514" s="180"/>
      <c r="L514" s="29"/>
      <c r="M514" s="181" t="s">
        <v>1</v>
      </c>
      <c r="N514" s="182" t="s">
        <v>39</v>
      </c>
      <c r="P514" s="183">
        <f>O514*H514</f>
        <v>0</v>
      </c>
      <c r="Q514" s="183">
        <v>0</v>
      </c>
      <c r="R514" s="183">
        <f>Q514*H514</f>
        <v>0</v>
      </c>
      <c r="S514" s="183">
        <v>0.02465</v>
      </c>
      <c r="T514" s="184">
        <f>S514*H514</f>
        <v>1.4019933999999998</v>
      </c>
      <c r="AR514" s="185" t="s">
        <v>292</v>
      </c>
      <c r="AT514" s="185" t="s">
        <v>146</v>
      </c>
      <c r="AU514" s="185" t="s">
        <v>84</v>
      </c>
      <c r="AY514" s="12" t="s">
        <v>144</v>
      </c>
      <c r="BE514" s="186">
        <f>IF(N514="základní",J514,0)</f>
        <v>0</v>
      </c>
      <c r="BF514" s="186">
        <f>IF(N514="snížená",J514,0)</f>
        <v>0</v>
      </c>
      <c r="BG514" s="186">
        <f>IF(N514="zákl. přenesená",J514,0)</f>
        <v>0</v>
      </c>
      <c r="BH514" s="186">
        <f>IF(N514="sníž. přenesená",J514,0)</f>
        <v>0</v>
      </c>
      <c r="BI514" s="186">
        <f>IF(N514="nulová",J514,0)</f>
        <v>0</v>
      </c>
      <c r="BJ514" s="12" t="s">
        <v>82</v>
      </c>
      <c r="BK514" s="186">
        <f>ROUND(I514*H514,2)</f>
        <v>0</v>
      </c>
      <c r="BL514" s="12" t="s">
        <v>292</v>
      </c>
      <c r="BM514" s="185" t="s">
        <v>761</v>
      </c>
    </row>
    <row r="515" spans="2:51" s="188" customFormat="1" ht="12">
      <c r="B515" s="187"/>
      <c r="D515" s="189" t="s">
        <v>152</v>
      </c>
      <c r="E515" s="190" t="s">
        <v>1</v>
      </c>
      <c r="F515" s="191" t="s">
        <v>762</v>
      </c>
      <c r="H515" s="190" t="s">
        <v>1</v>
      </c>
      <c r="L515" s="187"/>
      <c r="M515" s="192"/>
      <c r="T515" s="193"/>
      <c r="AT515" s="190" t="s">
        <v>152</v>
      </c>
      <c r="AU515" s="190" t="s">
        <v>84</v>
      </c>
      <c r="AV515" s="188" t="s">
        <v>82</v>
      </c>
      <c r="AW515" s="188" t="s">
        <v>31</v>
      </c>
      <c r="AX515" s="188" t="s">
        <v>74</v>
      </c>
      <c r="AY515" s="190" t="s">
        <v>144</v>
      </c>
    </row>
    <row r="516" spans="2:51" s="195" customFormat="1" ht="12">
      <c r="B516" s="194"/>
      <c r="D516" s="189" t="s">
        <v>152</v>
      </c>
      <c r="E516" s="196" t="s">
        <v>1</v>
      </c>
      <c r="F516" s="197" t="s">
        <v>763</v>
      </c>
      <c r="H516" s="198">
        <v>21.641</v>
      </c>
      <c r="L516" s="194"/>
      <c r="M516" s="199"/>
      <c r="T516" s="200"/>
      <c r="AT516" s="196" t="s">
        <v>152</v>
      </c>
      <c r="AU516" s="196" t="s">
        <v>84</v>
      </c>
      <c r="AV516" s="195" t="s">
        <v>84</v>
      </c>
      <c r="AW516" s="195" t="s">
        <v>31</v>
      </c>
      <c r="AX516" s="195" t="s">
        <v>74</v>
      </c>
      <c r="AY516" s="196" t="s">
        <v>144</v>
      </c>
    </row>
    <row r="517" spans="2:51" s="188" customFormat="1" ht="22.5">
      <c r="B517" s="187"/>
      <c r="D517" s="189" t="s">
        <v>152</v>
      </c>
      <c r="E517" s="190" t="s">
        <v>1</v>
      </c>
      <c r="F517" s="191" t="s">
        <v>764</v>
      </c>
      <c r="H517" s="190" t="s">
        <v>1</v>
      </c>
      <c r="L517" s="187"/>
      <c r="M517" s="192"/>
      <c r="T517" s="193"/>
      <c r="AT517" s="190" t="s">
        <v>152</v>
      </c>
      <c r="AU517" s="190" t="s">
        <v>84</v>
      </c>
      <c r="AV517" s="188" t="s">
        <v>82</v>
      </c>
      <c r="AW517" s="188" t="s">
        <v>31</v>
      </c>
      <c r="AX517" s="188" t="s">
        <v>74</v>
      </c>
      <c r="AY517" s="190" t="s">
        <v>144</v>
      </c>
    </row>
    <row r="518" spans="2:51" s="195" customFormat="1" ht="12">
      <c r="B518" s="194"/>
      <c r="D518" s="189" t="s">
        <v>152</v>
      </c>
      <c r="E518" s="196" t="s">
        <v>1</v>
      </c>
      <c r="F518" s="197" t="s">
        <v>765</v>
      </c>
      <c r="H518" s="198">
        <v>6.555</v>
      </c>
      <c r="L518" s="194"/>
      <c r="M518" s="199"/>
      <c r="T518" s="200"/>
      <c r="AT518" s="196" t="s">
        <v>152</v>
      </c>
      <c r="AU518" s="196" t="s">
        <v>84</v>
      </c>
      <c r="AV518" s="195" t="s">
        <v>84</v>
      </c>
      <c r="AW518" s="195" t="s">
        <v>31</v>
      </c>
      <c r="AX518" s="195" t="s">
        <v>74</v>
      </c>
      <c r="AY518" s="196" t="s">
        <v>144</v>
      </c>
    </row>
    <row r="519" spans="2:51" s="188" customFormat="1" ht="22.5">
      <c r="B519" s="187"/>
      <c r="D519" s="189" t="s">
        <v>152</v>
      </c>
      <c r="E519" s="190" t="s">
        <v>1</v>
      </c>
      <c r="F519" s="191" t="s">
        <v>766</v>
      </c>
      <c r="H519" s="190" t="s">
        <v>1</v>
      </c>
      <c r="L519" s="187"/>
      <c r="M519" s="192"/>
      <c r="T519" s="193"/>
      <c r="AT519" s="190" t="s">
        <v>152</v>
      </c>
      <c r="AU519" s="190" t="s">
        <v>84</v>
      </c>
      <c r="AV519" s="188" t="s">
        <v>82</v>
      </c>
      <c r="AW519" s="188" t="s">
        <v>31</v>
      </c>
      <c r="AX519" s="188" t="s">
        <v>74</v>
      </c>
      <c r="AY519" s="190" t="s">
        <v>144</v>
      </c>
    </row>
    <row r="520" spans="2:51" s="195" customFormat="1" ht="12">
      <c r="B520" s="194"/>
      <c r="D520" s="189" t="s">
        <v>152</v>
      </c>
      <c r="E520" s="196" t="s">
        <v>1</v>
      </c>
      <c r="F520" s="197" t="s">
        <v>767</v>
      </c>
      <c r="H520" s="198">
        <v>19.38</v>
      </c>
      <c r="L520" s="194"/>
      <c r="M520" s="199"/>
      <c r="T520" s="200"/>
      <c r="AT520" s="196" t="s">
        <v>152</v>
      </c>
      <c r="AU520" s="196" t="s">
        <v>84</v>
      </c>
      <c r="AV520" s="195" t="s">
        <v>84</v>
      </c>
      <c r="AW520" s="195" t="s">
        <v>31</v>
      </c>
      <c r="AX520" s="195" t="s">
        <v>74</v>
      </c>
      <c r="AY520" s="196" t="s">
        <v>144</v>
      </c>
    </row>
    <row r="521" spans="2:51" s="188" customFormat="1" ht="12">
      <c r="B521" s="187"/>
      <c r="D521" s="189" t="s">
        <v>152</v>
      </c>
      <c r="E521" s="190" t="s">
        <v>1</v>
      </c>
      <c r="F521" s="191" t="s">
        <v>768</v>
      </c>
      <c r="H521" s="190" t="s">
        <v>1</v>
      </c>
      <c r="L521" s="187"/>
      <c r="M521" s="192"/>
      <c r="T521" s="193"/>
      <c r="AT521" s="190" t="s">
        <v>152</v>
      </c>
      <c r="AU521" s="190" t="s">
        <v>84</v>
      </c>
      <c r="AV521" s="188" t="s">
        <v>82</v>
      </c>
      <c r="AW521" s="188" t="s">
        <v>31</v>
      </c>
      <c r="AX521" s="188" t="s">
        <v>74</v>
      </c>
      <c r="AY521" s="190" t="s">
        <v>144</v>
      </c>
    </row>
    <row r="522" spans="2:51" s="195" customFormat="1" ht="12">
      <c r="B522" s="194"/>
      <c r="D522" s="189" t="s">
        <v>152</v>
      </c>
      <c r="E522" s="196" t="s">
        <v>1</v>
      </c>
      <c r="F522" s="197" t="s">
        <v>769</v>
      </c>
      <c r="H522" s="198">
        <v>6.5</v>
      </c>
      <c r="L522" s="194"/>
      <c r="M522" s="199"/>
      <c r="T522" s="200"/>
      <c r="AT522" s="196" t="s">
        <v>152</v>
      </c>
      <c r="AU522" s="196" t="s">
        <v>84</v>
      </c>
      <c r="AV522" s="195" t="s">
        <v>84</v>
      </c>
      <c r="AW522" s="195" t="s">
        <v>31</v>
      </c>
      <c r="AX522" s="195" t="s">
        <v>74</v>
      </c>
      <c r="AY522" s="196" t="s">
        <v>144</v>
      </c>
    </row>
    <row r="523" spans="2:51" s="188" customFormat="1" ht="12">
      <c r="B523" s="187"/>
      <c r="D523" s="189" t="s">
        <v>152</v>
      </c>
      <c r="E523" s="190" t="s">
        <v>1</v>
      </c>
      <c r="F523" s="191" t="s">
        <v>770</v>
      </c>
      <c r="H523" s="190" t="s">
        <v>1</v>
      </c>
      <c r="L523" s="187"/>
      <c r="M523" s="192"/>
      <c r="T523" s="193"/>
      <c r="AT523" s="190" t="s">
        <v>152</v>
      </c>
      <c r="AU523" s="190" t="s">
        <v>84</v>
      </c>
      <c r="AV523" s="188" t="s">
        <v>82</v>
      </c>
      <c r="AW523" s="188" t="s">
        <v>31</v>
      </c>
      <c r="AX523" s="188" t="s">
        <v>74</v>
      </c>
      <c r="AY523" s="190" t="s">
        <v>144</v>
      </c>
    </row>
    <row r="524" spans="2:51" s="195" customFormat="1" ht="12">
      <c r="B524" s="194"/>
      <c r="D524" s="189" t="s">
        <v>152</v>
      </c>
      <c r="E524" s="196" t="s">
        <v>1</v>
      </c>
      <c r="F524" s="197" t="s">
        <v>771</v>
      </c>
      <c r="H524" s="198">
        <v>2.8</v>
      </c>
      <c r="L524" s="194"/>
      <c r="M524" s="199"/>
      <c r="T524" s="200"/>
      <c r="AT524" s="196" t="s">
        <v>152</v>
      </c>
      <c r="AU524" s="196" t="s">
        <v>84</v>
      </c>
      <c r="AV524" s="195" t="s">
        <v>84</v>
      </c>
      <c r="AW524" s="195" t="s">
        <v>31</v>
      </c>
      <c r="AX524" s="195" t="s">
        <v>74</v>
      </c>
      <c r="AY524" s="196" t="s">
        <v>144</v>
      </c>
    </row>
    <row r="525" spans="2:65" s="30" customFormat="1" ht="16.5" customHeight="1">
      <c r="B525" s="29"/>
      <c r="C525" s="174" t="s">
        <v>772</v>
      </c>
      <c r="D525" s="174" t="s">
        <v>146</v>
      </c>
      <c r="E525" s="175" t="s">
        <v>773</v>
      </c>
      <c r="F525" s="176" t="s">
        <v>774</v>
      </c>
      <c r="G525" s="177" t="s">
        <v>506</v>
      </c>
      <c r="H525" s="178">
        <v>6</v>
      </c>
      <c r="I525" s="1"/>
      <c r="J525" s="179">
        <f>ROUND(I525*H525,2)</f>
        <v>0</v>
      </c>
      <c r="K525" s="180"/>
      <c r="L525" s="29"/>
      <c r="M525" s="181" t="s">
        <v>1</v>
      </c>
      <c r="N525" s="182" t="s">
        <v>39</v>
      </c>
      <c r="P525" s="183">
        <f>O525*H525</f>
        <v>0</v>
      </c>
      <c r="Q525" s="183">
        <v>0</v>
      </c>
      <c r="R525" s="183">
        <f>Q525*H525</f>
        <v>0</v>
      </c>
      <c r="S525" s="183">
        <v>0.001</v>
      </c>
      <c r="T525" s="184">
        <f>S525*H525</f>
        <v>0.006</v>
      </c>
      <c r="AR525" s="185" t="s">
        <v>292</v>
      </c>
      <c r="AT525" s="185" t="s">
        <v>146</v>
      </c>
      <c r="AU525" s="185" t="s">
        <v>84</v>
      </c>
      <c r="AY525" s="12" t="s">
        <v>144</v>
      </c>
      <c r="BE525" s="186">
        <f>IF(N525="základní",J525,0)</f>
        <v>0</v>
      </c>
      <c r="BF525" s="186">
        <f>IF(N525="snížená",J525,0)</f>
        <v>0</v>
      </c>
      <c r="BG525" s="186">
        <f>IF(N525="zákl. přenesená",J525,0)</f>
        <v>0</v>
      </c>
      <c r="BH525" s="186">
        <f>IF(N525="sníž. přenesená",J525,0)</f>
        <v>0</v>
      </c>
      <c r="BI525" s="186">
        <f>IF(N525="nulová",J525,0)</f>
        <v>0</v>
      </c>
      <c r="BJ525" s="12" t="s">
        <v>82</v>
      </c>
      <c r="BK525" s="186">
        <f>ROUND(I525*H525,2)</f>
        <v>0</v>
      </c>
      <c r="BL525" s="12" t="s">
        <v>292</v>
      </c>
      <c r="BM525" s="185" t="s">
        <v>775</v>
      </c>
    </row>
    <row r="526" spans="2:51" s="188" customFormat="1" ht="12">
      <c r="B526" s="187"/>
      <c r="D526" s="189" t="s">
        <v>152</v>
      </c>
      <c r="E526" s="190" t="s">
        <v>1</v>
      </c>
      <c r="F526" s="191" t="s">
        <v>776</v>
      </c>
      <c r="H526" s="190" t="s">
        <v>1</v>
      </c>
      <c r="L526" s="187"/>
      <c r="M526" s="192"/>
      <c r="T526" s="193"/>
      <c r="AT526" s="190" t="s">
        <v>152</v>
      </c>
      <c r="AU526" s="190" t="s">
        <v>84</v>
      </c>
      <c r="AV526" s="188" t="s">
        <v>82</v>
      </c>
      <c r="AW526" s="188" t="s">
        <v>31</v>
      </c>
      <c r="AX526" s="188" t="s">
        <v>74</v>
      </c>
      <c r="AY526" s="190" t="s">
        <v>144</v>
      </c>
    </row>
    <row r="527" spans="2:51" s="195" customFormat="1" ht="12">
      <c r="B527" s="194"/>
      <c r="D527" s="189" t="s">
        <v>152</v>
      </c>
      <c r="E527" s="196" t="s">
        <v>1</v>
      </c>
      <c r="F527" s="197" t="s">
        <v>193</v>
      </c>
      <c r="H527" s="198">
        <v>6</v>
      </c>
      <c r="L527" s="194"/>
      <c r="M527" s="199"/>
      <c r="T527" s="200"/>
      <c r="AT527" s="196" t="s">
        <v>152</v>
      </c>
      <c r="AU527" s="196" t="s">
        <v>84</v>
      </c>
      <c r="AV527" s="195" t="s">
        <v>84</v>
      </c>
      <c r="AW527" s="195" t="s">
        <v>31</v>
      </c>
      <c r="AX527" s="195" t="s">
        <v>74</v>
      </c>
      <c r="AY527" s="196" t="s">
        <v>144</v>
      </c>
    </row>
    <row r="528" spans="2:65" s="30" customFormat="1" ht="16.5" customHeight="1">
      <c r="B528" s="29"/>
      <c r="C528" s="174" t="s">
        <v>777</v>
      </c>
      <c r="D528" s="174" t="s">
        <v>146</v>
      </c>
      <c r="E528" s="175" t="s">
        <v>778</v>
      </c>
      <c r="F528" s="176" t="s">
        <v>779</v>
      </c>
      <c r="G528" s="177" t="s">
        <v>317</v>
      </c>
      <c r="H528" s="178">
        <v>17.8</v>
      </c>
      <c r="I528" s="1"/>
      <c r="J528" s="179">
        <f>ROUND(I528*H528,2)</f>
        <v>0</v>
      </c>
      <c r="K528" s="180"/>
      <c r="L528" s="29"/>
      <c r="M528" s="181" t="s">
        <v>1</v>
      </c>
      <c r="N528" s="182" t="s">
        <v>39</v>
      </c>
      <c r="P528" s="183">
        <f>O528*H528</f>
        <v>0</v>
      </c>
      <c r="Q528" s="183">
        <v>0</v>
      </c>
      <c r="R528" s="183">
        <f>Q528*H528</f>
        <v>0</v>
      </c>
      <c r="S528" s="183">
        <v>0.005</v>
      </c>
      <c r="T528" s="184">
        <f>S528*H528</f>
        <v>0.08900000000000001</v>
      </c>
      <c r="AR528" s="185" t="s">
        <v>292</v>
      </c>
      <c r="AT528" s="185" t="s">
        <v>146</v>
      </c>
      <c r="AU528" s="185" t="s">
        <v>84</v>
      </c>
      <c r="AY528" s="12" t="s">
        <v>144</v>
      </c>
      <c r="BE528" s="186">
        <f>IF(N528="základní",J528,0)</f>
        <v>0</v>
      </c>
      <c r="BF528" s="186">
        <f>IF(N528="snížená",J528,0)</f>
        <v>0</v>
      </c>
      <c r="BG528" s="186">
        <f>IF(N528="zákl. přenesená",J528,0)</f>
        <v>0</v>
      </c>
      <c r="BH528" s="186">
        <f>IF(N528="sníž. přenesená",J528,0)</f>
        <v>0</v>
      </c>
      <c r="BI528" s="186">
        <f>IF(N528="nulová",J528,0)</f>
        <v>0</v>
      </c>
      <c r="BJ528" s="12" t="s">
        <v>82</v>
      </c>
      <c r="BK528" s="186">
        <f>ROUND(I528*H528,2)</f>
        <v>0</v>
      </c>
      <c r="BL528" s="12" t="s">
        <v>292</v>
      </c>
      <c r="BM528" s="185" t="s">
        <v>780</v>
      </c>
    </row>
    <row r="529" spans="2:51" s="188" customFormat="1" ht="12">
      <c r="B529" s="187"/>
      <c r="D529" s="189" t="s">
        <v>152</v>
      </c>
      <c r="E529" s="190" t="s">
        <v>1</v>
      </c>
      <c r="F529" s="191" t="s">
        <v>781</v>
      </c>
      <c r="H529" s="190" t="s">
        <v>1</v>
      </c>
      <c r="L529" s="187"/>
      <c r="M529" s="192"/>
      <c r="T529" s="193"/>
      <c r="AT529" s="190" t="s">
        <v>152</v>
      </c>
      <c r="AU529" s="190" t="s">
        <v>84</v>
      </c>
      <c r="AV529" s="188" t="s">
        <v>82</v>
      </c>
      <c r="AW529" s="188" t="s">
        <v>31</v>
      </c>
      <c r="AX529" s="188" t="s">
        <v>74</v>
      </c>
      <c r="AY529" s="190" t="s">
        <v>144</v>
      </c>
    </row>
    <row r="530" spans="2:51" s="195" customFormat="1" ht="12">
      <c r="B530" s="194"/>
      <c r="D530" s="189" t="s">
        <v>152</v>
      </c>
      <c r="E530" s="196" t="s">
        <v>1</v>
      </c>
      <c r="F530" s="197" t="s">
        <v>782</v>
      </c>
      <c r="H530" s="198">
        <v>17.8</v>
      </c>
      <c r="L530" s="194"/>
      <c r="M530" s="199"/>
      <c r="T530" s="200"/>
      <c r="AT530" s="196" t="s">
        <v>152</v>
      </c>
      <c r="AU530" s="196" t="s">
        <v>84</v>
      </c>
      <c r="AV530" s="195" t="s">
        <v>84</v>
      </c>
      <c r="AW530" s="195" t="s">
        <v>31</v>
      </c>
      <c r="AX530" s="195" t="s">
        <v>74</v>
      </c>
      <c r="AY530" s="196" t="s">
        <v>144</v>
      </c>
    </row>
    <row r="531" spans="2:65" s="30" customFormat="1" ht="24.2" customHeight="1">
      <c r="B531" s="29"/>
      <c r="C531" s="174" t="s">
        <v>783</v>
      </c>
      <c r="D531" s="174" t="s">
        <v>146</v>
      </c>
      <c r="E531" s="175" t="s">
        <v>784</v>
      </c>
      <c r="F531" s="176" t="s">
        <v>785</v>
      </c>
      <c r="G531" s="177" t="s">
        <v>506</v>
      </c>
      <c r="H531" s="178">
        <v>5</v>
      </c>
      <c r="I531" s="1"/>
      <c r="J531" s="179">
        <f>ROUND(I531*H531,2)</f>
        <v>0</v>
      </c>
      <c r="K531" s="180"/>
      <c r="L531" s="29"/>
      <c r="M531" s="181" t="s">
        <v>1</v>
      </c>
      <c r="N531" s="182" t="s">
        <v>39</v>
      </c>
      <c r="P531" s="183">
        <f>O531*H531</f>
        <v>0</v>
      </c>
      <c r="Q531" s="183">
        <v>0</v>
      </c>
      <c r="R531" s="183">
        <f>Q531*H531</f>
        <v>0</v>
      </c>
      <c r="S531" s="183">
        <v>0.0881</v>
      </c>
      <c r="T531" s="184">
        <f>S531*H531</f>
        <v>0.4405</v>
      </c>
      <c r="AR531" s="185" t="s">
        <v>292</v>
      </c>
      <c r="AT531" s="185" t="s">
        <v>146</v>
      </c>
      <c r="AU531" s="185" t="s">
        <v>84</v>
      </c>
      <c r="AY531" s="12" t="s">
        <v>144</v>
      </c>
      <c r="BE531" s="186">
        <f>IF(N531="základní",J531,0)</f>
        <v>0</v>
      </c>
      <c r="BF531" s="186">
        <f>IF(N531="snížená",J531,0)</f>
        <v>0</v>
      </c>
      <c r="BG531" s="186">
        <f>IF(N531="zákl. přenesená",J531,0)</f>
        <v>0</v>
      </c>
      <c r="BH531" s="186">
        <f>IF(N531="sníž. přenesená",J531,0)</f>
        <v>0</v>
      </c>
      <c r="BI531" s="186">
        <f>IF(N531="nulová",J531,0)</f>
        <v>0</v>
      </c>
      <c r="BJ531" s="12" t="s">
        <v>82</v>
      </c>
      <c r="BK531" s="186">
        <f>ROUND(I531*H531,2)</f>
        <v>0</v>
      </c>
      <c r="BL531" s="12" t="s">
        <v>292</v>
      </c>
      <c r="BM531" s="185" t="s">
        <v>786</v>
      </c>
    </row>
    <row r="532" spans="2:51" s="188" customFormat="1" ht="12">
      <c r="B532" s="187"/>
      <c r="D532" s="189" t="s">
        <v>152</v>
      </c>
      <c r="E532" s="190" t="s">
        <v>1</v>
      </c>
      <c r="F532" s="191" t="s">
        <v>787</v>
      </c>
      <c r="H532" s="190" t="s">
        <v>1</v>
      </c>
      <c r="L532" s="187"/>
      <c r="M532" s="192"/>
      <c r="T532" s="193"/>
      <c r="AT532" s="190" t="s">
        <v>152</v>
      </c>
      <c r="AU532" s="190" t="s">
        <v>84</v>
      </c>
      <c r="AV532" s="188" t="s">
        <v>82</v>
      </c>
      <c r="AW532" s="188" t="s">
        <v>31</v>
      </c>
      <c r="AX532" s="188" t="s">
        <v>74</v>
      </c>
      <c r="AY532" s="190" t="s">
        <v>144</v>
      </c>
    </row>
    <row r="533" spans="2:51" s="195" customFormat="1" ht="12">
      <c r="B533" s="194"/>
      <c r="D533" s="189" t="s">
        <v>152</v>
      </c>
      <c r="E533" s="196" t="s">
        <v>1</v>
      </c>
      <c r="F533" s="197" t="s">
        <v>150</v>
      </c>
      <c r="H533" s="198">
        <v>4</v>
      </c>
      <c r="L533" s="194"/>
      <c r="M533" s="199"/>
      <c r="T533" s="200"/>
      <c r="AT533" s="196" t="s">
        <v>152</v>
      </c>
      <c r="AU533" s="196" t="s">
        <v>84</v>
      </c>
      <c r="AV533" s="195" t="s">
        <v>84</v>
      </c>
      <c r="AW533" s="195" t="s">
        <v>31</v>
      </c>
      <c r="AX533" s="195" t="s">
        <v>74</v>
      </c>
      <c r="AY533" s="196" t="s">
        <v>144</v>
      </c>
    </row>
    <row r="534" spans="2:51" s="188" customFormat="1" ht="12">
      <c r="B534" s="187"/>
      <c r="D534" s="189" t="s">
        <v>152</v>
      </c>
      <c r="E534" s="190" t="s">
        <v>1</v>
      </c>
      <c r="F534" s="191" t="s">
        <v>788</v>
      </c>
      <c r="H534" s="190" t="s">
        <v>1</v>
      </c>
      <c r="L534" s="187"/>
      <c r="M534" s="192"/>
      <c r="T534" s="193"/>
      <c r="AT534" s="190" t="s">
        <v>152</v>
      </c>
      <c r="AU534" s="190" t="s">
        <v>84</v>
      </c>
      <c r="AV534" s="188" t="s">
        <v>82</v>
      </c>
      <c r="AW534" s="188" t="s">
        <v>31</v>
      </c>
      <c r="AX534" s="188" t="s">
        <v>74</v>
      </c>
      <c r="AY534" s="190" t="s">
        <v>144</v>
      </c>
    </row>
    <row r="535" spans="2:51" s="195" customFormat="1" ht="12">
      <c r="B535" s="194"/>
      <c r="D535" s="189" t="s">
        <v>152</v>
      </c>
      <c r="E535" s="196" t="s">
        <v>1</v>
      </c>
      <c r="F535" s="197" t="s">
        <v>82</v>
      </c>
      <c r="H535" s="198">
        <v>1</v>
      </c>
      <c r="L535" s="194"/>
      <c r="M535" s="199"/>
      <c r="T535" s="200"/>
      <c r="AT535" s="196" t="s">
        <v>152</v>
      </c>
      <c r="AU535" s="196" t="s">
        <v>84</v>
      </c>
      <c r="AV535" s="195" t="s">
        <v>84</v>
      </c>
      <c r="AW535" s="195" t="s">
        <v>31</v>
      </c>
      <c r="AX535" s="195" t="s">
        <v>74</v>
      </c>
      <c r="AY535" s="196" t="s">
        <v>144</v>
      </c>
    </row>
    <row r="536" spans="2:65" s="30" customFormat="1" ht="24.2" customHeight="1">
      <c r="B536" s="29"/>
      <c r="C536" s="174" t="s">
        <v>789</v>
      </c>
      <c r="D536" s="174" t="s">
        <v>146</v>
      </c>
      <c r="E536" s="175" t="s">
        <v>790</v>
      </c>
      <c r="F536" s="176" t="s">
        <v>791</v>
      </c>
      <c r="G536" s="177" t="s">
        <v>506</v>
      </c>
      <c r="H536" s="178">
        <v>8</v>
      </c>
      <c r="I536" s="1"/>
      <c r="J536" s="179">
        <f>ROUND(I536*H536,2)</f>
        <v>0</v>
      </c>
      <c r="K536" s="180"/>
      <c r="L536" s="29"/>
      <c r="M536" s="181" t="s">
        <v>1</v>
      </c>
      <c r="N536" s="182" t="s">
        <v>39</v>
      </c>
      <c r="P536" s="183">
        <f>O536*H536</f>
        <v>0</v>
      </c>
      <c r="Q536" s="183">
        <v>0</v>
      </c>
      <c r="R536" s="183">
        <f>Q536*H536</f>
        <v>0</v>
      </c>
      <c r="S536" s="183">
        <v>0.1104</v>
      </c>
      <c r="T536" s="184">
        <f>S536*H536</f>
        <v>0.8832</v>
      </c>
      <c r="AR536" s="185" t="s">
        <v>292</v>
      </c>
      <c r="AT536" s="185" t="s">
        <v>146</v>
      </c>
      <c r="AU536" s="185" t="s">
        <v>84</v>
      </c>
      <c r="AY536" s="12" t="s">
        <v>144</v>
      </c>
      <c r="BE536" s="186">
        <f>IF(N536="základní",J536,0)</f>
        <v>0</v>
      </c>
      <c r="BF536" s="186">
        <f>IF(N536="snížená",J536,0)</f>
        <v>0</v>
      </c>
      <c r="BG536" s="186">
        <f>IF(N536="zákl. přenesená",J536,0)</f>
        <v>0</v>
      </c>
      <c r="BH536" s="186">
        <f>IF(N536="sníž. přenesená",J536,0)</f>
        <v>0</v>
      </c>
      <c r="BI536" s="186">
        <f>IF(N536="nulová",J536,0)</f>
        <v>0</v>
      </c>
      <c r="BJ536" s="12" t="s">
        <v>82</v>
      </c>
      <c r="BK536" s="186">
        <f>ROUND(I536*H536,2)</f>
        <v>0</v>
      </c>
      <c r="BL536" s="12" t="s">
        <v>292</v>
      </c>
      <c r="BM536" s="185" t="s">
        <v>792</v>
      </c>
    </row>
    <row r="537" spans="2:51" s="188" customFormat="1" ht="12">
      <c r="B537" s="187"/>
      <c r="D537" s="189" t="s">
        <v>152</v>
      </c>
      <c r="E537" s="190" t="s">
        <v>1</v>
      </c>
      <c r="F537" s="191" t="s">
        <v>793</v>
      </c>
      <c r="H537" s="190" t="s">
        <v>1</v>
      </c>
      <c r="L537" s="187"/>
      <c r="M537" s="192"/>
      <c r="T537" s="193"/>
      <c r="AT537" s="190" t="s">
        <v>152</v>
      </c>
      <c r="AU537" s="190" t="s">
        <v>84</v>
      </c>
      <c r="AV537" s="188" t="s">
        <v>82</v>
      </c>
      <c r="AW537" s="188" t="s">
        <v>31</v>
      </c>
      <c r="AX537" s="188" t="s">
        <v>74</v>
      </c>
      <c r="AY537" s="190" t="s">
        <v>144</v>
      </c>
    </row>
    <row r="538" spans="2:51" s="195" customFormat="1" ht="12">
      <c r="B538" s="194"/>
      <c r="D538" s="189" t="s">
        <v>152</v>
      </c>
      <c r="E538" s="196" t="s">
        <v>1</v>
      </c>
      <c r="F538" s="197" t="s">
        <v>172</v>
      </c>
      <c r="H538" s="198">
        <v>3</v>
      </c>
      <c r="L538" s="194"/>
      <c r="M538" s="199"/>
      <c r="T538" s="200"/>
      <c r="AT538" s="196" t="s">
        <v>152</v>
      </c>
      <c r="AU538" s="196" t="s">
        <v>84</v>
      </c>
      <c r="AV538" s="195" t="s">
        <v>84</v>
      </c>
      <c r="AW538" s="195" t="s">
        <v>31</v>
      </c>
      <c r="AX538" s="195" t="s">
        <v>74</v>
      </c>
      <c r="AY538" s="196" t="s">
        <v>144</v>
      </c>
    </row>
    <row r="539" spans="2:51" s="188" customFormat="1" ht="12">
      <c r="B539" s="187"/>
      <c r="D539" s="189" t="s">
        <v>152</v>
      </c>
      <c r="E539" s="190" t="s">
        <v>1</v>
      </c>
      <c r="F539" s="191" t="s">
        <v>794</v>
      </c>
      <c r="H539" s="190" t="s">
        <v>1</v>
      </c>
      <c r="L539" s="187"/>
      <c r="M539" s="192"/>
      <c r="T539" s="193"/>
      <c r="AT539" s="190" t="s">
        <v>152</v>
      </c>
      <c r="AU539" s="190" t="s">
        <v>84</v>
      </c>
      <c r="AV539" s="188" t="s">
        <v>82</v>
      </c>
      <c r="AW539" s="188" t="s">
        <v>31</v>
      </c>
      <c r="AX539" s="188" t="s">
        <v>74</v>
      </c>
      <c r="AY539" s="190" t="s">
        <v>144</v>
      </c>
    </row>
    <row r="540" spans="2:51" s="195" customFormat="1" ht="12">
      <c r="B540" s="194"/>
      <c r="D540" s="189" t="s">
        <v>152</v>
      </c>
      <c r="E540" s="196" t="s">
        <v>1</v>
      </c>
      <c r="F540" s="197" t="s">
        <v>187</v>
      </c>
      <c r="H540" s="198">
        <v>5</v>
      </c>
      <c r="L540" s="194"/>
      <c r="M540" s="199"/>
      <c r="T540" s="200"/>
      <c r="AT540" s="196" t="s">
        <v>152</v>
      </c>
      <c r="AU540" s="196" t="s">
        <v>84</v>
      </c>
      <c r="AV540" s="195" t="s">
        <v>84</v>
      </c>
      <c r="AW540" s="195" t="s">
        <v>31</v>
      </c>
      <c r="AX540" s="195" t="s">
        <v>74</v>
      </c>
      <c r="AY540" s="196" t="s">
        <v>144</v>
      </c>
    </row>
    <row r="541" spans="2:63" s="163" customFormat="1" ht="22.9" customHeight="1">
      <c r="B541" s="162"/>
      <c r="D541" s="164" t="s">
        <v>73</v>
      </c>
      <c r="E541" s="172" t="s">
        <v>795</v>
      </c>
      <c r="F541" s="172" t="s">
        <v>796</v>
      </c>
      <c r="J541" s="173">
        <f>BK541</f>
        <v>0</v>
      </c>
      <c r="L541" s="162"/>
      <c r="M541" s="167"/>
      <c r="P541" s="168">
        <f>SUM(P542:P550)</f>
        <v>0</v>
      </c>
      <c r="R541" s="168">
        <f>SUM(R542:R550)</f>
        <v>0</v>
      </c>
      <c r="T541" s="169">
        <f>SUM(T542:T550)</f>
        <v>0.06512</v>
      </c>
      <c r="AR541" s="164" t="s">
        <v>84</v>
      </c>
      <c r="AT541" s="170" t="s">
        <v>73</v>
      </c>
      <c r="AU541" s="170" t="s">
        <v>82</v>
      </c>
      <c r="AY541" s="164" t="s">
        <v>144</v>
      </c>
      <c r="BK541" s="171">
        <f>SUM(BK542:BK550)</f>
        <v>0</v>
      </c>
    </row>
    <row r="542" spans="2:65" s="30" customFormat="1" ht="24.2" customHeight="1">
      <c r="B542" s="29"/>
      <c r="C542" s="174" t="s">
        <v>797</v>
      </c>
      <c r="D542" s="174" t="s">
        <v>146</v>
      </c>
      <c r="E542" s="175" t="s">
        <v>798</v>
      </c>
      <c r="F542" s="176" t="s">
        <v>799</v>
      </c>
      <c r="G542" s="177" t="s">
        <v>214</v>
      </c>
      <c r="H542" s="178">
        <v>0.72</v>
      </c>
      <c r="I542" s="1"/>
      <c r="J542" s="179">
        <f>ROUND(I542*H542,2)</f>
        <v>0</v>
      </c>
      <c r="K542" s="180"/>
      <c r="L542" s="29"/>
      <c r="M542" s="181" t="s">
        <v>1</v>
      </c>
      <c r="N542" s="182" t="s">
        <v>39</v>
      </c>
      <c r="P542" s="183">
        <f>O542*H542</f>
        <v>0</v>
      </c>
      <c r="Q542" s="183">
        <v>0</v>
      </c>
      <c r="R542" s="183">
        <f>Q542*H542</f>
        <v>0</v>
      </c>
      <c r="S542" s="183">
        <v>0.02</v>
      </c>
      <c r="T542" s="184">
        <f>S542*H542</f>
        <v>0.0144</v>
      </c>
      <c r="AR542" s="185" t="s">
        <v>292</v>
      </c>
      <c r="AT542" s="185" t="s">
        <v>146</v>
      </c>
      <c r="AU542" s="185" t="s">
        <v>84</v>
      </c>
      <c r="AY542" s="12" t="s">
        <v>144</v>
      </c>
      <c r="BE542" s="186">
        <f>IF(N542="základní",J542,0)</f>
        <v>0</v>
      </c>
      <c r="BF542" s="186">
        <f>IF(N542="snížená",J542,0)</f>
        <v>0</v>
      </c>
      <c r="BG542" s="186">
        <f>IF(N542="zákl. přenesená",J542,0)</f>
        <v>0</v>
      </c>
      <c r="BH542" s="186">
        <f>IF(N542="sníž. přenesená",J542,0)</f>
        <v>0</v>
      </c>
      <c r="BI542" s="186">
        <f>IF(N542="nulová",J542,0)</f>
        <v>0</v>
      </c>
      <c r="BJ542" s="12" t="s">
        <v>82</v>
      </c>
      <c r="BK542" s="186">
        <f>ROUND(I542*H542,2)</f>
        <v>0</v>
      </c>
      <c r="BL542" s="12" t="s">
        <v>292</v>
      </c>
      <c r="BM542" s="185" t="s">
        <v>800</v>
      </c>
    </row>
    <row r="543" spans="2:51" s="188" customFormat="1" ht="12">
      <c r="B543" s="187"/>
      <c r="D543" s="189" t="s">
        <v>152</v>
      </c>
      <c r="E543" s="190" t="s">
        <v>1</v>
      </c>
      <c r="F543" s="191" t="s">
        <v>801</v>
      </c>
      <c r="H543" s="190" t="s">
        <v>1</v>
      </c>
      <c r="L543" s="187"/>
      <c r="M543" s="192"/>
      <c r="T543" s="193"/>
      <c r="AT543" s="190" t="s">
        <v>152</v>
      </c>
      <c r="AU543" s="190" t="s">
        <v>84</v>
      </c>
      <c r="AV543" s="188" t="s">
        <v>82</v>
      </c>
      <c r="AW543" s="188" t="s">
        <v>31</v>
      </c>
      <c r="AX543" s="188" t="s">
        <v>74</v>
      </c>
      <c r="AY543" s="190" t="s">
        <v>144</v>
      </c>
    </row>
    <row r="544" spans="2:51" s="195" customFormat="1" ht="12">
      <c r="B544" s="194"/>
      <c r="D544" s="189" t="s">
        <v>152</v>
      </c>
      <c r="E544" s="196" t="s">
        <v>1</v>
      </c>
      <c r="F544" s="197" t="s">
        <v>802</v>
      </c>
      <c r="H544" s="198">
        <v>0.72</v>
      </c>
      <c r="L544" s="194"/>
      <c r="M544" s="199"/>
      <c r="T544" s="200"/>
      <c r="AT544" s="196" t="s">
        <v>152</v>
      </c>
      <c r="AU544" s="196" t="s">
        <v>84</v>
      </c>
      <c r="AV544" s="195" t="s">
        <v>84</v>
      </c>
      <c r="AW544" s="195" t="s">
        <v>31</v>
      </c>
      <c r="AX544" s="195" t="s">
        <v>74</v>
      </c>
      <c r="AY544" s="196" t="s">
        <v>144</v>
      </c>
    </row>
    <row r="545" spans="2:65" s="30" customFormat="1" ht="16.5" customHeight="1">
      <c r="B545" s="29"/>
      <c r="C545" s="174" t="s">
        <v>803</v>
      </c>
      <c r="D545" s="174" t="s">
        <v>146</v>
      </c>
      <c r="E545" s="175" t="s">
        <v>804</v>
      </c>
      <c r="F545" s="176" t="s">
        <v>805</v>
      </c>
      <c r="G545" s="177" t="s">
        <v>317</v>
      </c>
      <c r="H545" s="178">
        <v>3.6</v>
      </c>
      <c r="I545" s="1"/>
      <c r="J545" s="179">
        <f>ROUND(I545*H545,2)</f>
        <v>0</v>
      </c>
      <c r="K545" s="180"/>
      <c r="L545" s="29"/>
      <c r="M545" s="181" t="s">
        <v>1</v>
      </c>
      <c r="N545" s="182" t="s">
        <v>39</v>
      </c>
      <c r="P545" s="183">
        <f>O545*H545</f>
        <v>0</v>
      </c>
      <c r="Q545" s="183">
        <v>0</v>
      </c>
      <c r="R545" s="183">
        <f>Q545*H545</f>
        <v>0</v>
      </c>
      <c r="S545" s="183">
        <v>0.0002</v>
      </c>
      <c r="T545" s="184">
        <f>S545*H545</f>
        <v>0.00072</v>
      </c>
      <c r="AR545" s="185" t="s">
        <v>292</v>
      </c>
      <c r="AT545" s="185" t="s">
        <v>146</v>
      </c>
      <c r="AU545" s="185" t="s">
        <v>84</v>
      </c>
      <c r="AY545" s="12" t="s">
        <v>144</v>
      </c>
      <c r="BE545" s="186">
        <f>IF(N545="základní",J545,0)</f>
        <v>0</v>
      </c>
      <c r="BF545" s="186">
        <f>IF(N545="snížená",J545,0)</f>
        <v>0</v>
      </c>
      <c r="BG545" s="186">
        <f>IF(N545="zákl. přenesená",J545,0)</f>
        <v>0</v>
      </c>
      <c r="BH545" s="186">
        <f>IF(N545="sníž. přenesená",J545,0)</f>
        <v>0</v>
      </c>
      <c r="BI545" s="186">
        <f>IF(N545="nulová",J545,0)</f>
        <v>0</v>
      </c>
      <c r="BJ545" s="12" t="s">
        <v>82</v>
      </c>
      <c r="BK545" s="186">
        <f>ROUND(I545*H545,2)</f>
        <v>0</v>
      </c>
      <c r="BL545" s="12" t="s">
        <v>292</v>
      </c>
      <c r="BM545" s="185" t="s">
        <v>806</v>
      </c>
    </row>
    <row r="546" spans="2:51" s="188" customFormat="1" ht="12">
      <c r="B546" s="187"/>
      <c r="D546" s="189" t="s">
        <v>152</v>
      </c>
      <c r="E546" s="190" t="s">
        <v>1</v>
      </c>
      <c r="F546" s="191" t="s">
        <v>807</v>
      </c>
      <c r="H546" s="190" t="s">
        <v>1</v>
      </c>
      <c r="L546" s="187"/>
      <c r="M546" s="192"/>
      <c r="T546" s="193"/>
      <c r="AT546" s="190" t="s">
        <v>152</v>
      </c>
      <c r="AU546" s="190" t="s">
        <v>84</v>
      </c>
      <c r="AV546" s="188" t="s">
        <v>82</v>
      </c>
      <c r="AW546" s="188" t="s">
        <v>31</v>
      </c>
      <c r="AX546" s="188" t="s">
        <v>74</v>
      </c>
      <c r="AY546" s="190" t="s">
        <v>144</v>
      </c>
    </row>
    <row r="547" spans="2:51" s="195" customFormat="1" ht="12">
      <c r="B547" s="194"/>
      <c r="D547" s="189" t="s">
        <v>152</v>
      </c>
      <c r="E547" s="196" t="s">
        <v>1</v>
      </c>
      <c r="F547" s="197" t="s">
        <v>808</v>
      </c>
      <c r="H547" s="198">
        <v>3.6</v>
      </c>
      <c r="L547" s="194"/>
      <c r="M547" s="199"/>
      <c r="T547" s="200"/>
      <c r="AT547" s="196" t="s">
        <v>152</v>
      </c>
      <c r="AU547" s="196" t="s">
        <v>84</v>
      </c>
      <c r="AV547" s="195" t="s">
        <v>84</v>
      </c>
      <c r="AW547" s="195" t="s">
        <v>31</v>
      </c>
      <c r="AX547" s="195" t="s">
        <v>74</v>
      </c>
      <c r="AY547" s="196" t="s">
        <v>144</v>
      </c>
    </row>
    <row r="548" spans="2:65" s="30" customFormat="1" ht="24.2" customHeight="1">
      <c r="B548" s="29"/>
      <c r="C548" s="174" t="s">
        <v>809</v>
      </c>
      <c r="D548" s="174" t="s">
        <v>146</v>
      </c>
      <c r="E548" s="175" t="s">
        <v>810</v>
      </c>
      <c r="F548" s="176" t="s">
        <v>811</v>
      </c>
      <c r="G548" s="177" t="s">
        <v>506</v>
      </c>
      <c r="H548" s="178">
        <v>1</v>
      </c>
      <c r="I548" s="1"/>
      <c r="J548" s="179">
        <f>ROUND(I548*H548,2)</f>
        <v>0</v>
      </c>
      <c r="K548" s="180"/>
      <c r="L548" s="29"/>
      <c r="M548" s="181" t="s">
        <v>1</v>
      </c>
      <c r="N548" s="182" t="s">
        <v>39</v>
      </c>
      <c r="P548" s="183">
        <f>O548*H548</f>
        <v>0</v>
      </c>
      <c r="Q548" s="183">
        <v>0</v>
      </c>
      <c r="R548" s="183">
        <f>Q548*H548</f>
        <v>0</v>
      </c>
      <c r="S548" s="183">
        <v>0.05</v>
      </c>
      <c r="T548" s="184">
        <f>S548*H548</f>
        <v>0.05</v>
      </c>
      <c r="AR548" s="185" t="s">
        <v>292</v>
      </c>
      <c r="AT548" s="185" t="s">
        <v>146</v>
      </c>
      <c r="AU548" s="185" t="s">
        <v>84</v>
      </c>
      <c r="AY548" s="12" t="s">
        <v>144</v>
      </c>
      <c r="BE548" s="186">
        <f>IF(N548="základní",J548,0)</f>
        <v>0</v>
      </c>
      <c r="BF548" s="186">
        <f>IF(N548="snížená",J548,0)</f>
        <v>0</v>
      </c>
      <c r="BG548" s="186">
        <f>IF(N548="zákl. přenesená",J548,0)</f>
        <v>0</v>
      </c>
      <c r="BH548" s="186">
        <f>IF(N548="sníž. přenesená",J548,0)</f>
        <v>0</v>
      </c>
      <c r="BI548" s="186">
        <f>IF(N548="nulová",J548,0)</f>
        <v>0</v>
      </c>
      <c r="BJ548" s="12" t="s">
        <v>82</v>
      </c>
      <c r="BK548" s="186">
        <f>ROUND(I548*H548,2)</f>
        <v>0</v>
      </c>
      <c r="BL548" s="12" t="s">
        <v>292</v>
      </c>
      <c r="BM548" s="185" t="s">
        <v>812</v>
      </c>
    </row>
    <row r="549" spans="2:51" s="188" customFormat="1" ht="12">
      <c r="B549" s="187"/>
      <c r="D549" s="189" t="s">
        <v>152</v>
      </c>
      <c r="E549" s="190" t="s">
        <v>1</v>
      </c>
      <c r="F549" s="191" t="s">
        <v>813</v>
      </c>
      <c r="H549" s="190" t="s">
        <v>1</v>
      </c>
      <c r="L549" s="187"/>
      <c r="M549" s="192"/>
      <c r="T549" s="193"/>
      <c r="AT549" s="190" t="s">
        <v>152</v>
      </c>
      <c r="AU549" s="190" t="s">
        <v>84</v>
      </c>
      <c r="AV549" s="188" t="s">
        <v>82</v>
      </c>
      <c r="AW549" s="188" t="s">
        <v>31</v>
      </c>
      <c r="AX549" s="188" t="s">
        <v>74</v>
      </c>
      <c r="AY549" s="190" t="s">
        <v>144</v>
      </c>
    </row>
    <row r="550" spans="2:51" s="195" customFormat="1" ht="12">
      <c r="B550" s="194"/>
      <c r="D550" s="189" t="s">
        <v>152</v>
      </c>
      <c r="E550" s="196" t="s">
        <v>1</v>
      </c>
      <c r="F550" s="197" t="s">
        <v>82</v>
      </c>
      <c r="H550" s="198">
        <v>1</v>
      </c>
      <c r="L550" s="194"/>
      <c r="M550" s="199"/>
      <c r="T550" s="200"/>
      <c r="AT550" s="196" t="s">
        <v>152</v>
      </c>
      <c r="AU550" s="196" t="s">
        <v>84</v>
      </c>
      <c r="AV550" s="195" t="s">
        <v>84</v>
      </c>
      <c r="AW550" s="195" t="s">
        <v>31</v>
      </c>
      <c r="AX550" s="195" t="s">
        <v>74</v>
      </c>
      <c r="AY550" s="196" t="s">
        <v>144</v>
      </c>
    </row>
    <row r="551" spans="2:63" s="163" customFormat="1" ht="22.9" customHeight="1">
      <c r="B551" s="162"/>
      <c r="D551" s="164" t="s">
        <v>73</v>
      </c>
      <c r="E551" s="172" t="s">
        <v>814</v>
      </c>
      <c r="F551" s="172" t="s">
        <v>815</v>
      </c>
      <c r="J551" s="173">
        <f>BK551</f>
        <v>0</v>
      </c>
      <c r="L551" s="162"/>
      <c r="M551" s="167"/>
      <c r="P551" s="168">
        <f>SUM(P552:P557)</f>
        <v>0</v>
      </c>
      <c r="R551" s="168">
        <f>SUM(R552:R557)</f>
        <v>0</v>
      </c>
      <c r="T551" s="169">
        <f>SUM(T552:T557)</f>
        <v>6.323230000000001</v>
      </c>
      <c r="AR551" s="164" t="s">
        <v>84</v>
      </c>
      <c r="AT551" s="170" t="s">
        <v>73</v>
      </c>
      <c r="AU551" s="170" t="s">
        <v>82</v>
      </c>
      <c r="AY551" s="164" t="s">
        <v>144</v>
      </c>
      <c r="BK551" s="171">
        <f>SUM(BK552:BK557)</f>
        <v>0</v>
      </c>
    </row>
    <row r="552" spans="2:65" s="30" customFormat="1" ht="24.2" customHeight="1">
      <c r="B552" s="29"/>
      <c r="C552" s="174" t="s">
        <v>816</v>
      </c>
      <c r="D552" s="174" t="s">
        <v>146</v>
      </c>
      <c r="E552" s="175" t="s">
        <v>817</v>
      </c>
      <c r="F552" s="176" t="s">
        <v>818</v>
      </c>
      <c r="G552" s="177" t="s">
        <v>214</v>
      </c>
      <c r="H552" s="178">
        <v>34</v>
      </c>
      <c r="I552" s="1"/>
      <c r="J552" s="179">
        <f>ROUND(I552*H552,2)</f>
        <v>0</v>
      </c>
      <c r="K552" s="180"/>
      <c r="L552" s="29"/>
      <c r="M552" s="181" t="s">
        <v>1</v>
      </c>
      <c r="N552" s="182" t="s">
        <v>39</v>
      </c>
      <c r="P552" s="183">
        <f>O552*H552</f>
        <v>0</v>
      </c>
      <c r="Q552" s="183">
        <v>0</v>
      </c>
      <c r="R552" s="183">
        <f>Q552*H552</f>
        <v>0</v>
      </c>
      <c r="S552" s="183">
        <v>0.1395</v>
      </c>
      <c r="T552" s="184">
        <f>S552*H552</f>
        <v>4.743</v>
      </c>
      <c r="AR552" s="185" t="s">
        <v>292</v>
      </c>
      <c r="AT552" s="185" t="s">
        <v>146</v>
      </c>
      <c r="AU552" s="185" t="s">
        <v>84</v>
      </c>
      <c r="AY552" s="12" t="s">
        <v>144</v>
      </c>
      <c r="BE552" s="186">
        <f>IF(N552="základní",J552,0)</f>
        <v>0</v>
      </c>
      <c r="BF552" s="186">
        <f>IF(N552="snížená",J552,0)</f>
        <v>0</v>
      </c>
      <c r="BG552" s="186">
        <f>IF(N552="zákl. přenesená",J552,0)</f>
        <v>0</v>
      </c>
      <c r="BH552" s="186">
        <f>IF(N552="sníž. přenesená",J552,0)</f>
        <v>0</v>
      </c>
      <c r="BI552" s="186">
        <f>IF(N552="nulová",J552,0)</f>
        <v>0</v>
      </c>
      <c r="BJ552" s="12" t="s">
        <v>82</v>
      </c>
      <c r="BK552" s="186">
        <f>ROUND(I552*H552,2)</f>
        <v>0</v>
      </c>
      <c r="BL552" s="12" t="s">
        <v>292</v>
      </c>
      <c r="BM552" s="185" t="s">
        <v>819</v>
      </c>
    </row>
    <row r="553" spans="2:51" s="188" customFormat="1" ht="12">
      <c r="B553" s="187"/>
      <c r="D553" s="189" t="s">
        <v>152</v>
      </c>
      <c r="E553" s="190" t="s">
        <v>1</v>
      </c>
      <c r="F553" s="191" t="s">
        <v>820</v>
      </c>
      <c r="H553" s="190" t="s">
        <v>1</v>
      </c>
      <c r="L553" s="187"/>
      <c r="M553" s="192"/>
      <c r="T553" s="193"/>
      <c r="AT553" s="190" t="s">
        <v>152</v>
      </c>
      <c r="AU553" s="190" t="s">
        <v>84</v>
      </c>
      <c r="AV553" s="188" t="s">
        <v>82</v>
      </c>
      <c r="AW553" s="188" t="s">
        <v>31</v>
      </c>
      <c r="AX553" s="188" t="s">
        <v>74</v>
      </c>
      <c r="AY553" s="190" t="s">
        <v>144</v>
      </c>
    </row>
    <row r="554" spans="2:51" s="195" customFormat="1" ht="12">
      <c r="B554" s="194"/>
      <c r="D554" s="189" t="s">
        <v>152</v>
      </c>
      <c r="E554" s="196" t="s">
        <v>1</v>
      </c>
      <c r="F554" s="197" t="s">
        <v>821</v>
      </c>
      <c r="H554" s="198">
        <v>34</v>
      </c>
      <c r="L554" s="194"/>
      <c r="M554" s="199"/>
      <c r="T554" s="200"/>
      <c r="AT554" s="196" t="s">
        <v>152</v>
      </c>
      <c r="AU554" s="196" t="s">
        <v>84</v>
      </c>
      <c r="AV554" s="195" t="s">
        <v>84</v>
      </c>
      <c r="AW554" s="195" t="s">
        <v>31</v>
      </c>
      <c r="AX554" s="195" t="s">
        <v>74</v>
      </c>
      <c r="AY554" s="196" t="s">
        <v>144</v>
      </c>
    </row>
    <row r="555" spans="2:65" s="30" customFormat="1" ht="24.2" customHeight="1">
      <c r="B555" s="29"/>
      <c r="C555" s="174" t="s">
        <v>822</v>
      </c>
      <c r="D555" s="174" t="s">
        <v>146</v>
      </c>
      <c r="E555" s="175" t="s">
        <v>823</v>
      </c>
      <c r="F555" s="176" t="s">
        <v>824</v>
      </c>
      <c r="G555" s="177" t="s">
        <v>214</v>
      </c>
      <c r="H555" s="178">
        <v>19</v>
      </c>
      <c r="I555" s="1"/>
      <c r="J555" s="179">
        <f>ROUND(I555*H555,2)</f>
        <v>0</v>
      </c>
      <c r="K555" s="180"/>
      <c r="L555" s="29"/>
      <c r="M555" s="181" t="s">
        <v>1</v>
      </c>
      <c r="N555" s="182" t="s">
        <v>39</v>
      </c>
      <c r="P555" s="183">
        <f>O555*H555</f>
        <v>0</v>
      </c>
      <c r="Q555" s="183">
        <v>0</v>
      </c>
      <c r="R555" s="183">
        <f>Q555*H555</f>
        <v>0</v>
      </c>
      <c r="S555" s="183">
        <v>0.08317</v>
      </c>
      <c r="T555" s="184">
        <f>S555*H555</f>
        <v>1.5802299999999998</v>
      </c>
      <c r="AR555" s="185" t="s">
        <v>292</v>
      </c>
      <c r="AT555" s="185" t="s">
        <v>146</v>
      </c>
      <c r="AU555" s="185" t="s">
        <v>84</v>
      </c>
      <c r="AY555" s="12" t="s">
        <v>144</v>
      </c>
      <c r="BE555" s="186">
        <f>IF(N555="základní",J555,0)</f>
        <v>0</v>
      </c>
      <c r="BF555" s="186">
        <f>IF(N555="snížená",J555,0)</f>
        <v>0</v>
      </c>
      <c r="BG555" s="186">
        <f>IF(N555="zákl. přenesená",J555,0)</f>
        <v>0</v>
      </c>
      <c r="BH555" s="186">
        <f>IF(N555="sníž. přenesená",J555,0)</f>
        <v>0</v>
      </c>
      <c r="BI555" s="186">
        <f>IF(N555="nulová",J555,0)</f>
        <v>0</v>
      </c>
      <c r="BJ555" s="12" t="s">
        <v>82</v>
      </c>
      <c r="BK555" s="186">
        <f>ROUND(I555*H555,2)</f>
        <v>0</v>
      </c>
      <c r="BL555" s="12" t="s">
        <v>292</v>
      </c>
      <c r="BM555" s="185" t="s">
        <v>825</v>
      </c>
    </row>
    <row r="556" spans="2:51" s="188" customFormat="1" ht="12">
      <c r="B556" s="187"/>
      <c r="D556" s="189" t="s">
        <v>152</v>
      </c>
      <c r="E556" s="190" t="s">
        <v>1</v>
      </c>
      <c r="F556" s="191" t="s">
        <v>826</v>
      </c>
      <c r="H556" s="190" t="s">
        <v>1</v>
      </c>
      <c r="L556" s="187"/>
      <c r="M556" s="192"/>
      <c r="T556" s="193"/>
      <c r="AT556" s="190" t="s">
        <v>152</v>
      </c>
      <c r="AU556" s="190" t="s">
        <v>84</v>
      </c>
      <c r="AV556" s="188" t="s">
        <v>82</v>
      </c>
      <c r="AW556" s="188" t="s">
        <v>31</v>
      </c>
      <c r="AX556" s="188" t="s">
        <v>74</v>
      </c>
      <c r="AY556" s="190" t="s">
        <v>144</v>
      </c>
    </row>
    <row r="557" spans="2:51" s="195" customFormat="1" ht="12">
      <c r="B557" s="194"/>
      <c r="D557" s="189" t="s">
        <v>152</v>
      </c>
      <c r="E557" s="196" t="s">
        <v>1</v>
      </c>
      <c r="F557" s="197" t="s">
        <v>827</v>
      </c>
      <c r="H557" s="198">
        <v>19</v>
      </c>
      <c r="L557" s="194"/>
      <c r="M557" s="199"/>
      <c r="T557" s="200"/>
      <c r="AT557" s="196" t="s">
        <v>152</v>
      </c>
      <c r="AU557" s="196" t="s">
        <v>84</v>
      </c>
      <c r="AV557" s="195" t="s">
        <v>84</v>
      </c>
      <c r="AW557" s="195" t="s">
        <v>31</v>
      </c>
      <c r="AX557" s="195" t="s">
        <v>74</v>
      </c>
      <c r="AY557" s="196" t="s">
        <v>144</v>
      </c>
    </row>
    <row r="558" spans="2:63" s="163" customFormat="1" ht="22.9" customHeight="1">
      <c r="B558" s="162"/>
      <c r="D558" s="164" t="s">
        <v>73</v>
      </c>
      <c r="E558" s="172" t="s">
        <v>828</v>
      </c>
      <c r="F558" s="172" t="s">
        <v>829</v>
      </c>
      <c r="J558" s="173">
        <f>BK558</f>
        <v>0</v>
      </c>
      <c r="L558" s="162"/>
      <c r="M558" s="167"/>
      <c r="P558" s="168">
        <f>SUM(P559:P561)</f>
        <v>0</v>
      </c>
      <c r="R558" s="168">
        <f>SUM(R559:R561)</f>
        <v>0</v>
      </c>
      <c r="T558" s="169">
        <f>SUM(T559:T561)</f>
        <v>2.64</v>
      </c>
      <c r="AR558" s="164" t="s">
        <v>84</v>
      </c>
      <c r="AT558" s="170" t="s">
        <v>73</v>
      </c>
      <c r="AU558" s="170" t="s">
        <v>82</v>
      </c>
      <c r="AY558" s="164" t="s">
        <v>144</v>
      </c>
      <c r="BK558" s="171">
        <f>SUM(BK559:BK561)</f>
        <v>0</v>
      </c>
    </row>
    <row r="559" spans="2:65" s="30" customFormat="1" ht="24.2" customHeight="1">
      <c r="B559" s="29"/>
      <c r="C559" s="174" t="s">
        <v>830</v>
      </c>
      <c r="D559" s="174" t="s">
        <v>146</v>
      </c>
      <c r="E559" s="175" t="s">
        <v>831</v>
      </c>
      <c r="F559" s="176" t="s">
        <v>832</v>
      </c>
      <c r="G559" s="177" t="s">
        <v>214</v>
      </c>
      <c r="H559" s="178">
        <v>105.6</v>
      </c>
      <c r="I559" s="1"/>
      <c r="J559" s="179">
        <f>ROUND(I559*H559,2)</f>
        <v>0</v>
      </c>
      <c r="K559" s="180"/>
      <c r="L559" s="29"/>
      <c r="M559" s="181" t="s">
        <v>1</v>
      </c>
      <c r="N559" s="182" t="s">
        <v>39</v>
      </c>
      <c r="P559" s="183">
        <f>O559*H559</f>
        <v>0</v>
      </c>
      <c r="Q559" s="183">
        <v>0</v>
      </c>
      <c r="R559" s="183">
        <f>Q559*H559</f>
        <v>0</v>
      </c>
      <c r="S559" s="183">
        <v>0.025</v>
      </c>
      <c r="T559" s="184">
        <f>S559*H559</f>
        <v>2.64</v>
      </c>
      <c r="AR559" s="185" t="s">
        <v>292</v>
      </c>
      <c r="AT559" s="185" t="s">
        <v>146</v>
      </c>
      <c r="AU559" s="185" t="s">
        <v>84</v>
      </c>
      <c r="AY559" s="12" t="s">
        <v>144</v>
      </c>
      <c r="BE559" s="186">
        <f>IF(N559="základní",J559,0)</f>
        <v>0</v>
      </c>
      <c r="BF559" s="186">
        <f>IF(N559="snížená",J559,0)</f>
        <v>0</v>
      </c>
      <c r="BG559" s="186">
        <f>IF(N559="zákl. přenesená",J559,0)</f>
        <v>0</v>
      </c>
      <c r="BH559" s="186">
        <f>IF(N559="sníž. přenesená",J559,0)</f>
        <v>0</v>
      </c>
      <c r="BI559" s="186">
        <f>IF(N559="nulová",J559,0)</f>
        <v>0</v>
      </c>
      <c r="BJ559" s="12" t="s">
        <v>82</v>
      </c>
      <c r="BK559" s="186">
        <f>ROUND(I559*H559,2)</f>
        <v>0</v>
      </c>
      <c r="BL559" s="12" t="s">
        <v>292</v>
      </c>
      <c r="BM559" s="185" t="s">
        <v>833</v>
      </c>
    </row>
    <row r="560" spans="2:51" s="188" customFormat="1" ht="12">
      <c r="B560" s="187"/>
      <c r="D560" s="189" t="s">
        <v>152</v>
      </c>
      <c r="E560" s="190" t="s">
        <v>1</v>
      </c>
      <c r="F560" s="191" t="s">
        <v>834</v>
      </c>
      <c r="H560" s="190" t="s">
        <v>1</v>
      </c>
      <c r="L560" s="187"/>
      <c r="M560" s="192"/>
      <c r="T560" s="193"/>
      <c r="AT560" s="190" t="s">
        <v>152</v>
      </c>
      <c r="AU560" s="190" t="s">
        <v>84</v>
      </c>
      <c r="AV560" s="188" t="s">
        <v>82</v>
      </c>
      <c r="AW560" s="188" t="s">
        <v>31</v>
      </c>
      <c r="AX560" s="188" t="s">
        <v>74</v>
      </c>
      <c r="AY560" s="190" t="s">
        <v>144</v>
      </c>
    </row>
    <row r="561" spans="2:51" s="195" customFormat="1" ht="12">
      <c r="B561" s="194"/>
      <c r="D561" s="189" t="s">
        <v>152</v>
      </c>
      <c r="E561" s="196" t="s">
        <v>1</v>
      </c>
      <c r="F561" s="197" t="s">
        <v>835</v>
      </c>
      <c r="H561" s="198">
        <v>105.6</v>
      </c>
      <c r="L561" s="194"/>
      <c r="M561" s="199"/>
      <c r="T561" s="200"/>
      <c r="AT561" s="196" t="s">
        <v>152</v>
      </c>
      <c r="AU561" s="196" t="s">
        <v>84</v>
      </c>
      <c r="AV561" s="195" t="s">
        <v>84</v>
      </c>
      <c r="AW561" s="195" t="s">
        <v>31</v>
      </c>
      <c r="AX561" s="195" t="s">
        <v>74</v>
      </c>
      <c r="AY561" s="196" t="s">
        <v>144</v>
      </c>
    </row>
    <row r="562" spans="2:63" s="163" customFormat="1" ht="22.9" customHeight="1">
      <c r="B562" s="162"/>
      <c r="D562" s="164" t="s">
        <v>73</v>
      </c>
      <c r="E562" s="172" t="s">
        <v>836</v>
      </c>
      <c r="F562" s="172" t="s">
        <v>837</v>
      </c>
      <c r="J562" s="173">
        <f>BK562</f>
        <v>0</v>
      </c>
      <c r="L562" s="162"/>
      <c r="M562" s="167"/>
      <c r="P562" s="168">
        <f>SUM(P563:P565)</f>
        <v>0</v>
      </c>
      <c r="R562" s="168">
        <f>SUM(R563:R565)</f>
        <v>0</v>
      </c>
      <c r="T562" s="169">
        <f>SUM(T563:T565)</f>
        <v>0.31679999999999997</v>
      </c>
      <c r="AR562" s="164" t="s">
        <v>84</v>
      </c>
      <c r="AT562" s="170" t="s">
        <v>73</v>
      </c>
      <c r="AU562" s="170" t="s">
        <v>82</v>
      </c>
      <c r="AY562" s="164" t="s">
        <v>144</v>
      </c>
      <c r="BK562" s="171">
        <f>SUM(BK563:BK565)</f>
        <v>0</v>
      </c>
    </row>
    <row r="563" spans="2:65" s="30" customFormat="1" ht="24.2" customHeight="1">
      <c r="B563" s="29"/>
      <c r="C563" s="174" t="s">
        <v>838</v>
      </c>
      <c r="D563" s="174" t="s">
        <v>146</v>
      </c>
      <c r="E563" s="175" t="s">
        <v>839</v>
      </c>
      <c r="F563" s="176" t="s">
        <v>840</v>
      </c>
      <c r="G563" s="177" t="s">
        <v>214</v>
      </c>
      <c r="H563" s="178">
        <v>105.6</v>
      </c>
      <c r="I563" s="1"/>
      <c r="J563" s="179">
        <f>ROUND(I563*H563,2)</f>
        <v>0</v>
      </c>
      <c r="K563" s="180"/>
      <c r="L563" s="29"/>
      <c r="M563" s="181" t="s">
        <v>1</v>
      </c>
      <c r="N563" s="182" t="s">
        <v>39</v>
      </c>
      <c r="P563" s="183">
        <f>O563*H563</f>
        <v>0</v>
      </c>
      <c r="Q563" s="183">
        <v>0</v>
      </c>
      <c r="R563" s="183">
        <f>Q563*H563</f>
        <v>0</v>
      </c>
      <c r="S563" s="183">
        <v>0.003</v>
      </c>
      <c r="T563" s="184">
        <f>S563*H563</f>
        <v>0.31679999999999997</v>
      </c>
      <c r="AR563" s="185" t="s">
        <v>292</v>
      </c>
      <c r="AT563" s="185" t="s">
        <v>146</v>
      </c>
      <c r="AU563" s="185" t="s">
        <v>84</v>
      </c>
      <c r="AY563" s="12" t="s">
        <v>144</v>
      </c>
      <c r="BE563" s="186">
        <f>IF(N563="základní",J563,0)</f>
        <v>0</v>
      </c>
      <c r="BF563" s="186">
        <f>IF(N563="snížená",J563,0)</f>
        <v>0</v>
      </c>
      <c r="BG563" s="186">
        <f>IF(N563="zákl. přenesená",J563,0)</f>
        <v>0</v>
      </c>
      <c r="BH563" s="186">
        <f>IF(N563="sníž. přenesená",J563,0)</f>
        <v>0</v>
      </c>
      <c r="BI563" s="186">
        <f>IF(N563="nulová",J563,0)</f>
        <v>0</v>
      </c>
      <c r="BJ563" s="12" t="s">
        <v>82</v>
      </c>
      <c r="BK563" s="186">
        <f>ROUND(I563*H563,2)</f>
        <v>0</v>
      </c>
      <c r="BL563" s="12" t="s">
        <v>292</v>
      </c>
      <c r="BM563" s="185" t="s">
        <v>841</v>
      </c>
    </row>
    <row r="564" spans="2:51" s="188" customFormat="1" ht="12">
      <c r="B564" s="187"/>
      <c r="D564" s="189" t="s">
        <v>152</v>
      </c>
      <c r="E564" s="190" t="s">
        <v>1</v>
      </c>
      <c r="F564" s="191" t="s">
        <v>834</v>
      </c>
      <c r="H564" s="190" t="s">
        <v>1</v>
      </c>
      <c r="L564" s="187"/>
      <c r="M564" s="192"/>
      <c r="T564" s="193"/>
      <c r="AT564" s="190" t="s">
        <v>152</v>
      </c>
      <c r="AU564" s="190" t="s">
        <v>84</v>
      </c>
      <c r="AV564" s="188" t="s">
        <v>82</v>
      </c>
      <c r="AW564" s="188" t="s">
        <v>31</v>
      </c>
      <c r="AX564" s="188" t="s">
        <v>74</v>
      </c>
      <c r="AY564" s="190" t="s">
        <v>144</v>
      </c>
    </row>
    <row r="565" spans="2:51" s="195" customFormat="1" ht="12">
      <c r="B565" s="194"/>
      <c r="D565" s="189" t="s">
        <v>152</v>
      </c>
      <c r="E565" s="196" t="s">
        <v>1</v>
      </c>
      <c r="F565" s="197" t="s">
        <v>835</v>
      </c>
      <c r="H565" s="198">
        <v>105.6</v>
      </c>
      <c r="L565" s="194"/>
      <c r="M565" s="199"/>
      <c r="T565" s="200"/>
      <c r="AT565" s="196" t="s">
        <v>152</v>
      </c>
      <c r="AU565" s="196" t="s">
        <v>84</v>
      </c>
      <c r="AV565" s="195" t="s">
        <v>84</v>
      </c>
      <c r="AW565" s="195" t="s">
        <v>31</v>
      </c>
      <c r="AX565" s="195" t="s">
        <v>74</v>
      </c>
      <c r="AY565" s="196" t="s">
        <v>144</v>
      </c>
    </row>
    <row r="566" spans="2:63" s="163" customFormat="1" ht="22.9" customHeight="1">
      <c r="B566" s="162"/>
      <c r="D566" s="164" t="s">
        <v>73</v>
      </c>
      <c r="E566" s="172" t="s">
        <v>842</v>
      </c>
      <c r="F566" s="172" t="s">
        <v>843</v>
      </c>
      <c r="J566" s="173">
        <f>BK566</f>
        <v>0</v>
      </c>
      <c r="L566" s="162"/>
      <c r="M566" s="167"/>
      <c r="P566" s="168">
        <f>SUM(P567:P571)</f>
        <v>0</v>
      </c>
      <c r="R566" s="168">
        <f>SUM(R567:R571)</f>
        <v>0</v>
      </c>
      <c r="T566" s="169">
        <f>SUM(T567:T571)</f>
        <v>0.399049</v>
      </c>
      <c r="AR566" s="164" t="s">
        <v>84</v>
      </c>
      <c r="AT566" s="170" t="s">
        <v>73</v>
      </c>
      <c r="AU566" s="170" t="s">
        <v>82</v>
      </c>
      <c r="AY566" s="164" t="s">
        <v>144</v>
      </c>
      <c r="BK566" s="171">
        <f>SUM(BK567:BK571)</f>
        <v>0</v>
      </c>
    </row>
    <row r="567" spans="2:65" s="30" customFormat="1" ht="24.2" customHeight="1">
      <c r="B567" s="29"/>
      <c r="C567" s="174" t="s">
        <v>844</v>
      </c>
      <c r="D567" s="174" t="s">
        <v>146</v>
      </c>
      <c r="E567" s="175" t="s">
        <v>845</v>
      </c>
      <c r="F567" s="176" t="s">
        <v>846</v>
      </c>
      <c r="G567" s="177" t="s">
        <v>214</v>
      </c>
      <c r="H567" s="178">
        <v>3.661</v>
      </c>
      <c r="I567" s="1"/>
      <c r="J567" s="179">
        <f>ROUND(I567*H567,2)</f>
        <v>0</v>
      </c>
      <c r="K567" s="180"/>
      <c r="L567" s="29"/>
      <c r="M567" s="181" t="s">
        <v>1</v>
      </c>
      <c r="N567" s="182" t="s">
        <v>39</v>
      </c>
      <c r="P567" s="183">
        <f>O567*H567</f>
        <v>0</v>
      </c>
      <c r="Q567" s="183">
        <v>0</v>
      </c>
      <c r="R567" s="183">
        <f>Q567*H567</f>
        <v>0</v>
      </c>
      <c r="S567" s="183">
        <v>0.109</v>
      </c>
      <c r="T567" s="184">
        <f>S567*H567</f>
        <v>0.399049</v>
      </c>
      <c r="AR567" s="185" t="s">
        <v>292</v>
      </c>
      <c r="AT567" s="185" t="s">
        <v>146</v>
      </c>
      <c r="AU567" s="185" t="s">
        <v>84</v>
      </c>
      <c r="AY567" s="12" t="s">
        <v>144</v>
      </c>
      <c r="BE567" s="186">
        <f>IF(N567="základní",J567,0)</f>
        <v>0</v>
      </c>
      <c r="BF567" s="186">
        <f>IF(N567="snížená",J567,0)</f>
        <v>0</v>
      </c>
      <c r="BG567" s="186">
        <f>IF(N567="zákl. přenesená",J567,0)</f>
        <v>0</v>
      </c>
      <c r="BH567" s="186">
        <f>IF(N567="sníž. přenesená",J567,0)</f>
        <v>0</v>
      </c>
      <c r="BI567" s="186">
        <f>IF(N567="nulová",J567,0)</f>
        <v>0</v>
      </c>
      <c r="BJ567" s="12" t="s">
        <v>82</v>
      </c>
      <c r="BK567" s="186">
        <f>ROUND(I567*H567,2)</f>
        <v>0</v>
      </c>
      <c r="BL567" s="12" t="s">
        <v>292</v>
      </c>
      <c r="BM567" s="185" t="s">
        <v>847</v>
      </c>
    </row>
    <row r="568" spans="2:51" s="188" customFormat="1" ht="12">
      <c r="B568" s="187"/>
      <c r="D568" s="189" t="s">
        <v>152</v>
      </c>
      <c r="E568" s="190" t="s">
        <v>1</v>
      </c>
      <c r="F568" s="191" t="s">
        <v>848</v>
      </c>
      <c r="H568" s="190" t="s">
        <v>1</v>
      </c>
      <c r="L568" s="187"/>
      <c r="M568" s="192"/>
      <c r="T568" s="193"/>
      <c r="AT568" s="190" t="s">
        <v>152</v>
      </c>
      <c r="AU568" s="190" t="s">
        <v>84</v>
      </c>
      <c r="AV568" s="188" t="s">
        <v>82</v>
      </c>
      <c r="AW568" s="188" t="s">
        <v>31</v>
      </c>
      <c r="AX568" s="188" t="s">
        <v>74</v>
      </c>
      <c r="AY568" s="190" t="s">
        <v>144</v>
      </c>
    </row>
    <row r="569" spans="2:51" s="195" customFormat="1" ht="12">
      <c r="B569" s="194"/>
      <c r="D569" s="189" t="s">
        <v>152</v>
      </c>
      <c r="E569" s="196" t="s">
        <v>1</v>
      </c>
      <c r="F569" s="197" t="s">
        <v>849</v>
      </c>
      <c r="H569" s="198">
        <v>1.968</v>
      </c>
      <c r="L569" s="194"/>
      <c r="M569" s="199"/>
      <c r="T569" s="200"/>
      <c r="AT569" s="196" t="s">
        <v>152</v>
      </c>
      <c r="AU569" s="196" t="s">
        <v>84</v>
      </c>
      <c r="AV569" s="195" t="s">
        <v>84</v>
      </c>
      <c r="AW569" s="195" t="s">
        <v>31</v>
      </c>
      <c r="AX569" s="195" t="s">
        <v>74</v>
      </c>
      <c r="AY569" s="196" t="s">
        <v>144</v>
      </c>
    </row>
    <row r="570" spans="2:51" s="188" customFormat="1" ht="12">
      <c r="B570" s="187"/>
      <c r="D570" s="189" t="s">
        <v>152</v>
      </c>
      <c r="E570" s="190" t="s">
        <v>1</v>
      </c>
      <c r="F570" s="191" t="s">
        <v>850</v>
      </c>
      <c r="H570" s="190" t="s">
        <v>1</v>
      </c>
      <c r="L570" s="187"/>
      <c r="M570" s="192"/>
      <c r="T570" s="193"/>
      <c r="AT570" s="190" t="s">
        <v>152</v>
      </c>
      <c r="AU570" s="190" t="s">
        <v>84</v>
      </c>
      <c r="AV570" s="188" t="s">
        <v>82</v>
      </c>
      <c r="AW570" s="188" t="s">
        <v>31</v>
      </c>
      <c r="AX570" s="188" t="s">
        <v>74</v>
      </c>
      <c r="AY570" s="190" t="s">
        <v>144</v>
      </c>
    </row>
    <row r="571" spans="2:51" s="195" customFormat="1" ht="12">
      <c r="B571" s="194"/>
      <c r="D571" s="189" t="s">
        <v>152</v>
      </c>
      <c r="E571" s="196" t="s">
        <v>1</v>
      </c>
      <c r="F571" s="197" t="s">
        <v>851</v>
      </c>
      <c r="H571" s="198">
        <v>1.693</v>
      </c>
      <c r="L571" s="194"/>
      <c r="M571" s="201"/>
      <c r="N571" s="202"/>
      <c r="O571" s="202"/>
      <c r="P571" s="202"/>
      <c r="Q571" s="202"/>
      <c r="R571" s="202"/>
      <c r="S571" s="202"/>
      <c r="T571" s="203"/>
      <c r="AT571" s="196" t="s">
        <v>152</v>
      </c>
      <c r="AU571" s="196" t="s">
        <v>84</v>
      </c>
      <c r="AV571" s="195" t="s">
        <v>84</v>
      </c>
      <c r="AW571" s="195" t="s">
        <v>31</v>
      </c>
      <c r="AX571" s="195" t="s">
        <v>74</v>
      </c>
      <c r="AY571" s="196" t="s">
        <v>144</v>
      </c>
    </row>
    <row r="572" spans="2:12" s="30" customFormat="1" ht="6.95" customHeight="1">
      <c r="B572" s="53"/>
      <c r="C572" s="54"/>
      <c r="D572" s="54"/>
      <c r="E572" s="54"/>
      <c r="F572" s="54"/>
      <c r="G572" s="54"/>
      <c r="H572" s="54"/>
      <c r="I572" s="54"/>
      <c r="J572" s="54"/>
      <c r="K572" s="54"/>
      <c r="L572" s="29"/>
    </row>
  </sheetData>
  <sheetProtection algorithmName="SHA-512" hashValue="GbYvfhH++WBdq6dEs6zmwjrUp2sbGkYzizOZEfhernLzWrbVg03+h8tUwdvrWDsQHOAA5LPBcq1agABc8NlEIg==" saltValue="S/MUQPQ2tHA+QPceb9TBwA==" spinCount="100000" sheet="1" objects="1" scenarios="1"/>
  <autoFilter ref="C139:K571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ignoredErrors>
    <ignoredError sqref="J17:J18 E18 J143:J571" unlockedFormula="1"/>
    <ignoredError sqref="E142 C143:F57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66"/>
  <sheetViews>
    <sheetView showGridLines="0" workbookViewId="0" topLeftCell="A1">
      <selection activeCell="F24" sqref="F24"/>
    </sheetView>
  </sheetViews>
  <sheetFormatPr defaultColWidth="9.140625" defaultRowHeight="12"/>
  <cols>
    <col min="1" max="1" width="8.28125" style="9" customWidth="1"/>
    <col min="2" max="2" width="1.1484375" style="9" customWidth="1"/>
    <col min="3" max="3" width="4.140625" style="9" customWidth="1"/>
    <col min="4" max="4" width="4.28125" style="9" customWidth="1"/>
    <col min="5" max="5" width="17.140625" style="9" customWidth="1"/>
    <col min="6" max="6" width="50.8515625" style="9" customWidth="1"/>
    <col min="7" max="7" width="7.421875" style="9" customWidth="1"/>
    <col min="8" max="8" width="14.00390625" style="9" customWidth="1"/>
    <col min="9" max="9" width="15.8515625" style="9" customWidth="1"/>
    <col min="10" max="10" width="22.28125" style="9" customWidth="1"/>
    <col min="11" max="11" width="22.28125" style="9" hidden="1" customWidth="1"/>
    <col min="12" max="12" width="9.28125" style="9" customWidth="1"/>
    <col min="13" max="13" width="10.8515625" style="9" hidden="1" customWidth="1"/>
    <col min="14" max="14" width="9.28125" style="9" hidden="1" customWidth="1"/>
    <col min="15" max="20" width="14.140625" style="9" hidden="1" customWidth="1"/>
    <col min="21" max="21" width="16.28125" style="9" hidden="1" customWidth="1"/>
    <col min="22" max="22" width="12.28125" style="9" customWidth="1"/>
    <col min="23" max="23" width="16.28125" style="9" customWidth="1"/>
    <col min="24" max="24" width="12.28125" style="9" customWidth="1"/>
    <col min="25" max="25" width="15.00390625" style="9" customWidth="1"/>
    <col min="26" max="26" width="11.00390625" style="9" customWidth="1"/>
    <col min="27" max="27" width="15.00390625" style="9" customWidth="1"/>
    <col min="28" max="28" width="16.28125" style="9" customWidth="1"/>
    <col min="29" max="29" width="11.00390625" style="9" customWidth="1"/>
    <col min="30" max="30" width="15.00390625" style="9" customWidth="1"/>
    <col min="31" max="31" width="16.28125" style="9" customWidth="1"/>
    <col min="32" max="43" width="9.28125" style="9" customWidth="1"/>
    <col min="44" max="65" width="9.28125" style="9" hidden="1" customWidth="1"/>
    <col min="66" max="16384" width="9.28125" style="9" customWidth="1"/>
  </cols>
  <sheetData>
    <row r="1" ht="12"/>
    <row r="2" spans="12:46" ht="36.95" customHeight="1">
      <c r="L2" s="10" t="s">
        <v>5</v>
      </c>
      <c r="M2" s="11"/>
      <c r="N2" s="11"/>
      <c r="O2" s="11"/>
      <c r="P2" s="11"/>
      <c r="Q2" s="11"/>
      <c r="R2" s="11"/>
      <c r="S2" s="11"/>
      <c r="T2" s="11"/>
      <c r="U2" s="11"/>
      <c r="V2" s="11"/>
      <c r="AT2" s="12" t="s">
        <v>87</v>
      </c>
    </row>
    <row r="3" spans="2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84</v>
      </c>
    </row>
    <row r="4" spans="2:46" ht="24.95" customHeight="1">
      <c r="B4" s="15"/>
      <c r="D4" s="16" t="s">
        <v>97</v>
      </c>
      <c r="L4" s="15"/>
      <c r="M4" s="117" t="s">
        <v>10</v>
      </c>
      <c r="AT4" s="12" t="s">
        <v>3</v>
      </c>
    </row>
    <row r="5" spans="2:12" ht="6.95" customHeight="1">
      <c r="B5" s="15"/>
      <c r="L5" s="15"/>
    </row>
    <row r="6" spans="2:12" ht="12" customHeight="1">
      <c r="B6" s="15"/>
      <c r="D6" s="25" t="s">
        <v>16</v>
      </c>
      <c r="L6" s="15"/>
    </row>
    <row r="7" spans="2:12" ht="16.5" customHeight="1">
      <c r="B7" s="15"/>
      <c r="E7" s="118" t="str">
        <f>'Rekapitulace stavby'!K6</f>
        <v>ZŠ bourací práce</v>
      </c>
      <c r="F7" s="119"/>
      <c r="G7" s="119"/>
      <c r="H7" s="119"/>
      <c r="L7" s="15"/>
    </row>
    <row r="8" spans="2:12" s="30" customFormat="1" ht="12" customHeight="1">
      <c r="B8" s="29"/>
      <c r="D8" s="25" t="s">
        <v>98</v>
      </c>
      <c r="L8" s="29"/>
    </row>
    <row r="9" spans="2:12" s="30" customFormat="1" ht="16.5" customHeight="1">
      <c r="B9" s="29"/>
      <c r="E9" s="62" t="s">
        <v>852</v>
      </c>
      <c r="F9" s="120"/>
      <c r="G9" s="120"/>
      <c r="H9" s="120"/>
      <c r="L9" s="29"/>
    </row>
    <row r="10" spans="2:12" s="30" customFormat="1" ht="12">
      <c r="B10" s="29"/>
      <c r="L10" s="29"/>
    </row>
    <row r="11" spans="2:12" s="30" customFormat="1" ht="12" customHeight="1">
      <c r="B11" s="29"/>
      <c r="D11" s="25" t="s">
        <v>18</v>
      </c>
      <c r="F11" s="26" t="s">
        <v>1</v>
      </c>
      <c r="I11" s="25" t="s">
        <v>19</v>
      </c>
      <c r="J11" s="26" t="s">
        <v>1</v>
      </c>
      <c r="L11" s="29"/>
    </row>
    <row r="12" spans="2:12" s="30" customFormat="1" ht="12" customHeight="1">
      <c r="B12" s="29"/>
      <c r="D12" s="25" t="s">
        <v>20</v>
      </c>
      <c r="F12" s="26" t="s">
        <v>21</v>
      </c>
      <c r="I12" s="25" t="s">
        <v>22</v>
      </c>
      <c r="J12" s="121"/>
      <c r="L12" s="29"/>
    </row>
    <row r="13" spans="2:12" s="30" customFormat="1" ht="10.9" customHeight="1">
      <c r="B13" s="29"/>
      <c r="L13" s="29"/>
    </row>
    <row r="14" spans="2:12" s="30" customFormat="1" ht="12" customHeight="1">
      <c r="B14" s="29"/>
      <c r="D14" s="25" t="s">
        <v>23</v>
      </c>
      <c r="I14" s="25" t="s">
        <v>24</v>
      </c>
      <c r="J14" s="26" t="s">
        <v>1</v>
      </c>
      <c r="L14" s="29"/>
    </row>
    <row r="15" spans="2:12" s="30" customFormat="1" ht="18" customHeight="1">
      <c r="B15" s="29"/>
      <c r="E15" s="26" t="s">
        <v>25</v>
      </c>
      <c r="I15" s="25" t="s">
        <v>26</v>
      </c>
      <c r="J15" s="26" t="s">
        <v>1</v>
      </c>
      <c r="L15" s="29"/>
    </row>
    <row r="16" spans="2:12" s="30" customFormat="1" ht="6.95" customHeight="1">
      <c r="B16" s="29"/>
      <c r="L16" s="29"/>
    </row>
    <row r="17" spans="2:12" s="30" customFormat="1" ht="12" customHeight="1">
      <c r="B17" s="29"/>
      <c r="D17" s="25" t="s">
        <v>27</v>
      </c>
      <c r="I17" s="25" t="s">
        <v>24</v>
      </c>
      <c r="J17" s="4" t="str">
        <f>'Rekapitulace stavby'!AN13</f>
        <v>Vyplň údaj</v>
      </c>
      <c r="L17" s="29"/>
    </row>
    <row r="18" spans="2:12" s="30" customFormat="1" ht="18" customHeight="1">
      <c r="B18" s="29"/>
      <c r="E18" s="6" t="str">
        <f>'Rekapitulace stavby'!E14</f>
        <v>Vyplň údaj</v>
      </c>
      <c r="F18" s="204"/>
      <c r="G18" s="204"/>
      <c r="H18" s="204"/>
      <c r="I18" s="25" t="s">
        <v>26</v>
      </c>
      <c r="J18" s="4" t="str">
        <f>'Rekapitulace stavby'!AN14</f>
        <v>Vyplň údaj</v>
      </c>
      <c r="L18" s="29"/>
    </row>
    <row r="19" spans="2:12" s="30" customFormat="1" ht="6.95" customHeight="1">
      <c r="B19" s="29"/>
      <c r="L19" s="29"/>
    </row>
    <row r="20" spans="2:12" s="30" customFormat="1" ht="12" customHeight="1">
      <c r="B20" s="29"/>
      <c r="D20" s="25" t="s">
        <v>29</v>
      </c>
      <c r="I20" s="25" t="s">
        <v>24</v>
      </c>
      <c r="J20" s="26" t="s">
        <v>1</v>
      </c>
      <c r="L20" s="29"/>
    </row>
    <row r="21" spans="2:12" s="30" customFormat="1" ht="18" customHeight="1">
      <c r="B21" s="29"/>
      <c r="E21" s="26" t="s">
        <v>30</v>
      </c>
      <c r="I21" s="25" t="s">
        <v>26</v>
      </c>
      <c r="J21" s="26" t="s">
        <v>1</v>
      </c>
      <c r="L21" s="29"/>
    </row>
    <row r="22" spans="2:12" s="30" customFormat="1" ht="6.95" customHeight="1">
      <c r="B22" s="29"/>
      <c r="L22" s="29"/>
    </row>
    <row r="23" spans="2:12" s="30" customFormat="1" ht="12" customHeight="1">
      <c r="B23" s="29"/>
      <c r="D23" s="25" t="s">
        <v>32</v>
      </c>
      <c r="I23" s="25" t="s">
        <v>24</v>
      </c>
      <c r="J23" s="26" t="s">
        <v>1</v>
      </c>
      <c r="L23" s="29"/>
    </row>
    <row r="24" spans="2:12" s="30" customFormat="1" ht="18" customHeight="1">
      <c r="B24" s="29"/>
      <c r="E24" s="26"/>
      <c r="I24" s="25" t="s">
        <v>26</v>
      </c>
      <c r="J24" s="26" t="s">
        <v>1</v>
      </c>
      <c r="L24" s="29"/>
    </row>
    <row r="25" spans="2:12" s="30" customFormat="1" ht="6.95" customHeight="1">
      <c r="B25" s="29"/>
      <c r="L25" s="29"/>
    </row>
    <row r="26" spans="2:12" s="30" customFormat="1" ht="12" customHeight="1">
      <c r="B26" s="29"/>
      <c r="D26" s="25" t="s">
        <v>33</v>
      </c>
      <c r="L26" s="29"/>
    </row>
    <row r="27" spans="2:12" s="123" customFormat="1" ht="16.5" customHeight="1">
      <c r="B27" s="122"/>
      <c r="E27" s="27" t="s">
        <v>1</v>
      </c>
      <c r="F27" s="27"/>
      <c r="G27" s="27"/>
      <c r="H27" s="27"/>
      <c r="L27" s="122"/>
    </row>
    <row r="28" spans="2:12" s="30" customFormat="1" ht="6.95" customHeight="1">
      <c r="B28" s="29"/>
      <c r="L28" s="29"/>
    </row>
    <row r="29" spans="2:12" s="30" customFormat="1" ht="6.95" customHeight="1">
      <c r="B29" s="29"/>
      <c r="D29" s="70"/>
      <c r="E29" s="70"/>
      <c r="F29" s="70"/>
      <c r="G29" s="70"/>
      <c r="H29" s="70"/>
      <c r="I29" s="70"/>
      <c r="J29" s="70"/>
      <c r="K29" s="70"/>
      <c r="L29" s="29"/>
    </row>
    <row r="30" spans="2:12" s="30" customFormat="1" ht="25.35" customHeight="1">
      <c r="B30" s="29"/>
      <c r="D30" s="124" t="s">
        <v>34</v>
      </c>
      <c r="J30" s="125">
        <f>ROUND(J140,2)</f>
        <v>0</v>
      </c>
      <c r="L30" s="29"/>
    </row>
    <row r="31" spans="2:12" s="30" customFormat="1" ht="6.95" customHeight="1">
      <c r="B31" s="29"/>
      <c r="D31" s="70"/>
      <c r="E31" s="70"/>
      <c r="F31" s="70"/>
      <c r="G31" s="70"/>
      <c r="H31" s="70"/>
      <c r="I31" s="70"/>
      <c r="J31" s="70"/>
      <c r="K31" s="70"/>
      <c r="L31" s="29"/>
    </row>
    <row r="32" spans="2:12" s="30" customFormat="1" ht="14.45" customHeight="1">
      <c r="B32" s="29"/>
      <c r="F32" s="126" t="s">
        <v>36</v>
      </c>
      <c r="I32" s="126" t="s">
        <v>35</v>
      </c>
      <c r="J32" s="126" t="s">
        <v>37</v>
      </c>
      <c r="L32" s="29"/>
    </row>
    <row r="33" spans="2:12" s="30" customFormat="1" ht="14.45" customHeight="1">
      <c r="B33" s="29"/>
      <c r="D33" s="127" t="s">
        <v>38</v>
      </c>
      <c r="E33" s="25" t="s">
        <v>39</v>
      </c>
      <c r="F33" s="128">
        <f>ROUND((SUM(BE140:BE565)),2)</f>
        <v>0</v>
      </c>
      <c r="I33" s="129">
        <v>0.21</v>
      </c>
      <c r="J33" s="128">
        <f>ROUND(((SUM(BE140:BE565))*I33),2)</f>
        <v>0</v>
      </c>
      <c r="L33" s="29"/>
    </row>
    <row r="34" spans="2:12" s="30" customFormat="1" ht="14.45" customHeight="1">
      <c r="B34" s="29"/>
      <c r="E34" s="25" t="s">
        <v>40</v>
      </c>
      <c r="F34" s="128">
        <f>ROUND((SUM(BF140:BF565)),2)</f>
        <v>0</v>
      </c>
      <c r="I34" s="129">
        <v>0.15</v>
      </c>
      <c r="J34" s="128">
        <f>ROUND(((SUM(BF140:BF565))*I34),2)</f>
        <v>0</v>
      </c>
      <c r="L34" s="29"/>
    </row>
    <row r="35" spans="2:12" s="30" customFormat="1" ht="14.45" customHeight="1" hidden="1">
      <c r="B35" s="29"/>
      <c r="E35" s="25" t="s">
        <v>41</v>
      </c>
      <c r="F35" s="128">
        <f>ROUND((SUM(BG140:BG565)),2)</f>
        <v>0</v>
      </c>
      <c r="I35" s="129">
        <v>0.21</v>
      </c>
      <c r="J35" s="128">
        <f>0</f>
        <v>0</v>
      </c>
      <c r="L35" s="29"/>
    </row>
    <row r="36" spans="2:12" s="30" customFormat="1" ht="14.45" customHeight="1" hidden="1">
      <c r="B36" s="29"/>
      <c r="E36" s="25" t="s">
        <v>42</v>
      </c>
      <c r="F36" s="128">
        <f>ROUND((SUM(BH140:BH565)),2)</f>
        <v>0</v>
      </c>
      <c r="I36" s="129">
        <v>0.15</v>
      </c>
      <c r="J36" s="128">
        <f>0</f>
        <v>0</v>
      </c>
      <c r="L36" s="29"/>
    </row>
    <row r="37" spans="2:12" s="30" customFormat="1" ht="14.45" customHeight="1" hidden="1">
      <c r="B37" s="29"/>
      <c r="E37" s="25" t="s">
        <v>43</v>
      </c>
      <c r="F37" s="128">
        <f>ROUND((SUM(BI140:BI565)),2)</f>
        <v>0</v>
      </c>
      <c r="I37" s="129">
        <v>0</v>
      </c>
      <c r="J37" s="128">
        <f>0</f>
        <v>0</v>
      </c>
      <c r="L37" s="29"/>
    </row>
    <row r="38" spans="2:12" s="30" customFormat="1" ht="6.95" customHeight="1">
      <c r="B38" s="29"/>
      <c r="L38" s="29"/>
    </row>
    <row r="39" spans="2:12" s="30" customFormat="1" ht="25.35" customHeight="1">
      <c r="B39" s="29"/>
      <c r="C39" s="130"/>
      <c r="D39" s="131" t="s">
        <v>44</v>
      </c>
      <c r="E39" s="77"/>
      <c r="F39" s="77"/>
      <c r="G39" s="132" t="s">
        <v>45</v>
      </c>
      <c r="H39" s="133" t="s">
        <v>46</v>
      </c>
      <c r="I39" s="77"/>
      <c r="J39" s="134">
        <f>SUM(J30:J37)</f>
        <v>0</v>
      </c>
      <c r="K39" s="135"/>
      <c r="L39" s="29"/>
    </row>
    <row r="40" spans="2:12" s="30" customFormat="1" ht="14.45" customHeight="1">
      <c r="B40" s="29"/>
      <c r="L40" s="29"/>
    </row>
    <row r="41" spans="2:12" ht="14.45" customHeight="1">
      <c r="B41" s="15"/>
      <c r="L41" s="15"/>
    </row>
    <row r="42" spans="2:12" ht="14.45" customHeight="1">
     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s="15"/>
    </row>
    <row r="45" spans="2:12" ht="14.45" customHeight="1">
      <c r="B45" s="15"/>
      <c r="L45" s="15"/>
    </row>
    <row r="46" spans="2:12" ht="14.45" customHeight="1">
      <c r="B46" s="15"/>
      <c r="L46" s="15"/>
    </row>
    <row r="47" spans="2:12" ht="14.45" customHeight="1">
      <c r="B47" s="15"/>
      <c r="L47" s="15"/>
    </row>
    <row r="48" spans="2:12" ht="14.45" customHeight="1">
      <c r="B48" s="15"/>
      <c r="L48" s="15"/>
    </row>
    <row r="49" spans="2:12" ht="14.45" customHeight="1">
      <c r="B49" s="15"/>
      <c r="L49" s="15"/>
    </row>
    <row r="50" spans="2:12" s="30" customFormat="1" ht="14.45" customHeight="1">
      <c r="B50" s="29"/>
      <c r="D50" s="50" t="s">
        <v>47</v>
      </c>
      <c r="E50" s="51"/>
      <c r="F50" s="51"/>
      <c r="G50" s="50" t="s">
        <v>48</v>
      </c>
      <c r="H50" s="51"/>
      <c r="I50" s="51"/>
      <c r="J50" s="51"/>
      <c r="K50" s="51"/>
      <c r="L50" s="29"/>
    </row>
    <row r="51" spans="2:12" ht="12">
      <c r="B51" s="15"/>
      <c r="L51" s="15"/>
    </row>
    <row r="52" spans="2:12" ht="12">
      <c r="B52" s="15"/>
      <c r="L52" s="15"/>
    </row>
    <row r="53" spans="2:12" ht="12">
      <c r="B53" s="15"/>
      <c r="L53" s="15"/>
    </row>
    <row r="54" spans="2:12" ht="12">
      <c r="B54" s="15"/>
      <c r="L54" s="15"/>
    </row>
    <row r="55" spans="2:12" ht="12">
      <c r="B55" s="15"/>
      <c r="L55" s="15"/>
    </row>
    <row r="56" spans="2:12" ht="12">
      <c r="B56" s="15"/>
      <c r="L56" s="15"/>
    </row>
    <row r="57" spans="2:12" ht="12">
      <c r="B57" s="15"/>
      <c r="L57" s="15"/>
    </row>
    <row r="58" spans="2:12" ht="12">
      <c r="B58" s="15"/>
      <c r="L58" s="15"/>
    </row>
    <row r="59" spans="2:12" ht="12">
      <c r="B59" s="15"/>
      <c r="L59" s="15"/>
    </row>
    <row r="60" spans="2:12" ht="12">
      <c r="B60" s="15"/>
      <c r="L60" s="15"/>
    </row>
    <row r="61" spans="2:12" s="30" customFormat="1" ht="12.75">
      <c r="B61" s="29"/>
      <c r="D61" s="52" t="s">
        <v>49</v>
      </c>
      <c r="E61" s="32"/>
      <c r="F61" s="136" t="s">
        <v>50</v>
      </c>
      <c r="G61" s="52" t="s">
        <v>49</v>
      </c>
      <c r="H61" s="32"/>
      <c r="I61" s="32"/>
      <c r="J61" s="137" t="s">
        <v>50</v>
      </c>
      <c r="K61" s="32"/>
      <c r="L61" s="29"/>
    </row>
    <row r="62" spans="2:12" ht="12">
      <c r="B62" s="15"/>
      <c r="L62" s="15"/>
    </row>
    <row r="63" spans="2:12" ht="12">
      <c r="B63" s="15"/>
      <c r="L63" s="15"/>
    </row>
    <row r="64" spans="2:12" ht="12">
      <c r="B64" s="15"/>
      <c r="L64" s="15"/>
    </row>
    <row r="65" spans="2:12" s="30" customFormat="1" ht="12.75">
      <c r="B65" s="29"/>
      <c r="D65" s="50" t="s">
        <v>51</v>
      </c>
      <c r="E65" s="51"/>
      <c r="F65" s="51"/>
      <c r="G65" s="50" t="s">
        <v>52</v>
      </c>
      <c r="H65" s="51"/>
      <c r="I65" s="51"/>
      <c r="J65" s="51"/>
      <c r="K65" s="51"/>
      <c r="L65" s="29"/>
    </row>
    <row r="66" spans="2:12" ht="12">
      <c r="B66" s="15"/>
      <c r="L66" s="15"/>
    </row>
    <row r="67" spans="2:12" ht="12">
      <c r="B67" s="15"/>
      <c r="L67" s="15"/>
    </row>
    <row r="68" spans="2:12" ht="12">
      <c r="B68" s="15"/>
      <c r="L68" s="15"/>
    </row>
    <row r="69" spans="2:12" ht="12">
      <c r="B69" s="15"/>
      <c r="L69" s="15"/>
    </row>
    <row r="70" spans="2:12" ht="12">
      <c r="B70" s="15"/>
      <c r="L70" s="15"/>
    </row>
    <row r="71" spans="2:12" ht="12">
      <c r="B71" s="15"/>
      <c r="L71" s="15"/>
    </row>
    <row r="72" spans="2:12" ht="12">
      <c r="B72" s="15"/>
      <c r="L72" s="15"/>
    </row>
    <row r="73" spans="2:12" ht="12">
      <c r="B73" s="15"/>
      <c r="L73" s="15"/>
    </row>
    <row r="74" spans="2:12" ht="12">
      <c r="B74" s="15"/>
      <c r="L74" s="15"/>
    </row>
    <row r="75" spans="2:12" ht="12">
      <c r="B75" s="15"/>
      <c r="L75" s="15"/>
    </row>
    <row r="76" spans="2:12" s="30" customFormat="1" ht="12.75">
      <c r="B76" s="29"/>
      <c r="D76" s="52" t="s">
        <v>49</v>
      </c>
      <c r="E76" s="32"/>
      <c r="F76" s="136" t="s">
        <v>50</v>
      </c>
      <c r="G76" s="52" t="s">
        <v>49</v>
      </c>
      <c r="H76" s="32"/>
      <c r="I76" s="32"/>
      <c r="J76" s="137" t="s">
        <v>50</v>
      </c>
      <c r="K76" s="32"/>
      <c r="L76" s="29"/>
    </row>
    <row r="77" spans="2:12" s="30" customFormat="1" ht="14.45" customHeight="1"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29"/>
    </row>
    <row r="81" spans="2:12" s="30" customFormat="1" ht="6.95" customHeight="1"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9"/>
    </row>
    <row r="82" spans="2:12" s="30" customFormat="1" ht="24.95" customHeight="1">
      <c r="B82" s="29"/>
      <c r="C82" s="16" t="s">
        <v>100</v>
      </c>
      <c r="L82" s="29"/>
    </row>
    <row r="83" spans="2:12" s="30" customFormat="1" ht="6.95" customHeight="1">
      <c r="B83" s="29"/>
      <c r="L83" s="29"/>
    </row>
    <row r="84" spans="2:12" s="30" customFormat="1" ht="12" customHeight="1">
      <c r="B84" s="29"/>
      <c r="C84" s="25" t="s">
        <v>16</v>
      </c>
      <c r="L84" s="29"/>
    </row>
    <row r="85" spans="2:12" s="30" customFormat="1" ht="16.5" customHeight="1">
      <c r="B85" s="29"/>
      <c r="E85" s="118" t="str">
        <f>E7</f>
        <v>ZŠ bourací práce</v>
      </c>
      <c r="F85" s="119"/>
      <c r="G85" s="119"/>
      <c r="H85" s="119"/>
      <c r="L85" s="29"/>
    </row>
    <row r="86" spans="2:12" s="30" customFormat="1" ht="12" customHeight="1">
      <c r="B86" s="29"/>
      <c r="C86" s="25" t="s">
        <v>98</v>
      </c>
      <c r="L86" s="29"/>
    </row>
    <row r="87" spans="2:12" s="30" customFormat="1" ht="16.5" customHeight="1">
      <c r="B87" s="29"/>
      <c r="E87" s="62" t="str">
        <f>E9</f>
        <v>257up2 - Objekt B</v>
      </c>
      <c r="F87" s="120"/>
      <c r="G87" s="120"/>
      <c r="H87" s="120"/>
      <c r="L87" s="29"/>
    </row>
    <row r="88" spans="2:12" s="30" customFormat="1" ht="6.95" customHeight="1">
      <c r="B88" s="29"/>
      <c r="L88" s="29"/>
    </row>
    <row r="89" spans="2:12" s="30" customFormat="1" ht="12" customHeight="1">
      <c r="B89" s="29"/>
      <c r="C89" s="25" t="s">
        <v>20</v>
      </c>
      <c r="F89" s="26" t="str">
        <f>F12</f>
        <v>Na Kocínce parc.č.657/2-6</v>
      </c>
      <c r="I89" s="25" t="s">
        <v>22</v>
      </c>
      <c r="J89" s="121" t="str">
        <f>IF(J12="","",J12)</f>
        <v/>
      </c>
      <c r="L89" s="29"/>
    </row>
    <row r="90" spans="2:12" s="30" customFormat="1" ht="6.95" customHeight="1">
      <c r="B90" s="29"/>
      <c r="L90" s="29"/>
    </row>
    <row r="91" spans="2:12" s="30" customFormat="1" ht="15.2" customHeight="1">
      <c r="B91" s="29"/>
      <c r="C91" s="25" t="s">
        <v>23</v>
      </c>
      <c r="F91" s="26" t="str">
        <f>E15</f>
        <v>Městská část Praha 6</v>
      </c>
      <c r="I91" s="25" t="s">
        <v>29</v>
      </c>
      <c r="J91" s="138" t="str">
        <f>E21</f>
        <v>ra15 s.r.o.</v>
      </c>
      <c r="L91" s="29"/>
    </row>
    <row r="92" spans="2:12" s="30" customFormat="1" ht="15.2" customHeight="1">
      <c r="B92" s="29"/>
      <c r="C92" s="25" t="s">
        <v>27</v>
      </c>
      <c r="F92" s="26" t="str">
        <f>IF(E18="","",E18)</f>
        <v>Vyplň údaj</v>
      </c>
      <c r="I92" s="25" t="s">
        <v>32</v>
      </c>
      <c r="J92" s="138"/>
      <c r="L92" s="29"/>
    </row>
    <row r="93" spans="2:12" s="30" customFormat="1" ht="10.35" customHeight="1">
      <c r="B93" s="29"/>
      <c r="L93" s="29"/>
    </row>
    <row r="94" spans="2:12" s="30" customFormat="1" ht="29.25" customHeight="1">
      <c r="B94" s="29"/>
      <c r="C94" s="139" t="s">
        <v>101</v>
      </c>
      <c r="D94" s="130"/>
      <c r="E94" s="130"/>
      <c r="F94" s="130"/>
      <c r="G94" s="130"/>
      <c r="H94" s="130"/>
      <c r="I94" s="130"/>
      <c r="J94" s="140" t="s">
        <v>102</v>
      </c>
      <c r="K94" s="130"/>
      <c r="L94" s="29"/>
    </row>
    <row r="95" spans="2:12" s="30" customFormat="1" ht="10.35" customHeight="1">
      <c r="B95" s="29"/>
      <c r="L95" s="29"/>
    </row>
    <row r="96" spans="2:47" s="30" customFormat="1" ht="22.9" customHeight="1">
      <c r="B96" s="29"/>
      <c r="C96" s="141" t="s">
        <v>103</v>
      </c>
      <c r="J96" s="125">
        <f>J140</f>
        <v>0</v>
      </c>
      <c r="L96" s="29"/>
      <c r="AU96" s="12" t="s">
        <v>104</v>
      </c>
    </row>
    <row r="97" spans="2:12" s="143" customFormat="1" ht="24.95" customHeight="1">
      <c r="B97" s="142"/>
      <c r="D97" s="144" t="s">
        <v>105</v>
      </c>
      <c r="E97" s="145"/>
      <c r="F97" s="145"/>
      <c r="G97" s="145"/>
      <c r="H97" s="145"/>
      <c r="I97" s="145"/>
      <c r="J97" s="146">
        <f>J141</f>
        <v>0</v>
      </c>
      <c r="L97" s="142"/>
    </row>
    <row r="98" spans="2:12" s="148" customFormat="1" ht="19.9" customHeight="1">
      <c r="B98" s="147"/>
      <c r="D98" s="149" t="s">
        <v>106</v>
      </c>
      <c r="E98" s="150"/>
      <c r="F98" s="150"/>
      <c r="G98" s="150"/>
      <c r="H98" s="150"/>
      <c r="I98" s="150"/>
      <c r="J98" s="151">
        <f>J142</f>
        <v>0</v>
      </c>
      <c r="L98" s="147"/>
    </row>
    <row r="99" spans="2:12" s="148" customFormat="1" ht="19.9" customHeight="1">
      <c r="B99" s="147"/>
      <c r="D99" s="149" t="s">
        <v>107</v>
      </c>
      <c r="E99" s="150"/>
      <c r="F99" s="150"/>
      <c r="G99" s="150"/>
      <c r="H99" s="150"/>
      <c r="I99" s="150"/>
      <c r="J99" s="151">
        <f>J186</f>
        <v>0</v>
      </c>
      <c r="L99" s="147"/>
    </row>
    <row r="100" spans="2:12" s="148" customFormat="1" ht="19.9" customHeight="1">
      <c r="B100" s="147"/>
      <c r="D100" s="149" t="s">
        <v>108</v>
      </c>
      <c r="E100" s="150"/>
      <c r="F100" s="150"/>
      <c r="G100" s="150"/>
      <c r="H100" s="150"/>
      <c r="I100" s="150"/>
      <c r="J100" s="151">
        <f>J291</f>
        <v>0</v>
      </c>
      <c r="L100" s="147"/>
    </row>
    <row r="101" spans="2:12" s="143" customFormat="1" ht="24.95" customHeight="1">
      <c r="B101" s="142"/>
      <c r="D101" s="144" t="s">
        <v>109</v>
      </c>
      <c r="E101" s="145"/>
      <c r="F101" s="145"/>
      <c r="G101" s="145"/>
      <c r="H101" s="145"/>
      <c r="I101" s="145"/>
      <c r="J101" s="146">
        <f>J337</f>
        <v>0</v>
      </c>
      <c r="L101" s="142"/>
    </row>
    <row r="102" spans="2:12" s="148" customFormat="1" ht="19.9" customHeight="1">
      <c r="B102" s="147"/>
      <c r="D102" s="149" t="s">
        <v>110</v>
      </c>
      <c r="E102" s="150"/>
      <c r="F102" s="150"/>
      <c r="G102" s="150"/>
      <c r="H102" s="150"/>
      <c r="I102" s="150"/>
      <c r="J102" s="151">
        <f>J338</f>
        <v>0</v>
      </c>
      <c r="L102" s="147"/>
    </row>
    <row r="103" spans="2:12" s="148" customFormat="1" ht="19.9" customHeight="1">
      <c r="B103" s="147"/>
      <c r="D103" s="149" t="s">
        <v>111</v>
      </c>
      <c r="E103" s="150"/>
      <c r="F103" s="150"/>
      <c r="G103" s="150"/>
      <c r="H103" s="150"/>
      <c r="I103" s="150"/>
      <c r="J103" s="151">
        <f>J342</f>
        <v>0</v>
      </c>
      <c r="L103" s="147"/>
    </row>
    <row r="104" spans="2:12" s="148" customFormat="1" ht="19.9" customHeight="1">
      <c r="B104" s="147"/>
      <c r="D104" s="149" t="s">
        <v>112</v>
      </c>
      <c r="E104" s="150"/>
      <c r="F104" s="150"/>
      <c r="G104" s="150"/>
      <c r="H104" s="150"/>
      <c r="I104" s="150"/>
      <c r="J104" s="151">
        <f>J350</f>
        <v>0</v>
      </c>
      <c r="L104" s="147"/>
    </row>
    <row r="105" spans="2:12" s="148" customFormat="1" ht="19.9" customHeight="1">
      <c r="B105" s="147"/>
      <c r="D105" s="149" t="s">
        <v>113</v>
      </c>
      <c r="E105" s="150"/>
      <c r="F105" s="150"/>
      <c r="G105" s="150"/>
      <c r="H105" s="150"/>
      <c r="I105" s="150"/>
      <c r="J105" s="151">
        <f>J354</f>
        <v>0</v>
      </c>
      <c r="L105" s="147"/>
    </row>
    <row r="106" spans="2:12" s="148" customFormat="1" ht="19.9" customHeight="1">
      <c r="B106" s="147"/>
      <c r="D106" s="149" t="s">
        <v>114</v>
      </c>
      <c r="E106" s="150"/>
      <c r="F106" s="150"/>
      <c r="G106" s="150"/>
      <c r="H106" s="150"/>
      <c r="I106" s="150"/>
      <c r="J106" s="151">
        <f>J372</f>
        <v>0</v>
      </c>
      <c r="L106" s="147"/>
    </row>
    <row r="107" spans="2:12" s="148" customFormat="1" ht="19.9" customHeight="1">
      <c r="B107" s="147"/>
      <c r="D107" s="149" t="s">
        <v>115</v>
      </c>
      <c r="E107" s="150"/>
      <c r="F107" s="150"/>
      <c r="G107" s="150"/>
      <c r="H107" s="150"/>
      <c r="I107" s="150"/>
      <c r="J107" s="151">
        <f>J388</f>
        <v>0</v>
      </c>
      <c r="L107" s="147"/>
    </row>
    <row r="108" spans="2:12" s="148" customFormat="1" ht="19.9" customHeight="1">
      <c r="B108" s="147"/>
      <c r="D108" s="149" t="s">
        <v>116</v>
      </c>
      <c r="E108" s="150"/>
      <c r="F108" s="150"/>
      <c r="G108" s="150"/>
      <c r="H108" s="150"/>
      <c r="I108" s="150"/>
      <c r="J108" s="151">
        <f>J407</f>
        <v>0</v>
      </c>
      <c r="L108" s="147"/>
    </row>
    <row r="109" spans="2:12" s="148" customFormat="1" ht="19.9" customHeight="1">
      <c r="B109" s="147"/>
      <c r="D109" s="149" t="s">
        <v>117</v>
      </c>
      <c r="E109" s="150"/>
      <c r="F109" s="150"/>
      <c r="G109" s="150"/>
      <c r="H109" s="150"/>
      <c r="I109" s="150"/>
      <c r="J109" s="151">
        <f>J415</f>
        <v>0</v>
      </c>
      <c r="L109" s="147"/>
    </row>
    <row r="110" spans="2:12" s="148" customFormat="1" ht="19.9" customHeight="1">
      <c r="B110" s="147"/>
      <c r="D110" s="149" t="s">
        <v>118</v>
      </c>
      <c r="E110" s="150"/>
      <c r="F110" s="150"/>
      <c r="G110" s="150"/>
      <c r="H110" s="150"/>
      <c r="I110" s="150"/>
      <c r="J110" s="151">
        <f>J433</f>
        <v>0</v>
      </c>
      <c r="L110" s="147"/>
    </row>
    <row r="111" spans="2:12" s="148" customFormat="1" ht="19.9" customHeight="1">
      <c r="B111" s="147"/>
      <c r="D111" s="149" t="s">
        <v>119</v>
      </c>
      <c r="E111" s="150"/>
      <c r="F111" s="150"/>
      <c r="G111" s="150"/>
      <c r="H111" s="150"/>
      <c r="I111" s="150"/>
      <c r="J111" s="151">
        <f>J440</f>
        <v>0</v>
      </c>
      <c r="L111" s="147"/>
    </row>
    <row r="112" spans="2:12" s="148" customFormat="1" ht="19.9" customHeight="1">
      <c r="B112" s="147"/>
      <c r="D112" s="149" t="s">
        <v>120</v>
      </c>
      <c r="E112" s="150"/>
      <c r="F112" s="150"/>
      <c r="G112" s="150"/>
      <c r="H112" s="150"/>
      <c r="I112" s="150"/>
      <c r="J112" s="151">
        <f>J444</f>
        <v>0</v>
      </c>
      <c r="L112" s="147"/>
    </row>
    <row r="113" spans="2:12" s="148" customFormat="1" ht="19.9" customHeight="1">
      <c r="B113" s="147"/>
      <c r="D113" s="149" t="s">
        <v>121</v>
      </c>
      <c r="E113" s="150"/>
      <c r="F113" s="150"/>
      <c r="G113" s="150"/>
      <c r="H113" s="150"/>
      <c r="I113" s="150"/>
      <c r="J113" s="151">
        <f>J462</f>
        <v>0</v>
      </c>
      <c r="L113" s="147"/>
    </row>
    <row r="114" spans="2:12" s="148" customFormat="1" ht="19.9" customHeight="1">
      <c r="B114" s="147"/>
      <c r="D114" s="149" t="s">
        <v>122</v>
      </c>
      <c r="E114" s="150"/>
      <c r="F114" s="150"/>
      <c r="G114" s="150"/>
      <c r="H114" s="150"/>
      <c r="I114" s="150"/>
      <c r="J114" s="151">
        <f>J468</f>
        <v>0</v>
      </c>
      <c r="L114" s="147"/>
    </row>
    <row r="115" spans="2:12" s="148" customFormat="1" ht="19.9" customHeight="1">
      <c r="B115" s="147"/>
      <c r="D115" s="149" t="s">
        <v>123</v>
      </c>
      <c r="E115" s="150"/>
      <c r="F115" s="150"/>
      <c r="G115" s="150"/>
      <c r="H115" s="150"/>
      <c r="I115" s="150"/>
      <c r="J115" s="151">
        <f>J506</f>
        <v>0</v>
      </c>
      <c r="L115" s="147"/>
    </row>
    <row r="116" spans="2:12" s="148" customFormat="1" ht="19.9" customHeight="1">
      <c r="B116" s="147"/>
      <c r="D116" s="149" t="s">
        <v>124</v>
      </c>
      <c r="E116" s="150"/>
      <c r="F116" s="150"/>
      <c r="G116" s="150"/>
      <c r="H116" s="150"/>
      <c r="I116" s="150"/>
      <c r="J116" s="151">
        <f>J532</f>
        <v>0</v>
      </c>
      <c r="L116" s="147"/>
    </row>
    <row r="117" spans="2:12" s="148" customFormat="1" ht="19.9" customHeight="1">
      <c r="B117" s="147"/>
      <c r="D117" s="149" t="s">
        <v>125</v>
      </c>
      <c r="E117" s="150"/>
      <c r="F117" s="150"/>
      <c r="G117" s="150"/>
      <c r="H117" s="150"/>
      <c r="I117" s="150"/>
      <c r="J117" s="151">
        <f>J542</f>
        <v>0</v>
      </c>
      <c r="L117" s="147"/>
    </row>
    <row r="118" spans="2:12" s="148" customFormat="1" ht="19.9" customHeight="1">
      <c r="B118" s="147"/>
      <c r="D118" s="149" t="s">
        <v>126</v>
      </c>
      <c r="E118" s="150"/>
      <c r="F118" s="150"/>
      <c r="G118" s="150"/>
      <c r="H118" s="150"/>
      <c r="I118" s="150"/>
      <c r="J118" s="151">
        <f>J549</f>
        <v>0</v>
      </c>
      <c r="L118" s="147"/>
    </row>
    <row r="119" spans="2:12" s="148" customFormat="1" ht="19.9" customHeight="1">
      <c r="B119" s="147"/>
      <c r="D119" s="149" t="s">
        <v>127</v>
      </c>
      <c r="E119" s="150"/>
      <c r="F119" s="150"/>
      <c r="G119" s="150"/>
      <c r="H119" s="150"/>
      <c r="I119" s="150"/>
      <c r="J119" s="151">
        <f>J553</f>
        <v>0</v>
      </c>
      <c r="L119" s="147"/>
    </row>
    <row r="120" spans="2:12" s="148" customFormat="1" ht="19.9" customHeight="1">
      <c r="B120" s="147"/>
      <c r="D120" s="149" t="s">
        <v>128</v>
      </c>
      <c r="E120" s="150"/>
      <c r="F120" s="150"/>
      <c r="G120" s="150"/>
      <c r="H120" s="150"/>
      <c r="I120" s="150"/>
      <c r="J120" s="151">
        <f>J560</f>
        <v>0</v>
      </c>
      <c r="L120" s="147"/>
    </row>
    <row r="121" spans="2:12" s="30" customFormat="1" ht="21.75" customHeight="1">
      <c r="B121" s="29"/>
      <c r="L121" s="29"/>
    </row>
    <row r="122" spans="2:12" s="30" customFormat="1" ht="6.95" customHeight="1"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29"/>
    </row>
    <row r="126" spans="2:12" s="30" customFormat="1" ht="6.95" customHeight="1"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29"/>
    </row>
    <row r="127" spans="2:12" s="30" customFormat="1" ht="24.95" customHeight="1">
      <c r="B127" s="29"/>
      <c r="C127" s="16" t="s">
        <v>129</v>
      </c>
      <c r="L127" s="29"/>
    </row>
    <row r="128" spans="2:12" s="30" customFormat="1" ht="6.95" customHeight="1">
      <c r="B128" s="29"/>
      <c r="L128" s="29"/>
    </row>
    <row r="129" spans="2:12" s="30" customFormat="1" ht="12" customHeight="1">
      <c r="B129" s="29"/>
      <c r="C129" s="25" t="s">
        <v>16</v>
      </c>
      <c r="L129" s="29"/>
    </row>
    <row r="130" spans="2:12" s="30" customFormat="1" ht="16.5" customHeight="1">
      <c r="B130" s="29"/>
      <c r="E130" s="118" t="str">
        <f>E7</f>
        <v>ZŠ bourací práce</v>
      </c>
      <c r="F130" s="119"/>
      <c r="G130" s="119"/>
      <c r="H130" s="119"/>
      <c r="L130" s="29"/>
    </row>
    <row r="131" spans="2:12" s="30" customFormat="1" ht="12" customHeight="1">
      <c r="B131" s="29"/>
      <c r="C131" s="25" t="s">
        <v>98</v>
      </c>
      <c r="L131" s="29"/>
    </row>
    <row r="132" spans="2:12" s="30" customFormat="1" ht="16.5" customHeight="1">
      <c r="B132" s="29"/>
      <c r="E132" s="62" t="str">
        <f>E9</f>
        <v>257up2 - Objekt B</v>
      </c>
      <c r="F132" s="120"/>
      <c r="G132" s="120"/>
      <c r="H132" s="120"/>
      <c r="L132" s="29"/>
    </row>
    <row r="133" spans="2:12" s="30" customFormat="1" ht="6.95" customHeight="1">
      <c r="B133" s="29"/>
      <c r="L133" s="29"/>
    </row>
    <row r="134" spans="2:12" s="30" customFormat="1" ht="12" customHeight="1">
      <c r="B134" s="29"/>
      <c r="C134" s="25" t="s">
        <v>20</v>
      </c>
      <c r="F134" s="26" t="str">
        <f>F12</f>
        <v>Na Kocínce parc.č.657/2-6</v>
      </c>
      <c r="I134" s="25" t="s">
        <v>22</v>
      </c>
      <c r="J134" s="121" t="str">
        <f>IF(J12="","",J12)</f>
        <v/>
      </c>
      <c r="L134" s="29"/>
    </row>
    <row r="135" spans="2:12" s="30" customFormat="1" ht="6.95" customHeight="1">
      <c r="B135" s="29"/>
      <c r="L135" s="29"/>
    </row>
    <row r="136" spans="2:12" s="30" customFormat="1" ht="15.2" customHeight="1">
      <c r="B136" s="29"/>
      <c r="C136" s="25" t="s">
        <v>23</v>
      </c>
      <c r="F136" s="26" t="str">
        <f>E15</f>
        <v>Městská část Praha 6</v>
      </c>
      <c r="I136" s="25" t="s">
        <v>29</v>
      </c>
      <c r="J136" s="138" t="str">
        <f>E21</f>
        <v>ra15 s.r.o.</v>
      </c>
      <c r="L136" s="29"/>
    </row>
    <row r="137" spans="2:12" s="30" customFormat="1" ht="15.2" customHeight="1">
      <c r="B137" s="29"/>
      <c r="C137" s="25" t="s">
        <v>27</v>
      </c>
      <c r="F137" s="26" t="str">
        <f>IF(E18="","",E18)</f>
        <v>Vyplň údaj</v>
      </c>
      <c r="I137" s="25" t="s">
        <v>32</v>
      </c>
      <c r="J137" s="138">
        <f>E24</f>
        <v>0</v>
      </c>
      <c r="L137" s="29"/>
    </row>
    <row r="138" spans="2:12" s="30" customFormat="1" ht="10.35" customHeight="1">
      <c r="B138" s="29"/>
      <c r="L138" s="29"/>
    </row>
    <row r="139" spans="2:20" s="157" customFormat="1" ht="29.25" customHeight="1">
      <c r="B139" s="152"/>
      <c r="C139" s="153" t="s">
        <v>130</v>
      </c>
      <c r="D139" s="154" t="s">
        <v>59</v>
      </c>
      <c r="E139" s="154" t="s">
        <v>55</v>
      </c>
      <c r="F139" s="154" t="s">
        <v>56</v>
      </c>
      <c r="G139" s="154" t="s">
        <v>131</v>
      </c>
      <c r="H139" s="154" t="s">
        <v>132</v>
      </c>
      <c r="I139" s="154" t="s">
        <v>133</v>
      </c>
      <c r="J139" s="155" t="s">
        <v>102</v>
      </c>
      <c r="K139" s="156" t="s">
        <v>134</v>
      </c>
      <c r="L139" s="152"/>
      <c r="M139" s="82" t="s">
        <v>1</v>
      </c>
      <c r="N139" s="83" t="s">
        <v>38</v>
      </c>
      <c r="O139" s="83" t="s">
        <v>135</v>
      </c>
      <c r="P139" s="83" t="s">
        <v>136</v>
      </c>
      <c r="Q139" s="83" t="s">
        <v>137</v>
      </c>
      <c r="R139" s="83" t="s">
        <v>138</v>
      </c>
      <c r="S139" s="83" t="s">
        <v>139</v>
      </c>
      <c r="T139" s="84" t="s">
        <v>140</v>
      </c>
    </row>
    <row r="140" spans="2:63" s="30" customFormat="1" ht="22.9" customHeight="1">
      <c r="B140" s="29"/>
      <c r="C140" s="88" t="s">
        <v>141</v>
      </c>
      <c r="J140" s="158">
        <f>BK140</f>
        <v>0</v>
      </c>
      <c r="L140" s="29"/>
      <c r="M140" s="85"/>
      <c r="N140" s="70"/>
      <c r="O140" s="70"/>
      <c r="P140" s="159">
        <f>P141+P337</f>
        <v>0</v>
      </c>
      <c r="Q140" s="70"/>
      <c r="R140" s="159">
        <f>R141+R337</f>
        <v>0.00434</v>
      </c>
      <c r="S140" s="70"/>
      <c r="T140" s="160">
        <f>T141+T337</f>
        <v>664.7136572000001</v>
      </c>
      <c r="AT140" s="12" t="s">
        <v>73</v>
      </c>
      <c r="AU140" s="12" t="s">
        <v>104</v>
      </c>
      <c r="BK140" s="161">
        <f>BK141+BK337</f>
        <v>0</v>
      </c>
    </row>
    <row r="141" spans="2:63" s="163" customFormat="1" ht="25.9" customHeight="1">
      <c r="B141" s="162"/>
      <c r="D141" s="164" t="s">
        <v>73</v>
      </c>
      <c r="E141" s="165" t="s">
        <v>142</v>
      </c>
      <c r="F141" s="165" t="s">
        <v>143</v>
      </c>
      <c r="J141" s="166">
        <f>BK141</f>
        <v>0</v>
      </c>
      <c r="L141" s="162"/>
      <c r="M141" s="167"/>
      <c r="P141" s="168">
        <f>P142+P186+P291</f>
        <v>0</v>
      </c>
      <c r="R141" s="168">
        <f>R142+R186+R291</f>
        <v>0</v>
      </c>
      <c r="T141" s="169">
        <f>T142+T186+T291</f>
        <v>633.694287</v>
      </c>
      <c r="AR141" s="164" t="s">
        <v>82</v>
      </c>
      <c r="AT141" s="170" t="s">
        <v>73</v>
      </c>
      <c r="AU141" s="170" t="s">
        <v>74</v>
      </c>
      <c r="AY141" s="164" t="s">
        <v>144</v>
      </c>
      <c r="BK141" s="171">
        <f>BK142+BK186+BK291</f>
        <v>0</v>
      </c>
    </row>
    <row r="142" spans="2:63" s="163" customFormat="1" ht="22.9" customHeight="1">
      <c r="B142" s="162"/>
      <c r="D142" s="164" t="s">
        <v>73</v>
      </c>
      <c r="E142" s="172" t="s">
        <v>82</v>
      </c>
      <c r="F142" s="172" t="s">
        <v>145</v>
      </c>
      <c r="J142" s="173">
        <f>BK142</f>
        <v>0</v>
      </c>
      <c r="L142" s="162"/>
      <c r="M142" s="167"/>
      <c r="P142" s="168">
        <f>SUM(P143:P185)</f>
        <v>0</v>
      </c>
      <c r="R142" s="168">
        <f>SUM(R143:R185)</f>
        <v>0</v>
      </c>
      <c r="T142" s="169">
        <f>SUM(T143:T185)</f>
        <v>0</v>
      </c>
      <c r="AR142" s="164" t="s">
        <v>82</v>
      </c>
      <c r="AT142" s="170" t="s">
        <v>73</v>
      </c>
      <c r="AU142" s="170" t="s">
        <v>82</v>
      </c>
      <c r="AY142" s="164" t="s">
        <v>144</v>
      </c>
      <c r="BK142" s="171">
        <f>SUM(BK143:BK185)</f>
        <v>0</v>
      </c>
    </row>
    <row r="143" spans="2:65" s="30" customFormat="1" ht="33" customHeight="1">
      <c r="B143" s="29"/>
      <c r="C143" s="174" t="s">
        <v>82</v>
      </c>
      <c r="D143" s="174" t="s">
        <v>146</v>
      </c>
      <c r="E143" s="175" t="s">
        <v>147</v>
      </c>
      <c r="F143" s="176" t="s">
        <v>148</v>
      </c>
      <c r="G143" s="177" t="s">
        <v>149</v>
      </c>
      <c r="H143" s="178">
        <v>119.622</v>
      </c>
      <c r="I143" s="1"/>
      <c r="J143" s="179">
        <f>ROUND(I143*H143,2)</f>
        <v>0</v>
      </c>
      <c r="K143" s="180"/>
      <c r="L143" s="29"/>
      <c r="M143" s="181" t="s">
        <v>1</v>
      </c>
      <c r="N143" s="182" t="s">
        <v>39</v>
      </c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AR143" s="185" t="s">
        <v>150</v>
      </c>
      <c r="AT143" s="185" t="s">
        <v>146</v>
      </c>
      <c r="AU143" s="185" t="s">
        <v>84</v>
      </c>
      <c r="AY143" s="12" t="s">
        <v>144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2" t="s">
        <v>82</v>
      </c>
      <c r="BK143" s="186">
        <f>ROUND(I143*H143,2)</f>
        <v>0</v>
      </c>
      <c r="BL143" s="12" t="s">
        <v>150</v>
      </c>
      <c r="BM143" s="185" t="s">
        <v>853</v>
      </c>
    </row>
    <row r="144" spans="2:51" s="188" customFormat="1" ht="12">
      <c r="B144" s="187"/>
      <c r="D144" s="189" t="s">
        <v>152</v>
      </c>
      <c r="E144" s="190" t="s">
        <v>1</v>
      </c>
      <c r="F144" s="191" t="s">
        <v>153</v>
      </c>
      <c r="H144" s="190" t="s">
        <v>1</v>
      </c>
      <c r="L144" s="187"/>
      <c r="M144" s="192"/>
      <c r="T144" s="193"/>
      <c r="AT144" s="190" t="s">
        <v>152</v>
      </c>
      <c r="AU144" s="190" t="s">
        <v>84</v>
      </c>
      <c r="AV144" s="188" t="s">
        <v>82</v>
      </c>
      <c r="AW144" s="188" t="s">
        <v>31</v>
      </c>
      <c r="AX144" s="188" t="s">
        <v>74</v>
      </c>
      <c r="AY144" s="190" t="s">
        <v>144</v>
      </c>
    </row>
    <row r="145" spans="2:51" s="188" customFormat="1" ht="12">
      <c r="B145" s="187"/>
      <c r="D145" s="189" t="s">
        <v>152</v>
      </c>
      <c r="E145" s="190" t="s">
        <v>1</v>
      </c>
      <c r="F145" s="191" t="s">
        <v>854</v>
      </c>
      <c r="H145" s="190" t="s">
        <v>1</v>
      </c>
      <c r="L145" s="187"/>
      <c r="M145" s="192"/>
      <c r="T145" s="193"/>
      <c r="AT145" s="190" t="s">
        <v>152</v>
      </c>
      <c r="AU145" s="190" t="s">
        <v>84</v>
      </c>
      <c r="AV145" s="188" t="s">
        <v>82</v>
      </c>
      <c r="AW145" s="188" t="s">
        <v>31</v>
      </c>
      <c r="AX145" s="188" t="s">
        <v>74</v>
      </c>
      <c r="AY145" s="190" t="s">
        <v>144</v>
      </c>
    </row>
    <row r="146" spans="2:51" s="195" customFormat="1" ht="12">
      <c r="B146" s="194"/>
      <c r="D146" s="189" t="s">
        <v>152</v>
      </c>
      <c r="E146" s="196" t="s">
        <v>1</v>
      </c>
      <c r="F146" s="197" t="s">
        <v>855</v>
      </c>
      <c r="H146" s="198">
        <v>80.011</v>
      </c>
      <c r="L146" s="194"/>
      <c r="M146" s="199"/>
      <c r="T146" s="200"/>
      <c r="AT146" s="196" t="s">
        <v>152</v>
      </c>
      <c r="AU146" s="196" t="s">
        <v>84</v>
      </c>
      <c r="AV146" s="195" t="s">
        <v>84</v>
      </c>
      <c r="AW146" s="195" t="s">
        <v>31</v>
      </c>
      <c r="AX146" s="195" t="s">
        <v>74</v>
      </c>
      <c r="AY146" s="196" t="s">
        <v>144</v>
      </c>
    </row>
    <row r="147" spans="2:51" s="188" customFormat="1" ht="12">
      <c r="B147" s="187"/>
      <c r="D147" s="189" t="s">
        <v>152</v>
      </c>
      <c r="E147" s="190" t="s">
        <v>1</v>
      </c>
      <c r="F147" s="191" t="s">
        <v>856</v>
      </c>
      <c r="H147" s="190" t="s">
        <v>1</v>
      </c>
      <c r="L147" s="187"/>
      <c r="M147" s="192"/>
      <c r="T147" s="193"/>
      <c r="AT147" s="190" t="s">
        <v>152</v>
      </c>
      <c r="AU147" s="190" t="s">
        <v>84</v>
      </c>
      <c r="AV147" s="188" t="s">
        <v>82</v>
      </c>
      <c r="AW147" s="188" t="s">
        <v>31</v>
      </c>
      <c r="AX147" s="188" t="s">
        <v>74</v>
      </c>
      <c r="AY147" s="190" t="s">
        <v>144</v>
      </c>
    </row>
    <row r="148" spans="2:51" s="195" customFormat="1" ht="12">
      <c r="B148" s="194"/>
      <c r="D148" s="189" t="s">
        <v>152</v>
      </c>
      <c r="E148" s="196" t="s">
        <v>1</v>
      </c>
      <c r="F148" s="197" t="s">
        <v>857</v>
      </c>
      <c r="H148" s="198">
        <v>35.1</v>
      </c>
      <c r="L148" s="194"/>
      <c r="M148" s="199"/>
      <c r="T148" s="200"/>
      <c r="AT148" s="196" t="s">
        <v>152</v>
      </c>
      <c r="AU148" s="196" t="s">
        <v>84</v>
      </c>
      <c r="AV148" s="195" t="s">
        <v>84</v>
      </c>
      <c r="AW148" s="195" t="s">
        <v>31</v>
      </c>
      <c r="AX148" s="195" t="s">
        <v>74</v>
      </c>
      <c r="AY148" s="196" t="s">
        <v>144</v>
      </c>
    </row>
    <row r="149" spans="2:51" s="188" customFormat="1" ht="12">
      <c r="B149" s="187"/>
      <c r="D149" s="189" t="s">
        <v>152</v>
      </c>
      <c r="E149" s="190" t="s">
        <v>1</v>
      </c>
      <c r="F149" s="191" t="s">
        <v>858</v>
      </c>
      <c r="H149" s="190" t="s">
        <v>1</v>
      </c>
      <c r="L149" s="187"/>
      <c r="M149" s="192"/>
      <c r="T149" s="193"/>
      <c r="AT149" s="190" t="s">
        <v>152</v>
      </c>
      <c r="AU149" s="190" t="s">
        <v>84</v>
      </c>
      <c r="AV149" s="188" t="s">
        <v>82</v>
      </c>
      <c r="AW149" s="188" t="s">
        <v>31</v>
      </c>
      <c r="AX149" s="188" t="s">
        <v>74</v>
      </c>
      <c r="AY149" s="190" t="s">
        <v>144</v>
      </c>
    </row>
    <row r="150" spans="2:51" s="195" customFormat="1" ht="12">
      <c r="B150" s="194"/>
      <c r="D150" s="189" t="s">
        <v>152</v>
      </c>
      <c r="E150" s="196" t="s">
        <v>1</v>
      </c>
      <c r="F150" s="197" t="s">
        <v>859</v>
      </c>
      <c r="H150" s="198">
        <v>1.571</v>
      </c>
      <c r="L150" s="194"/>
      <c r="M150" s="199"/>
      <c r="T150" s="200"/>
      <c r="AT150" s="196" t="s">
        <v>152</v>
      </c>
      <c r="AU150" s="196" t="s">
        <v>84</v>
      </c>
      <c r="AV150" s="195" t="s">
        <v>84</v>
      </c>
      <c r="AW150" s="195" t="s">
        <v>31</v>
      </c>
      <c r="AX150" s="195" t="s">
        <v>74</v>
      </c>
      <c r="AY150" s="196" t="s">
        <v>144</v>
      </c>
    </row>
    <row r="151" spans="2:51" s="188" customFormat="1" ht="12">
      <c r="B151" s="187"/>
      <c r="D151" s="189" t="s">
        <v>152</v>
      </c>
      <c r="E151" s="190" t="s">
        <v>1</v>
      </c>
      <c r="F151" s="191" t="s">
        <v>160</v>
      </c>
      <c r="H151" s="190" t="s">
        <v>1</v>
      </c>
      <c r="L151" s="187"/>
      <c r="M151" s="192"/>
      <c r="T151" s="193"/>
      <c r="AT151" s="190" t="s">
        <v>152</v>
      </c>
      <c r="AU151" s="190" t="s">
        <v>84</v>
      </c>
      <c r="AV151" s="188" t="s">
        <v>82</v>
      </c>
      <c r="AW151" s="188" t="s">
        <v>31</v>
      </c>
      <c r="AX151" s="188" t="s">
        <v>74</v>
      </c>
      <c r="AY151" s="190" t="s">
        <v>144</v>
      </c>
    </row>
    <row r="152" spans="2:51" s="195" customFormat="1" ht="12">
      <c r="B152" s="194"/>
      <c r="D152" s="189" t="s">
        <v>152</v>
      </c>
      <c r="E152" s="196" t="s">
        <v>1</v>
      </c>
      <c r="F152" s="197" t="s">
        <v>161</v>
      </c>
      <c r="H152" s="198">
        <v>2.94</v>
      </c>
      <c r="L152" s="194"/>
      <c r="M152" s="199"/>
      <c r="T152" s="200"/>
      <c r="AT152" s="196" t="s">
        <v>152</v>
      </c>
      <c r="AU152" s="196" t="s">
        <v>84</v>
      </c>
      <c r="AV152" s="195" t="s">
        <v>84</v>
      </c>
      <c r="AW152" s="195" t="s">
        <v>31</v>
      </c>
      <c r="AX152" s="195" t="s">
        <v>74</v>
      </c>
      <c r="AY152" s="196" t="s">
        <v>144</v>
      </c>
    </row>
    <row r="153" spans="2:65" s="30" customFormat="1" ht="33" customHeight="1">
      <c r="B153" s="29"/>
      <c r="C153" s="174" t="s">
        <v>84</v>
      </c>
      <c r="D153" s="174" t="s">
        <v>146</v>
      </c>
      <c r="E153" s="175" t="s">
        <v>162</v>
      </c>
      <c r="F153" s="176" t="s">
        <v>163</v>
      </c>
      <c r="G153" s="177" t="s">
        <v>149</v>
      </c>
      <c r="H153" s="178">
        <v>151.935</v>
      </c>
      <c r="I153" s="1"/>
      <c r="J153" s="179">
        <f>ROUND(I153*H153,2)</f>
        <v>0</v>
      </c>
      <c r="K153" s="180"/>
      <c r="L153" s="29"/>
      <c r="M153" s="181" t="s">
        <v>1</v>
      </c>
      <c r="N153" s="182" t="s">
        <v>39</v>
      </c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AR153" s="185" t="s">
        <v>150</v>
      </c>
      <c r="AT153" s="185" t="s">
        <v>146</v>
      </c>
      <c r="AU153" s="185" t="s">
        <v>84</v>
      </c>
      <c r="AY153" s="12" t="s">
        <v>144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2" t="s">
        <v>82</v>
      </c>
      <c r="BK153" s="186">
        <f>ROUND(I153*H153,2)</f>
        <v>0</v>
      </c>
      <c r="BL153" s="12" t="s">
        <v>150</v>
      </c>
      <c r="BM153" s="185" t="s">
        <v>860</v>
      </c>
    </row>
    <row r="154" spans="2:51" s="188" customFormat="1" ht="12">
      <c r="B154" s="187"/>
      <c r="D154" s="189" t="s">
        <v>152</v>
      </c>
      <c r="E154" s="190" t="s">
        <v>1</v>
      </c>
      <c r="F154" s="191" t="s">
        <v>165</v>
      </c>
      <c r="H154" s="190" t="s">
        <v>1</v>
      </c>
      <c r="L154" s="187"/>
      <c r="M154" s="192"/>
      <c r="T154" s="193"/>
      <c r="AT154" s="190" t="s">
        <v>152</v>
      </c>
      <c r="AU154" s="190" t="s">
        <v>84</v>
      </c>
      <c r="AV154" s="188" t="s">
        <v>82</v>
      </c>
      <c r="AW154" s="188" t="s">
        <v>31</v>
      </c>
      <c r="AX154" s="188" t="s">
        <v>74</v>
      </c>
      <c r="AY154" s="190" t="s">
        <v>144</v>
      </c>
    </row>
    <row r="155" spans="2:51" s="188" customFormat="1" ht="12">
      <c r="B155" s="187"/>
      <c r="D155" s="189" t="s">
        <v>152</v>
      </c>
      <c r="E155" s="190" t="s">
        <v>1</v>
      </c>
      <c r="F155" s="191" t="s">
        <v>166</v>
      </c>
      <c r="H155" s="190" t="s">
        <v>1</v>
      </c>
      <c r="L155" s="187"/>
      <c r="M155" s="192"/>
      <c r="T155" s="193"/>
      <c r="AT155" s="190" t="s">
        <v>152</v>
      </c>
      <c r="AU155" s="190" t="s">
        <v>84</v>
      </c>
      <c r="AV155" s="188" t="s">
        <v>82</v>
      </c>
      <c r="AW155" s="188" t="s">
        <v>31</v>
      </c>
      <c r="AX155" s="188" t="s">
        <v>74</v>
      </c>
      <c r="AY155" s="190" t="s">
        <v>144</v>
      </c>
    </row>
    <row r="156" spans="2:51" s="195" customFormat="1" ht="12">
      <c r="B156" s="194"/>
      <c r="D156" s="189" t="s">
        <v>152</v>
      </c>
      <c r="E156" s="196" t="s">
        <v>1</v>
      </c>
      <c r="F156" s="197" t="s">
        <v>167</v>
      </c>
      <c r="H156" s="198">
        <v>101.6</v>
      </c>
      <c r="L156" s="194"/>
      <c r="M156" s="199"/>
      <c r="T156" s="200"/>
      <c r="AT156" s="196" t="s">
        <v>152</v>
      </c>
      <c r="AU156" s="196" t="s">
        <v>84</v>
      </c>
      <c r="AV156" s="195" t="s">
        <v>84</v>
      </c>
      <c r="AW156" s="195" t="s">
        <v>31</v>
      </c>
      <c r="AX156" s="195" t="s">
        <v>74</v>
      </c>
      <c r="AY156" s="196" t="s">
        <v>144</v>
      </c>
    </row>
    <row r="157" spans="2:51" s="188" customFormat="1" ht="12">
      <c r="B157" s="187"/>
      <c r="D157" s="189" t="s">
        <v>152</v>
      </c>
      <c r="E157" s="190" t="s">
        <v>1</v>
      </c>
      <c r="F157" s="191" t="s">
        <v>861</v>
      </c>
      <c r="H157" s="190" t="s">
        <v>1</v>
      </c>
      <c r="L157" s="187"/>
      <c r="M157" s="192"/>
      <c r="T157" s="193"/>
      <c r="AT157" s="190" t="s">
        <v>152</v>
      </c>
      <c r="AU157" s="190" t="s">
        <v>84</v>
      </c>
      <c r="AV157" s="188" t="s">
        <v>82</v>
      </c>
      <c r="AW157" s="188" t="s">
        <v>31</v>
      </c>
      <c r="AX157" s="188" t="s">
        <v>74</v>
      </c>
      <c r="AY157" s="190" t="s">
        <v>144</v>
      </c>
    </row>
    <row r="158" spans="2:51" s="195" customFormat="1" ht="12">
      <c r="B158" s="194"/>
      <c r="D158" s="189" t="s">
        <v>152</v>
      </c>
      <c r="E158" s="196" t="s">
        <v>1</v>
      </c>
      <c r="F158" s="197" t="s">
        <v>169</v>
      </c>
      <c r="H158" s="198">
        <v>40.335</v>
      </c>
      <c r="L158" s="194"/>
      <c r="M158" s="199"/>
      <c r="T158" s="200"/>
      <c r="AT158" s="196" t="s">
        <v>152</v>
      </c>
      <c r="AU158" s="196" t="s">
        <v>84</v>
      </c>
      <c r="AV158" s="195" t="s">
        <v>84</v>
      </c>
      <c r="AW158" s="195" t="s">
        <v>31</v>
      </c>
      <c r="AX158" s="195" t="s">
        <v>74</v>
      </c>
      <c r="AY158" s="196" t="s">
        <v>144</v>
      </c>
    </row>
    <row r="159" spans="2:51" s="188" customFormat="1" ht="12">
      <c r="B159" s="187"/>
      <c r="D159" s="189" t="s">
        <v>152</v>
      </c>
      <c r="E159" s="190" t="s">
        <v>1</v>
      </c>
      <c r="F159" s="191" t="s">
        <v>170</v>
      </c>
      <c r="H159" s="190" t="s">
        <v>1</v>
      </c>
      <c r="L159" s="187"/>
      <c r="M159" s="192"/>
      <c r="T159" s="193"/>
      <c r="AT159" s="190" t="s">
        <v>152</v>
      </c>
      <c r="AU159" s="190" t="s">
        <v>84</v>
      </c>
      <c r="AV159" s="188" t="s">
        <v>82</v>
      </c>
      <c r="AW159" s="188" t="s">
        <v>31</v>
      </c>
      <c r="AX159" s="188" t="s">
        <v>74</v>
      </c>
      <c r="AY159" s="190" t="s">
        <v>144</v>
      </c>
    </row>
    <row r="160" spans="2:51" s="195" customFormat="1" ht="12">
      <c r="B160" s="194"/>
      <c r="D160" s="189" t="s">
        <v>152</v>
      </c>
      <c r="E160" s="196" t="s">
        <v>1</v>
      </c>
      <c r="F160" s="197" t="s">
        <v>171</v>
      </c>
      <c r="H160" s="198">
        <v>10</v>
      </c>
      <c r="L160" s="194"/>
      <c r="M160" s="199"/>
      <c r="T160" s="200"/>
      <c r="AT160" s="196" t="s">
        <v>152</v>
      </c>
      <c r="AU160" s="196" t="s">
        <v>84</v>
      </c>
      <c r="AV160" s="195" t="s">
        <v>84</v>
      </c>
      <c r="AW160" s="195" t="s">
        <v>31</v>
      </c>
      <c r="AX160" s="195" t="s">
        <v>74</v>
      </c>
      <c r="AY160" s="196" t="s">
        <v>144</v>
      </c>
    </row>
    <row r="161" spans="2:65" s="30" customFormat="1" ht="24.2" customHeight="1">
      <c r="B161" s="29"/>
      <c r="C161" s="174" t="s">
        <v>172</v>
      </c>
      <c r="D161" s="174" t="s">
        <v>146</v>
      </c>
      <c r="E161" s="175" t="s">
        <v>173</v>
      </c>
      <c r="F161" s="176" t="s">
        <v>174</v>
      </c>
      <c r="G161" s="177" t="s">
        <v>149</v>
      </c>
      <c r="H161" s="178">
        <v>271.557</v>
      </c>
      <c r="I161" s="1"/>
      <c r="J161" s="179">
        <f>ROUND(I161*H161,2)</f>
        <v>0</v>
      </c>
      <c r="K161" s="180"/>
      <c r="L161" s="29"/>
      <c r="M161" s="181" t="s">
        <v>1</v>
      </c>
      <c r="N161" s="182" t="s">
        <v>39</v>
      </c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AR161" s="185" t="s">
        <v>150</v>
      </c>
      <c r="AT161" s="185" t="s">
        <v>146</v>
      </c>
      <c r="AU161" s="185" t="s">
        <v>84</v>
      </c>
      <c r="AY161" s="12" t="s">
        <v>144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2" t="s">
        <v>82</v>
      </c>
      <c r="BK161" s="186">
        <f>ROUND(I161*H161,2)</f>
        <v>0</v>
      </c>
      <c r="BL161" s="12" t="s">
        <v>150</v>
      </c>
      <c r="BM161" s="185" t="s">
        <v>862</v>
      </c>
    </row>
    <row r="162" spans="2:51" s="188" customFormat="1" ht="12">
      <c r="B162" s="187"/>
      <c r="D162" s="189" t="s">
        <v>152</v>
      </c>
      <c r="E162" s="190" t="s">
        <v>1</v>
      </c>
      <c r="F162" s="191" t="s">
        <v>176</v>
      </c>
      <c r="H162" s="190" t="s">
        <v>1</v>
      </c>
      <c r="L162" s="187"/>
      <c r="M162" s="192"/>
      <c r="T162" s="193"/>
      <c r="AT162" s="190" t="s">
        <v>152</v>
      </c>
      <c r="AU162" s="190" t="s">
        <v>84</v>
      </c>
      <c r="AV162" s="188" t="s">
        <v>82</v>
      </c>
      <c r="AW162" s="188" t="s">
        <v>31</v>
      </c>
      <c r="AX162" s="188" t="s">
        <v>74</v>
      </c>
      <c r="AY162" s="190" t="s">
        <v>144</v>
      </c>
    </row>
    <row r="163" spans="2:51" s="195" customFormat="1" ht="12">
      <c r="B163" s="194"/>
      <c r="D163" s="189" t="s">
        <v>152</v>
      </c>
      <c r="E163" s="196" t="s">
        <v>1</v>
      </c>
      <c r="F163" s="197" t="s">
        <v>863</v>
      </c>
      <c r="H163" s="198">
        <v>271.557</v>
      </c>
      <c r="L163" s="194"/>
      <c r="M163" s="199"/>
      <c r="T163" s="200"/>
      <c r="AT163" s="196" t="s">
        <v>152</v>
      </c>
      <c r="AU163" s="196" t="s">
        <v>84</v>
      </c>
      <c r="AV163" s="195" t="s">
        <v>84</v>
      </c>
      <c r="AW163" s="195" t="s">
        <v>31</v>
      </c>
      <c r="AX163" s="195" t="s">
        <v>74</v>
      </c>
      <c r="AY163" s="196" t="s">
        <v>144</v>
      </c>
    </row>
    <row r="164" spans="2:65" s="30" customFormat="1" ht="24.2" customHeight="1">
      <c r="B164" s="29"/>
      <c r="C164" s="174" t="s">
        <v>150</v>
      </c>
      <c r="D164" s="174" t="s">
        <v>146</v>
      </c>
      <c r="E164" s="175" t="s">
        <v>178</v>
      </c>
      <c r="F164" s="176" t="s">
        <v>179</v>
      </c>
      <c r="G164" s="177" t="s">
        <v>149</v>
      </c>
      <c r="H164" s="178">
        <v>250.974</v>
      </c>
      <c r="I164" s="1"/>
      <c r="J164" s="179">
        <f>ROUND(I164*H164,2)</f>
        <v>0</v>
      </c>
      <c r="K164" s="180"/>
      <c r="L164" s="29"/>
      <c r="M164" s="181" t="s">
        <v>1</v>
      </c>
      <c r="N164" s="182" t="s">
        <v>39</v>
      </c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AR164" s="185" t="s">
        <v>150</v>
      </c>
      <c r="AT164" s="185" t="s">
        <v>146</v>
      </c>
      <c r="AU164" s="185" t="s">
        <v>84</v>
      </c>
      <c r="AY164" s="12" t="s">
        <v>144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2" t="s">
        <v>82</v>
      </c>
      <c r="BK164" s="186">
        <f>ROUND(I164*H164,2)</f>
        <v>0</v>
      </c>
      <c r="BL164" s="12" t="s">
        <v>150</v>
      </c>
      <c r="BM164" s="185" t="s">
        <v>864</v>
      </c>
    </row>
    <row r="165" spans="2:51" s="188" customFormat="1" ht="12">
      <c r="B165" s="187"/>
      <c r="D165" s="189" t="s">
        <v>152</v>
      </c>
      <c r="E165" s="190" t="s">
        <v>1</v>
      </c>
      <c r="F165" s="191" t="s">
        <v>181</v>
      </c>
      <c r="H165" s="190" t="s">
        <v>1</v>
      </c>
      <c r="L165" s="187"/>
      <c r="M165" s="192"/>
      <c r="T165" s="193"/>
      <c r="AT165" s="190" t="s">
        <v>152</v>
      </c>
      <c r="AU165" s="190" t="s">
        <v>84</v>
      </c>
      <c r="AV165" s="188" t="s">
        <v>82</v>
      </c>
      <c r="AW165" s="188" t="s">
        <v>31</v>
      </c>
      <c r="AX165" s="188" t="s">
        <v>74</v>
      </c>
      <c r="AY165" s="190" t="s">
        <v>144</v>
      </c>
    </row>
    <row r="166" spans="2:51" s="195" customFormat="1" ht="12">
      <c r="B166" s="194"/>
      <c r="D166" s="189" t="s">
        <v>152</v>
      </c>
      <c r="E166" s="196" t="s">
        <v>1</v>
      </c>
      <c r="F166" s="197" t="s">
        <v>182</v>
      </c>
      <c r="H166" s="198">
        <v>151.935</v>
      </c>
      <c r="L166" s="194"/>
      <c r="M166" s="199"/>
      <c r="T166" s="200"/>
      <c r="AT166" s="196" t="s">
        <v>152</v>
      </c>
      <c r="AU166" s="196" t="s">
        <v>84</v>
      </c>
      <c r="AV166" s="195" t="s">
        <v>84</v>
      </c>
      <c r="AW166" s="195" t="s">
        <v>31</v>
      </c>
      <c r="AX166" s="195" t="s">
        <v>74</v>
      </c>
      <c r="AY166" s="196" t="s">
        <v>144</v>
      </c>
    </row>
    <row r="167" spans="2:51" s="188" customFormat="1" ht="12">
      <c r="B167" s="187"/>
      <c r="D167" s="189" t="s">
        <v>152</v>
      </c>
      <c r="E167" s="190" t="s">
        <v>1</v>
      </c>
      <c r="F167" s="191" t="s">
        <v>183</v>
      </c>
      <c r="H167" s="190" t="s">
        <v>1</v>
      </c>
      <c r="L167" s="187"/>
      <c r="M167" s="192"/>
      <c r="T167" s="193"/>
      <c r="AT167" s="190" t="s">
        <v>152</v>
      </c>
      <c r="AU167" s="190" t="s">
        <v>84</v>
      </c>
      <c r="AV167" s="188" t="s">
        <v>82</v>
      </c>
      <c r="AW167" s="188" t="s">
        <v>31</v>
      </c>
      <c r="AX167" s="188" t="s">
        <v>74</v>
      </c>
      <c r="AY167" s="190" t="s">
        <v>144</v>
      </c>
    </row>
    <row r="168" spans="2:51" s="195" customFormat="1" ht="12">
      <c r="B168" s="194"/>
      <c r="D168" s="189" t="s">
        <v>152</v>
      </c>
      <c r="E168" s="196" t="s">
        <v>1</v>
      </c>
      <c r="F168" s="197" t="s">
        <v>184</v>
      </c>
      <c r="H168" s="198">
        <v>74.231</v>
      </c>
      <c r="L168" s="194"/>
      <c r="M168" s="199"/>
      <c r="T168" s="200"/>
      <c r="AT168" s="196" t="s">
        <v>152</v>
      </c>
      <c r="AU168" s="196" t="s">
        <v>84</v>
      </c>
      <c r="AV168" s="195" t="s">
        <v>84</v>
      </c>
      <c r="AW168" s="195" t="s">
        <v>31</v>
      </c>
      <c r="AX168" s="195" t="s">
        <v>74</v>
      </c>
      <c r="AY168" s="196" t="s">
        <v>144</v>
      </c>
    </row>
    <row r="169" spans="2:51" s="188" customFormat="1" ht="12">
      <c r="B169" s="187"/>
      <c r="D169" s="189" t="s">
        <v>152</v>
      </c>
      <c r="E169" s="190" t="s">
        <v>1</v>
      </c>
      <c r="F169" s="191" t="s">
        <v>185</v>
      </c>
      <c r="H169" s="190" t="s">
        <v>1</v>
      </c>
      <c r="L169" s="187"/>
      <c r="M169" s="192"/>
      <c r="T169" s="193"/>
      <c r="AT169" s="190" t="s">
        <v>152</v>
      </c>
      <c r="AU169" s="190" t="s">
        <v>84</v>
      </c>
      <c r="AV169" s="188" t="s">
        <v>82</v>
      </c>
      <c r="AW169" s="188" t="s">
        <v>31</v>
      </c>
      <c r="AX169" s="188" t="s">
        <v>74</v>
      </c>
      <c r="AY169" s="190" t="s">
        <v>144</v>
      </c>
    </row>
    <row r="170" spans="2:51" s="195" customFormat="1" ht="12">
      <c r="B170" s="194"/>
      <c r="D170" s="189" t="s">
        <v>152</v>
      </c>
      <c r="E170" s="196" t="s">
        <v>1</v>
      </c>
      <c r="F170" s="197" t="s">
        <v>186</v>
      </c>
      <c r="H170" s="198">
        <v>24.808</v>
      </c>
      <c r="L170" s="194"/>
      <c r="M170" s="199"/>
      <c r="T170" s="200"/>
      <c r="AT170" s="196" t="s">
        <v>152</v>
      </c>
      <c r="AU170" s="196" t="s">
        <v>84</v>
      </c>
      <c r="AV170" s="195" t="s">
        <v>84</v>
      </c>
      <c r="AW170" s="195" t="s">
        <v>31</v>
      </c>
      <c r="AX170" s="195" t="s">
        <v>74</v>
      </c>
      <c r="AY170" s="196" t="s">
        <v>144</v>
      </c>
    </row>
    <row r="171" spans="2:65" s="30" customFormat="1" ht="24.2" customHeight="1">
      <c r="B171" s="29"/>
      <c r="C171" s="174" t="s">
        <v>187</v>
      </c>
      <c r="D171" s="174" t="s">
        <v>146</v>
      </c>
      <c r="E171" s="175" t="s">
        <v>188</v>
      </c>
      <c r="F171" s="176" t="s">
        <v>189</v>
      </c>
      <c r="G171" s="177" t="s">
        <v>149</v>
      </c>
      <c r="H171" s="178">
        <v>26.758</v>
      </c>
      <c r="I171" s="1"/>
      <c r="J171" s="179">
        <f>ROUND(I171*H171,2)</f>
        <v>0</v>
      </c>
      <c r="K171" s="180"/>
      <c r="L171" s="29"/>
      <c r="M171" s="181" t="s">
        <v>1</v>
      </c>
      <c r="N171" s="182" t="s">
        <v>39</v>
      </c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AR171" s="185" t="s">
        <v>150</v>
      </c>
      <c r="AT171" s="185" t="s">
        <v>146</v>
      </c>
      <c r="AU171" s="185" t="s">
        <v>84</v>
      </c>
      <c r="AY171" s="12" t="s">
        <v>144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2" t="s">
        <v>82</v>
      </c>
      <c r="BK171" s="186">
        <f>ROUND(I171*H171,2)</f>
        <v>0</v>
      </c>
      <c r="BL171" s="12" t="s">
        <v>150</v>
      </c>
      <c r="BM171" s="185" t="s">
        <v>865</v>
      </c>
    </row>
    <row r="172" spans="2:51" s="188" customFormat="1" ht="12">
      <c r="B172" s="187"/>
      <c r="D172" s="189" t="s">
        <v>152</v>
      </c>
      <c r="E172" s="190" t="s">
        <v>1</v>
      </c>
      <c r="F172" s="191" t="s">
        <v>191</v>
      </c>
      <c r="H172" s="190" t="s">
        <v>1</v>
      </c>
      <c r="L172" s="187"/>
      <c r="M172" s="192"/>
      <c r="T172" s="193"/>
      <c r="AT172" s="190" t="s">
        <v>152</v>
      </c>
      <c r="AU172" s="190" t="s">
        <v>84</v>
      </c>
      <c r="AV172" s="188" t="s">
        <v>82</v>
      </c>
      <c r="AW172" s="188" t="s">
        <v>31</v>
      </c>
      <c r="AX172" s="188" t="s">
        <v>74</v>
      </c>
      <c r="AY172" s="190" t="s">
        <v>144</v>
      </c>
    </row>
    <row r="173" spans="2:51" s="195" customFormat="1" ht="12">
      <c r="B173" s="194"/>
      <c r="D173" s="189" t="s">
        <v>152</v>
      </c>
      <c r="E173" s="196" t="s">
        <v>1</v>
      </c>
      <c r="F173" s="197" t="s">
        <v>866</v>
      </c>
      <c r="H173" s="198">
        <v>26.758</v>
      </c>
      <c r="L173" s="194"/>
      <c r="M173" s="199"/>
      <c r="T173" s="200"/>
      <c r="AT173" s="196" t="s">
        <v>152</v>
      </c>
      <c r="AU173" s="196" t="s">
        <v>84</v>
      </c>
      <c r="AV173" s="195" t="s">
        <v>84</v>
      </c>
      <c r="AW173" s="195" t="s">
        <v>31</v>
      </c>
      <c r="AX173" s="195" t="s">
        <v>74</v>
      </c>
      <c r="AY173" s="196" t="s">
        <v>144</v>
      </c>
    </row>
    <row r="174" spans="2:65" s="30" customFormat="1" ht="37.9" customHeight="1">
      <c r="B174" s="29"/>
      <c r="C174" s="174" t="s">
        <v>193</v>
      </c>
      <c r="D174" s="174" t="s">
        <v>146</v>
      </c>
      <c r="E174" s="175" t="s">
        <v>194</v>
      </c>
      <c r="F174" s="176" t="s">
        <v>195</v>
      </c>
      <c r="G174" s="177" t="s">
        <v>149</v>
      </c>
      <c r="H174" s="178">
        <v>26.758</v>
      </c>
      <c r="I174" s="1"/>
      <c r="J174" s="179">
        <f>ROUND(I174*H174,2)</f>
        <v>0</v>
      </c>
      <c r="K174" s="180"/>
      <c r="L174" s="29"/>
      <c r="M174" s="181" t="s">
        <v>1</v>
      </c>
      <c r="N174" s="182" t="s">
        <v>39</v>
      </c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AR174" s="185" t="s">
        <v>150</v>
      </c>
      <c r="AT174" s="185" t="s">
        <v>146</v>
      </c>
      <c r="AU174" s="185" t="s">
        <v>84</v>
      </c>
      <c r="AY174" s="12" t="s">
        <v>144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2" t="s">
        <v>82</v>
      </c>
      <c r="BK174" s="186">
        <f>ROUND(I174*H174,2)</f>
        <v>0</v>
      </c>
      <c r="BL174" s="12" t="s">
        <v>150</v>
      </c>
      <c r="BM174" s="185" t="s">
        <v>867</v>
      </c>
    </row>
    <row r="175" spans="2:51" s="188" customFormat="1" ht="12">
      <c r="B175" s="187"/>
      <c r="D175" s="189" t="s">
        <v>152</v>
      </c>
      <c r="E175" s="190" t="s">
        <v>1</v>
      </c>
      <c r="F175" s="191" t="s">
        <v>197</v>
      </c>
      <c r="H175" s="190" t="s">
        <v>1</v>
      </c>
      <c r="L175" s="187"/>
      <c r="M175" s="192"/>
      <c r="T175" s="193"/>
      <c r="AT175" s="190" t="s">
        <v>152</v>
      </c>
      <c r="AU175" s="190" t="s">
        <v>84</v>
      </c>
      <c r="AV175" s="188" t="s">
        <v>82</v>
      </c>
      <c r="AW175" s="188" t="s">
        <v>31</v>
      </c>
      <c r="AX175" s="188" t="s">
        <v>74</v>
      </c>
      <c r="AY175" s="190" t="s">
        <v>144</v>
      </c>
    </row>
    <row r="176" spans="2:51" s="195" customFormat="1" ht="12">
      <c r="B176" s="194"/>
      <c r="D176" s="189" t="s">
        <v>152</v>
      </c>
      <c r="E176" s="196" t="s">
        <v>1</v>
      </c>
      <c r="F176" s="197" t="s">
        <v>868</v>
      </c>
      <c r="H176" s="198">
        <v>26.758</v>
      </c>
      <c r="L176" s="194"/>
      <c r="M176" s="199"/>
      <c r="T176" s="200"/>
      <c r="AT176" s="196" t="s">
        <v>152</v>
      </c>
      <c r="AU176" s="196" t="s">
        <v>84</v>
      </c>
      <c r="AV176" s="195" t="s">
        <v>84</v>
      </c>
      <c r="AW176" s="195" t="s">
        <v>31</v>
      </c>
      <c r="AX176" s="195" t="s">
        <v>74</v>
      </c>
      <c r="AY176" s="196" t="s">
        <v>144</v>
      </c>
    </row>
    <row r="177" spans="2:65" s="30" customFormat="1" ht="16.5" customHeight="1">
      <c r="B177" s="29"/>
      <c r="C177" s="174" t="s">
        <v>199</v>
      </c>
      <c r="D177" s="174" t="s">
        <v>146</v>
      </c>
      <c r="E177" s="175" t="s">
        <v>200</v>
      </c>
      <c r="F177" s="176" t="s">
        <v>201</v>
      </c>
      <c r="G177" s="177" t="s">
        <v>149</v>
      </c>
      <c r="H177" s="178">
        <v>26.758</v>
      </c>
      <c r="I177" s="1"/>
      <c r="J177" s="179">
        <f>ROUND(I177*H177,2)</f>
        <v>0</v>
      </c>
      <c r="K177" s="180"/>
      <c r="L177" s="29"/>
      <c r="M177" s="181" t="s">
        <v>1</v>
      </c>
      <c r="N177" s="182" t="s">
        <v>39</v>
      </c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AR177" s="185" t="s">
        <v>150</v>
      </c>
      <c r="AT177" s="185" t="s">
        <v>146</v>
      </c>
      <c r="AU177" s="185" t="s">
        <v>84</v>
      </c>
      <c r="AY177" s="12" t="s">
        <v>144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2" t="s">
        <v>82</v>
      </c>
      <c r="BK177" s="186">
        <f>ROUND(I177*H177,2)</f>
        <v>0</v>
      </c>
      <c r="BL177" s="12" t="s">
        <v>150</v>
      </c>
      <c r="BM177" s="185" t="s">
        <v>869</v>
      </c>
    </row>
    <row r="178" spans="2:51" s="188" customFormat="1" ht="12">
      <c r="B178" s="187"/>
      <c r="D178" s="189" t="s">
        <v>152</v>
      </c>
      <c r="E178" s="190" t="s">
        <v>1</v>
      </c>
      <c r="F178" s="191" t="s">
        <v>203</v>
      </c>
      <c r="H178" s="190" t="s">
        <v>1</v>
      </c>
      <c r="L178" s="187"/>
      <c r="M178" s="192"/>
      <c r="T178" s="193"/>
      <c r="AT178" s="190" t="s">
        <v>152</v>
      </c>
      <c r="AU178" s="190" t="s">
        <v>84</v>
      </c>
      <c r="AV178" s="188" t="s">
        <v>82</v>
      </c>
      <c r="AW178" s="188" t="s">
        <v>31</v>
      </c>
      <c r="AX178" s="188" t="s">
        <v>74</v>
      </c>
      <c r="AY178" s="190" t="s">
        <v>144</v>
      </c>
    </row>
    <row r="179" spans="2:51" s="195" customFormat="1" ht="12">
      <c r="B179" s="194"/>
      <c r="D179" s="189" t="s">
        <v>152</v>
      </c>
      <c r="E179" s="196" t="s">
        <v>1</v>
      </c>
      <c r="F179" s="197" t="s">
        <v>868</v>
      </c>
      <c r="H179" s="198">
        <v>26.758</v>
      </c>
      <c r="L179" s="194"/>
      <c r="M179" s="199"/>
      <c r="T179" s="200"/>
      <c r="AT179" s="196" t="s">
        <v>152</v>
      </c>
      <c r="AU179" s="196" t="s">
        <v>84</v>
      </c>
      <c r="AV179" s="195" t="s">
        <v>84</v>
      </c>
      <c r="AW179" s="195" t="s">
        <v>31</v>
      </c>
      <c r="AX179" s="195" t="s">
        <v>74</v>
      </c>
      <c r="AY179" s="196" t="s">
        <v>144</v>
      </c>
    </row>
    <row r="180" spans="2:65" s="30" customFormat="1" ht="33" customHeight="1">
      <c r="B180" s="29"/>
      <c r="C180" s="174" t="s">
        <v>204</v>
      </c>
      <c r="D180" s="174" t="s">
        <v>146</v>
      </c>
      <c r="E180" s="175" t="s">
        <v>205</v>
      </c>
      <c r="F180" s="176" t="s">
        <v>206</v>
      </c>
      <c r="G180" s="177" t="s">
        <v>207</v>
      </c>
      <c r="H180" s="178">
        <v>37.461</v>
      </c>
      <c r="I180" s="1"/>
      <c r="J180" s="179">
        <f>ROUND(I180*H180,2)</f>
        <v>0</v>
      </c>
      <c r="K180" s="180"/>
      <c r="L180" s="29"/>
      <c r="M180" s="181" t="s">
        <v>1</v>
      </c>
      <c r="N180" s="182" t="s">
        <v>39</v>
      </c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AR180" s="185" t="s">
        <v>150</v>
      </c>
      <c r="AT180" s="185" t="s">
        <v>146</v>
      </c>
      <c r="AU180" s="185" t="s">
        <v>84</v>
      </c>
      <c r="AY180" s="12" t="s">
        <v>144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2" t="s">
        <v>82</v>
      </c>
      <c r="BK180" s="186">
        <f>ROUND(I180*H180,2)</f>
        <v>0</v>
      </c>
      <c r="BL180" s="12" t="s">
        <v>150</v>
      </c>
      <c r="BM180" s="185" t="s">
        <v>870</v>
      </c>
    </row>
    <row r="181" spans="2:51" s="188" customFormat="1" ht="12">
      <c r="B181" s="187"/>
      <c r="D181" s="189" t="s">
        <v>152</v>
      </c>
      <c r="E181" s="190" t="s">
        <v>1</v>
      </c>
      <c r="F181" s="191" t="s">
        <v>209</v>
      </c>
      <c r="H181" s="190" t="s">
        <v>1</v>
      </c>
      <c r="L181" s="187"/>
      <c r="M181" s="192"/>
      <c r="T181" s="193"/>
      <c r="AT181" s="190" t="s">
        <v>152</v>
      </c>
      <c r="AU181" s="190" t="s">
        <v>84</v>
      </c>
      <c r="AV181" s="188" t="s">
        <v>82</v>
      </c>
      <c r="AW181" s="188" t="s">
        <v>31</v>
      </c>
      <c r="AX181" s="188" t="s">
        <v>74</v>
      </c>
      <c r="AY181" s="190" t="s">
        <v>144</v>
      </c>
    </row>
    <row r="182" spans="2:51" s="195" customFormat="1" ht="12">
      <c r="B182" s="194"/>
      <c r="D182" s="189" t="s">
        <v>152</v>
      </c>
      <c r="E182" s="196" t="s">
        <v>1</v>
      </c>
      <c r="F182" s="197" t="s">
        <v>871</v>
      </c>
      <c r="H182" s="198">
        <v>37.461</v>
      </c>
      <c r="L182" s="194"/>
      <c r="M182" s="199"/>
      <c r="T182" s="200"/>
      <c r="AT182" s="196" t="s">
        <v>152</v>
      </c>
      <c r="AU182" s="196" t="s">
        <v>84</v>
      </c>
      <c r="AV182" s="195" t="s">
        <v>84</v>
      </c>
      <c r="AW182" s="195" t="s">
        <v>31</v>
      </c>
      <c r="AX182" s="195" t="s">
        <v>74</v>
      </c>
      <c r="AY182" s="196" t="s">
        <v>144</v>
      </c>
    </row>
    <row r="183" spans="2:65" s="30" customFormat="1" ht="24.2" customHeight="1">
      <c r="B183" s="29"/>
      <c r="C183" s="174" t="s">
        <v>211</v>
      </c>
      <c r="D183" s="174" t="s">
        <v>146</v>
      </c>
      <c r="E183" s="175" t="s">
        <v>212</v>
      </c>
      <c r="F183" s="176" t="s">
        <v>213</v>
      </c>
      <c r="G183" s="177" t="s">
        <v>214</v>
      </c>
      <c r="H183" s="178">
        <v>237</v>
      </c>
      <c r="I183" s="1"/>
      <c r="J183" s="179">
        <f>ROUND(I183*H183,2)</f>
        <v>0</v>
      </c>
      <c r="K183" s="180"/>
      <c r="L183" s="29"/>
      <c r="M183" s="181" t="s">
        <v>1</v>
      </c>
      <c r="N183" s="182" t="s">
        <v>39</v>
      </c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AR183" s="185" t="s">
        <v>150</v>
      </c>
      <c r="AT183" s="185" t="s">
        <v>146</v>
      </c>
      <c r="AU183" s="185" t="s">
        <v>84</v>
      </c>
      <c r="AY183" s="12" t="s">
        <v>144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2" t="s">
        <v>82</v>
      </c>
      <c r="BK183" s="186">
        <f>ROUND(I183*H183,2)</f>
        <v>0</v>
      </c>
      <c r="BL183" s="12" t="s">
        <v>150</v>
      </c>
      <c r="BM183" s="185" t="s">
        <v>872</v>
      </c>
    </row>
    <row r="184" spans="2:51" s="188" customFormat="1" ht="12">
      <c r="B184" s="187"/>
      <c r="D184" s="189" t="s">
        <v>152</v>
      </c>
      <c r="E184" s="190" t="s">
        <v>1</v>
      </c>
      <c r="F184" s="191" t="s">
        <v>216</v>
      </c>
      <c r="H184" s="190" t="s">
        <v>1</v>
      </c>
      <c r="L184" s="187"/>
      <c r="M184" s="192"/>
      <c r="T184" s="193"/>
      <c r="AT184" s="190" t="s">
        <v>152</v>
      </c>
      <c r="AU184" s="190" t="s">
        <v>84</v>
      </c>
      <c r="AV184" s="188" t="s">
        <v>82</v>
      </c>
      <c r="AW184" s="188" t="s">
        <v>31</v>
      </c>
      <c r="AX184" s="188" t="s">
        <v>74</v>
      </c>
      <c r="AY184" s="190" t="s">
        <v>144</v>
      </c>
    </row>
    <row r="185" spans="2:51" s="195" customFormat="1" ht="12">
      <c r="B185" s="194"/>
      <c r="D185" s="189" t="s">
        <v>152</v>
      </c>
      <c r="E185" s="196" t="s">
        <v>1</v>
      </c>
      <c r="F185" s="197" t="s">
        <v>217</v>
      </c>
      <c r="H185" s="198">
        <v>237</v>
      </c>
      <c r="L185" s="194"/>
      <c r="M185" s="199"/>
      <c r="T185" s="200"/>
      <c r="AT185" s="196" t="s">
        <v>152</v>
      </c>
      <c r="AU185" s="196" t="s">
        <v>84</v>
      </c>
      <c r="AV185" s="195" t="s">
        <v>84</v>
      </c>
      <c r="AW185" s="195" t="s">
        <v>31</v>
      </c>
      <c r="AX185" s="195" t="s">
        <v>74</v>
      </c>
      <c r="AY185" s="196" t="s">
        <v>144</v>
      </c>
    </row>
    <row r="186" spans="2:63" s="163" customFormat="1" ht="22.9" customHeight="1">
      <c r="B186" s="162"/>
      <c r="D186" s="164" t="s">
        <v>73</v>
      </c>
      <c r="E186" s="172" t="s">
        <v>211</v>
      </c>
      <c r="F186" s="172" t="s">
        <v>218</v>
      </c>
      <c r="J186" s="173">
        <f>BK186</f>
        <v>0</v>
      </c>
      <c r="L186" s="162"/>
      <c r="M186" s="167"/>
      <c r="P186" s="168">
        <f>SUM(P187:P290)</f>
        <v>0</v>
      </c>
      <c r="R186" s="168">
        <f>SUM(R187:R290)</f>
        <v>0</v>
      </c>
      <c r="T186" s="169">
        <f>SUM(T187:T290)</f>
        <v>633.694287</v>
      </c>
      <c r="AR186" s="164" t="s">
        <v>82</v>
      </c>
      <c r="AT186" s="170" t="s">
        <v>73</v>
      </c>
      <c r="AU186" s="170" t="s">
        <v>82</v>
      </c>
      <c r="AY186" s="164" t="s">
        <v>144</v>
      </c>
      <c r="BK186" s="171">
        <f>SUM(BK187:BK290)</f>
        <v>0</v>
      </c>
    </row>
    <row r="187" spans="2:65" s="30" customFormat="1" ht="16.5" customHeight="1">
      <c r="B187" s="29"/>
      <c r="C187" s="174" t="s">
        <v>171</v>
      </c>
      <c r="D187" s="174" t="s">
        <v>146</v>
      </c>
      <c r="E187" s="175" t="s">
        <v>219</v>
      </c>
      <c r="F187" s="176" t="s">
        <v>220</v>
      </c>
      <c r="G187" s="177" t="s">
        <v>149</v>
      </c>
      <c r="H187" s="178">
        <v>74.231</v>
      </c>
      <c r="I187" s="1"/>
      <c r="J187" s="179">
        <f>ROUND(I187*H187,2)</f>
        <v>0</v>
      </c>
      <c r="K187" s="180"/>
      <c r="L187" s="29"/>
      <c r="M187" s="181" t="s">
        <v>1</v>
      </c>
      <c r="N187" s="182" t="s">
        <v>39</v>
      </c>
      <c r="P187" s="183">
        <f>O187*H187</f>
        <v>0</v>
      </c>
      <c r="Q187" s="183">
        <v>0</v>
      </c>
      <c r="R187" s="183">
        <f>Q187*H187</f>
        <v>0</v>
      </c>
      <c r="S187" s="183">
        <v>2</v>
      </c>
      <c r="T187" s="184">
        <f>S187*H187</f>
        <v>148.462</v>
      </c>
      <c r="AR187" s="185" t="s">
        <v>150</v>
      </c>
      <c r="AT187" s="185" t="s">
        <v>146</v>
      </c>
      <c r="AU187" s="185" t="s">
        <v>84</v>
      </c>
      <c r="AY187" s="12" t="s">
        <v>144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2" t="s">
        <v>82</v>
      </c>
      <c r="BK187" s="186">
        <f>ROUND(I187*H187,2)</f>
        <v>0</v>
      </c>
      <c r="BL187" s="12" t="s">
        <v>150</v>
      </c>
      <c r="BM187" s="185" t="s">
        <v>873</v>
      </c>
    </row>
    <row r="188" spans="2:51" s="188" customFormat="1" ht="22.5">
      <c r="B188" s="187"/>
      <c r="D188" s="189" t="s">
        <v>152</v>
      </c>
      <c r="E188" s="190" t="s">
        <v>1</v>
      </c>
      <c r="F188" s="191" t="s">
        <v>222</v>
      </c>
      <c r="H188" s="190" t="s">
        <v>1</v>
      </c>
      <c r="L188" s="187"/>
      <c r="M188" s="192"/>
      <c r="T188" s="193"/>
      <c r="AT188" s="190" t="s">
        <v>152</v>
      </c>
      <c r="AU188" s="190" t="s">
        <v>84</v>
      </c>
      <c r="AV188" s="188" t="s">
        <v>82</v>
      </c>
      <c r="AW188" s="188" t="s">
        <v>31</v>
      </c>
      <c r="AX188" s="188" t="s">
        <v>74</v>
      </c>
      <c r="AY188" s="190" t="s">
        <v>144</v>
      </c>
    </row>
    <row r="189" spans="2:51" s="195" customFormat="1" ht="12">
      <c r="B189" s="194"/>
      <c r="D189" s="189" t="s">
        <v>152</v>
      </c>
      <c r="E189" s="196" t="s">
        <v>1</v>
      </c>
      <c r="F189" s="197" t="s">
        <v>223</v>
      </c>
      <c r="H189" s="198">
        <v>15.35</v>
      </c>
      <c r="L189" s="194"/>
      <c r="M189" s="199"/>
      <c r="T189" s="200"/>
      <c r="AT189" s="196" t="s">
        <v>152</v>
      </c>
      <c r="AU189" s="196" t="s">
        <v>84</v>
      </c>
      <c r="AV189" s="195" t="s">
        <v>84</v>
      </c>
      <c r="AW189" s="195" t="s">
        <v>31</v>
      </c>
      <c r="AX189" s="195" t="s">
        <v>74</v>
      </c>
      <c r="AY189" s="196" t="s">
        <v>144</v>
      </c>
    </row>
    <row r="190" spans="2:51" s="188" customFormat="1" ht="22.5">
      <c r="B190" s="187"/>
      <c r="D190" s="189" t="s">
        <v>152</v>
      </c>
      <c r="E190" s="190" t="s">
        <v>1</v>
      </c>
      <c r="F190" s="191" t="s">
        <v>224</v>
      </c>
      <c r="H190" s="190" t="s">
        <v>1</v>
      </c>
      <c r="L190" s="187"/>
      <c r="M190" s="192"/>
      <c r="T190" s="193"/>
      <c r="AT190" s="190" t="s">
        <v>152</v>
      </c>
      <c r="AU190" s="190" t="s">
        <v>84</v>
      </c>
      <c r="AV190" s="188" t="s">
        <v>82</v>
      </c>
      <c r="AW190" s="188" t="s">
        <v>31</v>
      </c>
      <c r="AX190" s="188" t="s">
        <v>74</v>
      </c>
      <c r="AY190" s="190" t="s">
        <v>144</v>
      </c>
    </row>
    <row r="191" spans="2:51" s="195" customFormat="1" ht="12">
      <c r="B191" s="194"/>
      <c r="D191" s="189" t="s">
        <v>152</v>
      </c>
      <c r="E191" s="196" t="s">
        <v>1</v>
      </c>
      <c r="F191" s="197" t="s">
        <v>225</v>
      </c>
      <c r="H191" s="198">
        <v>27.527</v>
      </c>
      <c r="L191" s="194"/>
      <c r="M191" s="199"/>
      <c r="T191" s="200"/>
      <c r="AT191" s="196" t="s">
        <v>152</v>
      </c>
      <c r="AU191" s="196" t="s">
        <v>84</v>
      </c>
      <c r="AV191" s="195" t="s">
        <v>84</v>
      </c>
      <c r="AW191" s="195" t="s">
        <v>31</v>
      </c>
      <c r="AX191" s="195" t="s">
        <v>74</v>
      </c>
      <c r="AY191" s="196" t="s">
        <v>144</v>
      </c>
    </row>
    <row r="192" spans="2:51" s="188" customFormat="1" ht="12">
      <c r="B192" s="187"/>
      <c r="D192" s="189" t="s">
        <v>152</v>
      </c>
      <c r="E192" s="190" t="s">
        <v>1</v>
      </c>
      <c r="F192" s="191" t="s">
        <v>226</v>
      </c>
      <c r="H192" s="190" t="s">
        <v>1</v>
      </c>
      <c r="L192" s="187"/>
      <c r="M192" s="192"/>
      <c r="T192" s="193"/>
      <c r="AT192" s="190" t="s">
        <v>152</v>
      </c>
      <c r="AU192" s="190" t="s">
        <v>84</v>
      </c>
      <c r="AV192" s="188" t="s">
        <v>82</v>
      </c>
      <c r="AW192" s="188" t="s">
        <v>31</v>
      </c>
      <c r="AX192" s="188" t="s">
        <v>74</v>
      </c>
      <c r="AY192" s="190" t="s">
        <v>144</v>
      </c>
    </row>
    <row r="193" spans="2:51" s="195" customFormat="1" ht="12">
      <c r="B193" s="194"/>
      <c r="D193" s="189" t="s">
        <v>152</v>
      </c>
      <c r="E193" s="196" t="s">
        <v>1</v>
      </c>
      <c r="F193" s="197" t="s">
        <v>227</v>
      </c>
      <c r="H193" s="198">
        <v>12.84</v>
      </c>
      <c r="L193" s="194"/>
      <c r="M193" s="199"/>
      <c r="T193" s="200"/>
      <c r="AT193" s="196" t="s">
        <v>152</v>
      </c>
      <c r="AU193" s="196" t="s">
        <v>84</v>
      </c>
      <c r="AV193" s="195" t="s">
        <v>84</v>
      </c>
      <c r="AW193" s="195" t="s">
        <v>31</v>
      </c>
      <c r="AX193" s="195" t="s">
        <v>74</v>
      </c>
      <c r="AY193" s="196" t="s">
        <v>144</v>
      </c>
    </row>
    <row r="194" spans="2:51" s="188" customFormat="1" ht="12">
      <c r="B194" s="187"/>
      <c r="D194" s="189" t="s">
        <v>152</v>
      </c>
      <c r="E194" s="190" t="s">
        <v>1</v>
      </c>
      <c r="F194" s="191" t="s">
        <v>228</v>
      </c>
      <c r="H194" s="190" t="s">
        <v>1</v>
      </c>
      <c r="L194" s="187"/>
      <c r="M194" s="192"/>
      <c r="T194" s="193"/>
      <c r="AT194" s="190" t="s">
        <v>152</v>
      </c>
      <c r="AU194" s="190" t="s">
        <v>84</v>
      </c>
      <c r="AV194" s="188" t="s">
        <v>82</v>
      </c>
      <c r="AW194" s="188" t="s">
        <v>31</v>
      </c>
      <c r="AX194" s="188" t="s">
        <v>74</v>
      </c>
      <c r="AY194" s="190" t="s">
        <v>144</v>
      </c>
    </row>
    <row r="195" spans="2:51" s="195" customFormat="1" ht="12">
      <c r="B195" s="194"/>
      <c r="D195" s="189" t="s">
        <v>152</v>
      </c>
      <c r="E195" s="196" t="s">
        <v>1</v>
      </c>
      <c r="F195" s="197" t="s">
        <v>229</v>
      </c>
      <c r="H195" s="198">
        <v>1.668</v>
      </c>
      <c r="L195" s="194"/>
      <c r="M195" s="199"/>
      <c r="T195" s="200"/>
      <c r="AT195" s="196" t="s">
        <v>152</v>
      </c>
      <c r="AU195" s="196" t="s">
        <v>84</v>
      </c>
      <c r="AV195" s="195" t="s">
        <v>84</v>
      </c>
      <c r="AW195" s="195" t="s">
        <v>31</v>
      </c>
      <c r="AX195" s="195" t="s">
        <v>74</v>
      </c>
      <c r="AY195" s="196" t="s">
        <v>144</v>
      </c>
    </row>
    <row r="196" spans="2:51" s="188" customFormat="1" ht="12">
      <c r="B196" s="187"/>
      <c r="D196" s="189" t="s">
        <v>152</v>
      </c>
      <c r="E196" s="190" t="s">
        <v>1</v>
      </c>
      <c r="F196" s="191" t="s">
        <v>230</v>
      </c>
      <c r="H196" s="190" t="s">
        <v>1</v>
      </c>
      <c r="L196" s="187"/>
      <c r="M196" s="192"/>
      <c r="T196" s="193"/>
      <c r="AT196" s="190" t="s">
        <v>152</v>
      </c>
      <c r="AU196" s="190" t="s">
        <v>84</v>
      </c>
      <c r="AV196" s="188" t="s">
        <v>82</v>
      </c>
      <c r="AW196" s="188" t="s">
        <v>31</v>
      </c>
      <c r="AX196" s="188" t="s">
        <v>74</v>
      </c>
      <c r="AY196" s="190" t="s">
        <v>144</v>
      </c>
    </row>
    <row r="197" spans="2:51" s="195" customFormat="1" ht="12">
      <c r="B197" s="194"/>
      <c r="D197" s="189" t="s">
        <v>152</v>
      </c>
      <c r="E197" s="196" t="s">
        <v>1</v>
      </c>
      <c r="F197" s="197" t="s">
        <v>231</v>
      </c>
      <c r="H197" s="198">
        <v>9.702</v>
      </c>
      <c r="L197" s="194"/>
      <c r="M197" s="199"/>
      <c r="T197" s="200"/>
      <c r="AT197" s="196" t="s">
        <v>152</v>
      </c>
      <c r="AU197" s="196" t="s">
        <v>84</v>
      </c>
      <c r="AV197" s="195" t="s">
        <v>84</v>
      </c>
      <c r="AW197" s="195" t="s">
        <v>31</v>
      </c>
      <c r="AX197" s="195" t="s">
        <v>74</v>
      </c>
      <c r="AY197" s="196" t="s">
        <v>144</v>
      </c>
    </row>
    <row r="198" spans="2:51" s="188" customFormat="1" ht="12">
      <c r="B198" s="187"/>
      <c r="D198" s="189" t="s">
        <v>152</v>
      </c>
      <c r="E198" s="190" t="s">
        <v>1</v>
      </c>
      <c r="F198" s="191" t="s">
        <v>232</v>
      </c>
      <c r="H198" s="190" t="s">
        <v>1</v>
      </c>
      <c r="L198" s="187"/>
      <c r="M198" s="192"/>
      <c r="T198" s="193"/>
      <c r="AT198" s="190" t="s">
        <v>152</v>
      </c>
      <c r="AU198" s="190" t="s">
        <v>84</v>
      </c>
      <c r="AV198" s="188" t="s">
        <v>82</v>
      </c>
      <c r="AW198" s="188" t="s">
        <v>31</v>
      </c>
      <c r="AX198" s="188" t="s">
        <v>74</v>
      </c>
      <c r="AY198" s="190" t="s">
        <v>144</v>
      </c>
    </row>
    <row r="199" spans="2:51" s="195" customFormat="1" ht="12">
      <c r="B199" s="194"/>
      <c r="D199" s="189" t="s">
        <v>152</v>
      </c>
      <c r="E199" s="196" t="s">
        <v>1</v>
      </c>
      <c r="F199" s="197" t="s">
        <v>233</v>
      </c>
      <c r="H199" s="198">
        <v>7.144</v>
      </c>
      <c r="L199" s="194"/>
      <c r="M199" s="199"/>
      <c r="T199" s="200"/>
      <c r="AT199" s="196" t="s">
        <v>152</v>
      </c>
      <c r="AU199" s="196" t="s">
        <v>84</v>
      </c>
      <c r="AV199" s="195" t="s">
        <v>84</v>
      </c>
      <c r="AW199" s="195" t="s">
        <v>31</v>
      </c>
      <c r="AX199" s="195" t="s">
        <v>74</v>
      </c>
      <c r="AY199" s="196" t="s">
        <v>144</v>
      </c>
    </row>
    <row r="200" spans="2:65" s="30" customFormat="1" ht="16.5" customHeight="1">
      <c r="B200" s="29"/>
      <c r="C200" s="174" t="s">
        <v>234</v>
      </c>
      <c r="D200" s="174" t="s">
        <v>146</v>
      </c>
      <c r="E200" s="175" t="s">
        <v>235</v>
      </c>
      <c r="F200" s="176" t="s">
        <v>236</v>
      </c>
      <c r="G200" s="177" t="s">
        <v>149</v>
      </c>
      <c r="H200" s="178">
        <v>64.826</v>
      </c>
      <c r="I200" s="1"/>
      <c r="J200" s="179">
        <f>ROUND(I200*H200,2)</f>
        <v>0</v>
      </c>
      <c r="K200" s="180"/>
      <c r="L200" s="29"/>
      <c r="M200" s="181" t="s">
        <v>1</v>
      </c>
      <c r="N200" s="182" t="s">
        <v>39</v>
      </c>
      <c r="P200" s="183">
        <f>O200*H200</f>
        <v>0</v>
      </c>
      <c r="Q200" s="183">
        <v>0</v>
      </c>
      <c r="R200" s="183">
        <f>Q200*H200</f>
        <v>0</v>
      </c>
      <c r="S200" s="183">
        <v>2.4</v>
      </c>
      <c r="T200" s="184">
        <f>S200*H200</f>
        <v>155.58239999999998</v>
      </c>
      <c r="AR200" s="185" t="s">
        <v>150</v>
      </c>
      <c r="AT200" s="185" t="s">
        <v>146</v>
      </c>
      <c r="AU200" s="185" t="s">
        <v>84</v>
      </c>
      <c r="AY200" s="12" t="s">
        <v>144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2" t="s">
        <v>82</v>
      </c>
      <c r="BK200" s="186">
        <f>ROUND(I200*H200,2)</f>
        <v>0</v>
      </c>
      <c r="BL200" s="12" t="s">
        <v>150</v>
      </c>
      <c r="BM200" s="185" t="s">
        <v>874</v>
      </c>
    </row>
    <row r="201" spans="2:51" s="188" customFormat="1" ht="12">
      <c r="B201" s="187"/>
      <c r="D201" s="189" t="s">
        <v>152</v>
      </c>
      <c r="E201" s="190" t="s">
        <v>1</v>
      </c>
      <c r="F201" s="191" t="s">
        <v>238</v>
      </c>
      <c r="H201" s="190" t="s">
        <v>1</v>
      </c>
      <c r="L201" s="187"/>
      <c r="M201" s="192"/>
      <c r="T201" s="193"/>
      <c r="AT201" s="190" t="s">
        <v>152</v>
      </c>
      <c r="AU201" s="190" t="s">
        <v>84</v>
      </c>
      <c r="AV201" s="188" t="s">
        <v>82</v>
      </c>
      <c r="AW201" s="188" t="s">
        <v>31</v>
      </c>
      <c r="AX201" s="188" t="s">
        <v>74</v>
      </c>
      <c r="AY201" s="190" t="s">
        <v>144</v>
      </c>
    </row>
    <row r="202" spans="2:51" s="195" customFormat="1" ht="12">
      <c r="B202" s="194"/>
      <c r="D202" s="189" t="s">
        <v>152</v>
      </c>
      <c r="E202" s="196" t="s">
        <v>1</v>
      </c>
      <c r="F202" s="197" t="s">
        <v>239</v>
      </c>
      <c r="H202" s="198">
        <v>26.251</v>
      </c>
      <c r="L202" s="194"/>
      <c r="M202" s="199"/>
      <c r="T202" s="200"/>
      <c r="AT202" s="196" t="s">
        <v>152</v>
      </c>
      <c r="AU202" s="196" t="s">
        <v>84</v>
      </c>
      <c r="AV202" s="195" t="s">
        <v>84</v>
      </c>
      <c r="AW202" s="195" t="s">
        <v>31</v>
      </c>
      <c r="AX202" s="195" t="s">
        <v>74</v>
      </c>
      <c r="AY202" s="196" t="s">
        <v>144</v>
      </c>
    </row>
    <row r="203" spans="2:51" s="188" customFormat="1" ht="12">
      <c r="B203" s="187"/>
      <c r="D203" s="189" t="s">
        <v>152</v>
      </c>
      <c r="E203" s="190" t="s">
        <v>1</v>
      </c>
      <c r="F203" s="191" t="s">
        <v>240</v>
      </c>
      <c r="H203" s="190" t="s">
        <v>1</v>
      </c>
      <c r="L203" s="187"/>
      <c r="M203" s="192"/>
      <c r="T203" s="193"/>
      <c r="AT203" s="190" t="s">
        <v>152</v>
      </c>
      <c r="AU203" s="190" t="s">
        <v>84</v>
      </c>
      <c r="AV203" s="188" t="s">
        <v>82</v>
      </c>
      <c r="AW203" s="188" t="s">
        <v>31</v>
      </c>
      <c r="AX203" s="188" t="s">
        <v>74</v>
      </c>
      <c r="AY203" s="190" t="s">
        <v>144</v>
      </c>
    </row>
    <row r="204" spans="2:51" s="195" customFormat="1" ht="12">
      <c r="B204" s="194"/>
      <c r="D204" s="189" t="s">
        <v>152</v>
      </c>
      <c r="E204" s="196" t="s">
        <v>1</v>
      </c>
      <c r="F204" s="197" t="s">
        <v>241</v>
      </c>
      <c r="H204" s="198">
        <v>9.189</v>
      </c>
      <c r="L204" s="194"/>
      <c r="M204" s="199"/>
      <c r="T204" s="200"/>
      <c r="AT204" s="196" t="s">
        <v>152</v>
      </c>
      <c r="AU204" s="196" t="s">
        <v>84</v>
      </c>
      <c r="AV204" s="195" t="s">
        <v>84</v>
      </c>
      <c r="AW204" s="195" t="s">
        <v>31</v>
      </c>
      <c r="AX204" s="195" t="s">
        <v>74</v>
      </c>
      <c r="AY204" s="196" t="s">
        <v>144</v>
      </c>
    </row>
    <row r="205" spans="2:51" s="188" customFormat="1" ht="12">
      <c r="B205" s="187"/>
      <c r="D205" s="189" t="s">
        <v>152</v>
      </c>
      <c r="E205" s="190" t="s">
        <v>1</v>
      </c>
      <c r="F205" s="191" t="s">
        <v>242</v>
      </c>
      <c r="H205" s="190" t="s">
        <v>1</v>
      </c>
      <c r="L205" s="187"/>
      <c r="M205" s="192"/>
      <c r="T205" s="193"/>
      <c r="AT205" s="190" t="s">
        <v>152</v>
      </c>
      <c r="AU205" s="190" t="s">
        <v>84</v>
      </c>
      <c r="AV205" s="188" t="s">
        <v>82</v>
      </c>
      <c r="AW205" s="188" t="s">
        <v>31</v>
      </c>
      <c r="AX205" s="188" t="s">
        <v>74</v>
      </c>
      <c r="AY205" s="190" t="s">
        <v>144</v>
      </c>
    </row>
    <row r="206" spans="2:51" s="195" customFormat="1" ht="12">
      <c r="B206" s="194"/>
      <c r="D206" s="189" t="s">
        <v>152</v>
      </c>
      <c r="E206" s="196" t="s">
        <v>1</v>
      </c>
      <c r="F206" s="197" t="s">
        <v>243</v>
      </c>
      <c r="H206" s="198">
        <v>6.83</v>
      </c>
      <c r="L206" s="194"/>
      <c r="M206" s="199"/>
      <c r="T206" s="200"/>
      <c r="AT206" s="196" t="s">
        <v>152</v>
      </c>
      <c r="AU206" s="196" t="s">
        <v>84</v>
      </c>
      <c r="AV206" s="195" t="s">
        <v>84</v>
      </c>
      <c r="AW206" s="195" t="s">
        <v>31</v>
      </c>
      <c r="AX206" s="195" t="s">
        <v>74</v>
      </c>
      <c r="AY206" s="196" t="s">
        <v>144</v>
      </c>
    </row>
    <row r="207" spans="2:51" s="188" customFormat="1" ht="12">
      <c r="B207" s="187"/>
      <c r="D207" s="189" t="s">
        <v>152</v>
      </c>
      <c r="E207" s="190" t="s">
        <v>1</v>
      </c>
      <c r="F207" s="191" t="s">
        <v>244</v>
      </c>
      <c r="H207" s="190" t="s">
        <v>1</v>
      </c>
      <c r="L207" s="187"/>
      <c r="M207" s="192"/>
      <c r="T207" s="193"/>
      <c r="AT207" s="190" t="s">
        <v>152</v>
      </c>
      <c r="AU207" s="190" t="s">
        <v>84</v>
      </c>
      <c r="AV207" s="188" t="s">
        <v>82</v>
      </c>
      <c r="AW207" s="188" t="s">
        <v>31</v>
      </c>
      <c r="AX207" s="188" t="s">
        <v>74</v>
      </c>
      <c r="AY207" s="190" t="s">
        <v>144</v>
      </c>
    </row>
    <row r="208" spans="2:51" s="195" customFormat="1" ht="12">
      <c r="B208" s="194"/>
      <c r="D208" s="189" t="s">
        <v>152</v>
      </c>
      <c r="E208" s="196" t="s">
        <v>1</v>
      </c>
      <c r="F208" s="197" t="s">
        <v>245</v>
      </c>
      <c r="H208" s="198">
        <v>19.818</v>
      </c>
      <c r="L208" s="194"/>
      <c r="M208" s="199"/>
      <c r="T208" s="200"/>
      <c r="AT208" s="196" t="s">
        <v>152</v>
      </c>
      <c r="AU208" s="196" t="s">
        <v>84</v>
      </c>
      <c r="AV208" s="195" t="s">
        <v>84</v>
      </c>
      <c r="AW208" s="195" t="s">
        <v>31</v>
      </c>
      <c r="AX208" s="195" t="s">
        <v>74</v>
      </c>
      <c r="AY208" s="196" t="s">
        <v>144</v>
      </c>
    </row>
    <row r="209" spans="2:51" s="188" customFormat="1" ht="12">
      <c r="B209" s="187"/>
      <c r="D209" s="189" t="s">
        <v>152</v>
      </c>
      <c r="E209" s="190" t="s">
        <v>1</v>
      </c>
      <c r="F209" s="191" t="s">
        <v>246</v>
      </c>
      <c r="H209" s="190" t="s">
        <v>1</v>
      </c>
      <c r="L209" s="187"/>
      <c r="M209" s="192"/>
      <c r="T209" s="193"/>
      <c r="AT209" s="190" t="s">
        <v>152</v>
      </c>
      <c r="AU209" s="190" t="s">
        <v>84</v>
      </c>
      <c r="AV209" s="188" t="s">
        <v>82</v>
      </c>
      <c r="AW209" s="188" t="s">
        <v>31</v>
      </c>
      <c r="AX209" s="188" t="s">
        <v>74</v>
      </c>
      <c r="AY209" s="190" t="s">
        <v>144</v>
      </c>
    </row>
    <row r="210" spans="2:51" s="195" customFormat="1" ht="12">
      <c r="B210" s="194"/>
      <c r="D210" s="189" t="s">
        <v>152</v>
      </c>
      <c r="E210" s="196" t="s">
        <v>1</v>
      </c>
      <c r="F210" s="197" t="s">
        <v>247</v>
      </c>
      <c r="H210" s="198">
        <v>2.738</v>
      </c>
      <c r="L210" s="194"/>
      <c r="M210" s="199"/>
      <c r="T210" s="200"/>
      <c r="AT210" s="196" t="s">
        <v>152</v>
      </c>
      <c r="AU210" s="196" t="s">
        <v>84</v>
      </c>
      <c r="AV210" s="195" t="s">
        <v>84</v>
      </c>
      <c r="AW210" s="195" t="s">
        <v>31</v>
      </c>
      <c r="AX210" s="195" t="s">
        <v>74</v>
      </c>
      <c r="AY210" s="196" t="s">
        <v>144</v>
      </c>
    </row>
    <row r="211" spans="2:65" s="30" customFormat="1" ht="21.75" customHeight="1">
      <c r="B211" s="29"/>
      <c r="C211" s="174" t="s">
        <v>248</v>
      </c>
      <c r="D211" s="174" t="s">
        <v>146</v>
      </c>
      <c r="E211" s="175" t="s">
        <v>293</v>
      </c>
      <c r="F211" s="176" t="s">
        <v>294</v>
      </c>
      <c r="G211" s="177" t="s">
        <v>214</v>
      </c>
      <c r="H211" s="178">
        <v>59.221</v>
      </c>
      <c r="I211" s="1"/>
      <c r="J211" s="179">
        <f>ROUND(I211*H211,2)</f>
        <v>0</v>
      </c>
      <c r="K211" s="180"/>
      <c r="L211" s="29"/>
      <c r="M211" s="181" t="s">
        <v>1</v>
      </c>
      <c r="N211" s="182" t="s">
        <v>39</v>
      </c>
      <c r="P211" s="183">
        <f>O211*H211</f>
        <v>0</v>
      </c>
      <c r="Q211" s="183">
        <v>0</v>
      </c>
      <c r="R211" s="183">
        <f>Q211*H211</f>
        <v>0</v>
      </c>
      <c r="S211" s="183">
        <v>0.117</v>
      </c>
      <c r="T211" s="184">
        <f>S211*H211</f>
        <v>6.928857</v>
      </c>
      <c r="AR211" s="185" t="s">
        <v>150</v>
      </c>
      <c r="AT211" s="185" t="s">
        <v>146</v>
      </c>
      <c r="AU211" s="185" t="s">
        <v>84</v>
      </c>
      <c r="AY211" s="12" t="s">
        <v>144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12" t="s">
        <v>82</v>
      </c>
      <c r="BK211" s="186">
        <f>ROUND(I211*H211,2)</f>
        <v>0</v>
      </c>
      <c r="BL211" s="12" t="s">
        <v>150</v>
      </c>
      <c r="BM211" s="185" t="s">
        <v>875</v>
      </c>
    </row>
    <row r="212" spans="2:51" s="188" customFormat="1" ht="12">
      <c r="B212" s="187"/>
      <c r="D212" s="189" t="s">
        <v>152</v>
      </c>
      <c r="E212" s="190" t="s">
        <v>1</v>
      </c>
      <c r="F212" s="191" t="s">
        <v>252</v>
      </c>
      <c r="H212" s="190" t="s">
        <v>1</v>
      </c>
      <c r="L212" s="187"/>
      <c r="M212" s="192"/>
      <c r="T212" s="193"/>
      <c r="AT212" s="190" t="s">
        <v>152</v>
      </c>
      <c r="AU212" s="190" t="s">
        <v>84</v>
      </c>
      <c r="AV212" s="188" t="s">
        <v>82</v>
      </c>
      <c r="AW212" s="188" t="s">
        <v>31</v>
      </c>
      <c r="AX212" s="188" t="s">
        <v>74</v>
      </c>
      <c r="AY212" s="190" t="s">
        <v>144</v>
      </c>
    </row>
    <row r="213" spans="2:51" s="188" customFormat="1" ht="12">
      <c r="B213" s="187"/>
      <c r="D213" s="189" t="s">
        <v>152</v>
      </c>
      <c r="E213" s="190" t="s">
        <v>1</v>
      </c>
      <c r="F213" s="191" t="s">
        <v>296</v>
      </c>
      <c r="H213" s="190" t="s">
        <v>1</v>
      </c>
      <c r="L213" s="187"/>
      <c r="M213" s="192"/>
      <c r="T213" s="193"/>
      <c r="AT213" s="190" t="s">
        <v>152</v>
      </c>
      <c r="AU213" s="190" t="s">
        <v>84</v>
      </c>
      <c r="AV213" s="188" t="s">
        <v>82</v>
      </c>
      <c r="AW213" s="188" t="s">
        <v>31</v>
      </c>
      <c r="AX213" s="188" t="s">
        <v>74</v>
      </c>
      <c r="AY213" s="190" t="s">
        <v>144</v>
      </c>
    </row>
    <row r="214" spans="2:51" s="195" customFormat="1" ht="12">
      <c r="B214" s="194"/>
      <c r="D214" s="189" t="s">
        <v>152</v>
      </c>
      <c r="E214" s="196" t="s">
        <v>1</v>
      </c>
      <c r="F214" s="197" t="s">
        <v>297</v>
      </c>
      <c r="H214" s="198">
        <v>19.458</v>
      </c>
      <c r="L214" s="194"/>
      <c r="M214" s="199"/>
      <c r="T214" s="200"/>
      <c r="AT214" s="196" t="s">
        <v>152</v>
      </c>
      <c r="AU214" s="196" t="s">
        <v>84</v>
      </c>
      <c r="AV214" s="195" t="s">
        <v>84</v>
      </c>
      <c r="AW214" s="195" t="s">
        <v>31</v>
      </c>
      <c r="AX214" s="195" t="s">
        <v>74</v>
      </c>
      <c r="AY214" s="196" t="s">
        <v>144</v>
      </c>
    </row>
    <row r="215" spans="2:51" s="188" customFormat="1" ht="12">
      <c r="B215" s="187"/>
      <c r="D215" s="189" t="s">
        <v>152</v>
      </c>
      <c r="E215" s="190" t="s">
        <v>1</v>
      </c>
      <c r="F215" s="191" t="s">
        <v>298</v>
      </c>
      <c r="H215" s="190" t="s">
        <v>1</v>
      </c>
      <c r="L215" s="187"/>
      <c r="M215" s="192"/>
      <c r="T215" s="193"/>
      <c r="AT215" s="190" t="s">
        <v>152</v>
      </c>
      <c r="AU215" s="190" t="s">
        <v>84</v>
      </c>
      <c r="AV215" s="188" t="s">
        <v>82</v>
      </c>
      <c r="AW215" s="188" t="s">
        <v>31</v>
      </c>
      <c r="AX215" s="188" t="s">
        <v>74</v>
      </c>
      <c r="AY215" s="190" t="s">
        <v>144</v>
      </c>
    </row>
    <row r="216" spans="2:51" s="195" customFormat="1" ht="12">
      <c r="B216" s="194"/>
      <c r="D216" s="189" t="s">
        <v>152</v>
      </c>
      <c r="E216" s="196" t="s">
        <v>1</v>
      </c>
      <c r="F216" s="197" t="s">
        <v>299</v>
      </c>
      <c r="H216" s="198">
        <v>33.743</v>
      </c>
      <c r="L216" s="194"/>
      <c r="M216" s="199"/>
      <c r="T216" s="200"/>
      <c r="AT216" s="196" t="s">
        <v>152</v>
      </c>
      <c r="AU216" s="196" t="s">
        <v>84</v>
      </c>
      <c r="AV216" s="195" t="s">
        <v>84</v>
      </c>
      <c r="AW216" s="195" t="s">
        <v>31</v>
      </c>
      <c r="AX216" s="195" t="s">
        <v>74</v>
      </c>
      <c r="AY216" s="196" t="s">
        <v>144</v>
      </c>
    </row>
    <row r="217" spans="2:51" s="188" customFormat="1" ht="12">
      <c r="B217" s="187"/>
      <c r="D217" s="189" t="s">
        <v>152</v>
      </c>
      <c r="E217" s="190" t="s">
        <v>1</v>
      </c>
      <c r="F217" s="191" t="s">
        <v>300</v>
      </c>
      <c r="H217" s="190" t="s">
        <v>1</v>
      </c>
      <c r="L217" s="187"/>
      <c r="M217" s="192"/>
      <c r="T217" s="193"/>
      <c r="AT217" s="190" t="s">
        <v>152</v>
      </c>
      <c r="AU217" s="190" t="s">
        <v>84</v>
      </c>
      <c r="AV217" s="188" t="s">
        <v>82</v>
      </c>
      <c r="AW217" s="188" t="s">
        <v>31</v>
      </c>
      <c r="AX217" s="188" t="s">
        <v>74</v>
      </c>
      <c r="AY217" s="190" t="s">
        <v>144</v>
      </c>
    </row>
    <row r="218" spans="2:51" s="195" customFormat="1" ht="12">
      <c r="B218" s="194"/>
      <c r="D218" s="189" t="s">
        <v>152</v>
      </c>
      <c r="E218" s="196" t="s">
        <v>1</v>
      </c>
      <c r="F218" s="197" t="s">
        <v>301</v>
      </c>
      <c r="H218" s="198">
        <v>6.02</v>
      </c>
      <c r="L218" s="194"/>
      <c r="M218" s="199"/>
      <c r="T218" s="200"/>
      <c r="AT218" s="196" t="s">
        <v>152</v>
      </c>
      <c r="AU218" s="196" t="s">
        <v>84</v>
      </c>
      <c r="AV218" s="195" t="s">
        <v>84</v>
      </c>
      <c r="AW218" s="195" t="s">
        <v>31</v>
      </c>
      <c r="AX218" s="195" t="s">
        <v>74</v>
      </c>
      <c r="AY218" s="196" t="s">
        <v>144</v>
      </c>
    </row>
    <row r="219" spans="2:65" s="30" customFormat="1" ht="24.2" customHeight="1">
      <c r="B219" s="29"/>
      <c r="C219" s="174" t="s">
        <v>269</v>
      </c>
      <c r="D219" s="174" t="s">
        <v>146</v>
      </c>
      <c r="E219" s="175" t="s">
        <v>281</v>
      </c>
      <c r="F219" s="176" t="s">
        <v>282</v>
      </c>
      <c r="G219" s="177" t="s">
        <v>149</v>
      </c>
      <c r="H219" s="178">
        <v>26.191</v>
      </c>
      <c r="I219" s="1"/>
      <c r="J219" s="179">
        <f>ROUND(I219*H219,2)</f>
        <v>0</v>
      </c>
      <c r="K219" s="180"/>
      <c r="L219" s="29"/>
      <c r="M219" s="181" t="s">
        <v>1</v>
      </c>
      <c r="N219" s="182" t="s">
        <v>39</v>
      </c>
      <c r="P219" s="183">
        <f>O219*H219</f>
        <v>0</v>
      </c>
      <c r="Q219" s="183">
        <v>0</v>
      </c>
      <c r="R219" s="183">
        <f>Q219*H219</f>
        <v>0</v>
      </c>
      <c r="S219" s="183">
        <v>1.95</v>
      </c>
      <c r="T219" s="184">
        <f>S219*H219</f>
        <v>51.072449999999996</v>
      </c>
      <c r="AR219" s="185" t="s">
        <v>150</v>
      </c>
      <c r="AT219" s="185" t="s">
        <v>146</v>
      </c>
      <c r="AU219" s="185" t="s">
        <v>84</v>
      </c>
      <c r="AY219" s="12" t="s">
        <v>144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2" t="s">
        <v>82</v>
      </c>
      <c r="BK219" s="186">
        <f>ROUND(I219*H219,2)</f>
        <v>0</v>
      </c>
      <c r="BL219" s="12" t="s">
        <v>150</v>
      </c>
      <c r="BM219" s="185" t="s">
        <v>876</v>
      </c>
    </row>
    <row r="220" spans="2:51" s="188" customFormat="1" ht="12">
      <c r="B220" s="187"/>
      <c r="D220" s="189" t="s">
        <v>152</v>
      </c>
      <c r="E220" s="190" t="s">
        <v>1</v>
      </c>
      <c r="F220" s="191" t="s">
        <v>252</v>
      </c>
      <c r="H220" s="190" t="s">
        <v>1</v>
      </c>
      <c r="L220" s="187"/>
      <c r="M220" s="192"/>
      <c r="T220" s="193"/>
      <c r="AT220" s="190" t="s">
        <v>152</v>
      </c>
      <c r="AU220" s="190" t="s">
        <v>84</v>
      </c>
      <c r="AV220" s="188" t="s">
        <v>82</v>
      </c>
      <c r="AW220" s="188" t="s">
        <v>31</v>
      </c>
      <c r="AX220" s="188" t="s">
        <v>74</v>
      </c>
      <c r="AY220" s="190" t="s">
        <v>144</v>
      </c>
    </row>
    <row r="221" spans="2:51" s="188" customFormat="1" ht="12">
      <c r="B221" s="187"/>
      <c r="D221" s="189" t="s">
        <v>152</v>
      </c>
      <c r="E221" s="190" t="s">
        <v>1</v>
      </c>
      <c r="F221" s="191" t="s">
        <v>284</v>
      </c>
      <c r="H221" s="190" t="s">
        <v>1</v>
      </c>
      <c r="L221" s="187"/>
      <c r="M221" s="192"/>
      <c r="T221" s="193"/>
      <c r="AT221" s="190" t="s">
        <v>152</v>
      </c>
      <c r="AU221" s="190" t="s">
        <v>84</v>
      </c>
      <c r="AV221" s="188" t="s">
        <v>82</v>
      </c>
      <c r="AW221" s="188" t="s">
        <v>31</v>
      </c>
      <c r="AX221" s="188" t="s">
        <v>74</v>
      </c>
      <c r="AY221" s="190" t="s">
        <v>144</v>
      </c>
    </row>
    <row r="222" spans="2:51" s="195" customFormat="1" ht="12">
      <c r="B222" s="194"/>
      <c r="D222" s="189" t="s">
        <v>152</v>
      </c>
      <c r="E222" s="196" t="s">
        <v>1</v>
      </c>
      <c r="F222" s="197" t="s">
        <v>285</v>
      </c>
      <c r="H222" s="198">
        <v>4.14</v>
      </c>
      <c r="L222" s="194"/>
      <c r="M222" s="199"/>
      <c r="T222" s="200"/>
      <c r="AT222" s="196" t="s">
        <v>152</v>
      </c>
      <c r="AU222" s="196" t="s">
        <v>84</v>
      </c>
      <c r="AV222" s="195" t="s">
        <v>84</v>
      </c>
      <c r="AW222" s="195" t="s">
        <v>31</v>
      </c>
      <c r="AX222" s="195" t="s">
        <v>74</v>
      </c>
      <c r="AY222" s="196" t="s">
        <v>144</v>
      </c>
    </row>
    <row r="223" spans="2:51" s="188" customFormat="1" ht="12">
      <c r="B223" s="187"/>
      <c r="D223" s="189" t="s">
        <v>152</v>
      </c>
      <c r="E223" s="190" t="s">
        <v>1</v>
      </c>
      <c r="F223" s="191" t="s">
        <v>286</v>
      </c>
      <c r="H223" s="190" t="s">
        <v>1</v>
      </c>
      <c r="L223" s="187"/>
      <c r="M223" s="192"/>
      <c r="T223" s="193"/>
      <c r="AT223" s="190" t="s">
        <v>152</v>
      </c>
      <c r="AU223" s="190" t="s">
        <v>84</v>
      </c>
      <c r="AV223" s="188" t="s">
        <v>82</v>
      </c>
      <c r="AW223" s="188" t="s">
        <v>31</v>
      </c>
      <c r="AX223" s="188" t="s">
        <v>74</v>
      </c>
      <c r="AY223" s="190" t="s">
        <v>144</v>
      </c>
    </row>
    <row r="224" spans="2:51" s="195" customFormat="1" ht="12">
      <c r="B224" s="194"/>
      <c r="D224" s="189" t="s">
        <v>152</v>
      </c>
      <c r="E224" s="196" t="s">
        <v>1</v>
      </c>
      <c r="F224" s="197" t="s">
        <v>287</v>
      </c>
      <c r="H224" s="198">
        <v>11.985</v>
      </c>
      <c r="L224" s="194"/>
      <c r="M224" s="199"/>
      <c r="T224" s="200"/>
      <c r="AT224" s="196" t="s">
        <v>152</v>
      </c>
      <c r="AU224" s="196" t="s">
        <v>84</v>
      </c>
      <c r="AV224" s="195" t="s">
        <v>84</v>
      </c>
      <c r="AW224" s="195" t="s">
        <v>31</v>
      </c>
      <c r="AX224" s="195" t="s">
        <v>74</v>
      </c>
      <c r="AY224" s="196" t="s">
        <v>144</v>
      </c>
    </row>
    <row r="225" spans="2:51" s="188" customFormat="1" ht="12">
      <c r="B225" s="187"/>
      <c r="D225" s="189" t="s">
        <v>152</v>
      </c>
      <c r="E225" s="190" t="s">
        <v>1</v>
      </c>
      <c r="F225" s="191" t="s">
        <v>288</v>
      </c>
      <c r="H225" s="190" t="s">
        <v>1</v>
      </c>
      <c r="L225" s="187"/>
      <c r="M225" s="192"/>
      <c r="T225" s="193"/>
      <c r="AT225" s="190" t="s">
        <v>152</v>
      </c>
      <c r="AU225" s="190" t="s">
        <v>84</v>
      </c>
      <c r="AV225" s="188" t="s">
        <v>82</v>
      </c>
      <c r="AW225" s="188" t="s">
        <v>31</v>
      </c>
      <c r="AX225" s="188" t="s">
        <v>74</v>
      </c>
      <c r="AY225" s="190" t="s">
        <v>144</v>
      </c>
    </row>
    <row r="226" spans="2:51" s="195" customFormat="1" ht="12">
      <c r="B226" s="194"/>
      <c r="D226" s="189" t="s">
        <v>152</v>
      </c>
      <c r="E226" s="196" t="s">
        <v>1</v>
      </c>
      <c r="F226" s="197" t="s">
        <v>289</v>
      </c>
      <c r="H226" s="198">
        <v>2.527</v>
      </c>
      <c r="L226" s="194"/>
      <c r="M226" s="199"/>
      <c r="T226" s="200"/>
      <c r="AT226" s="196" t="s">
        <v>152</v>
      </c>
      <c r="AU226" s="196" t="s">
        <v>84</v>
      </c>
      <c r="AV226" s="195" t="s">
        <v>84</v>
      </c>
      <c r="AW226" s="195" t="s">
        <v>31</v>
      </c>
      <c r="AX226" s="195" t="s">
        <v>74</v>
      </c>
      <c r="AY226" s="196" t="s">
        <v>144</v>
      </c>
    </row>
    <row r="227" spans="2:51" s="188" customFormat="1" ht="12">
      <c r="B227" s="187"/>
      <c r="D227" s="189" t="s">
        <v>152</v>
      </c>
      <c r="E227" s="190" t="s">
        <v>1</v>
      </c>
      <c r="F227" s="191" t="s">
        <v>290</v>
      </c>
      <c r="H227" s="190" t="s">
        <v>1</v>
      </c>
      <c r="L227" s="187"/>
      <c r="M227" s="192"/>
      <c r="T227" s="193"/>
      <c r="AT227" s="190" t="s">
        <v>152</v>
      </c>
      <c r="AU227" s="190" t="s">
        <v>84</v>
      </c>
      <c r="AV227" s="188" t="s">
        <v>82</v>
      </c>
      <c r="AW227" s="188" t="s">
        <v>31</v>
      </c>
      <c r="AX227" s="188" t="s">
        <v>74</v>
      </c>
      <c r="AY227" s="190" t="s">
        <v>144</v>
      </c>
    </row>
    <row r="228" spans="2:51" s="195" customFormat="1" ht="12">
      <c r="B228" s="194"/>
      <c r="D228" s="189" t="s">
        <v>152</v>
      </c>
      <c r="E228" s="196" t="s">
        <v>1</v>
      </c>
      <c r="F228" s="197" t="s">
        <v>291</v>
      </c>
      <c r="H228" s="198">
        <v>7.539</v>
      </c>
      <c r="L228" s="194"/>
      <c r="M228" s="199"/>
      <c r="T228" s="200"/>
      <c r="AT228" s="196" t="s">
        <v>152</v>
      </c>
      <c r="AU228" s="196" t="s">
        <v>84</v>
      </c>
      <c r="AV228" s="195" t="s">
        <v>84</v>
      </c>
      <c r="AW228" s="195" t="s">
        <v>31</v>
      </c>
      <c r="AX228" s="195" t="s">
        <v>74</v>
      </c>
      <c r="AY228" s="196" t="s">
        <v>144</v>
      </c>
    </row>
    <row r="229" spans="2:65" s="30" customFormat="1" ht="24.2" customHeight="1">
      <c r="B229" s="29"/>
      <c r="C229" s="174" t="s">
        <v>275</v>
      </c>
      <c r="D229" s="174" t="s">
        <v>146</v>
      </c>
      <c r="E229" s="175" t="s">
        <v>249</v>
      </c>
      <c r="F229" s="176" t="s">
        <v>250</v>
      </c>
      <c r="G229" s="177" t="s">
        <v>149</v>
      </c>
      <c r="H229" s="178">
        <v>93.73</v>
      </c>
      <c r="I229" s="1"/>
      <c r="J229" s="179">
        <f>ROUND(I229*H229,2)</f>
        <v>0</v>
      </c>
      <c r="K229" s="180"/>
      <c r="L229" s="29"/>
      <c r="M229" s="181" t="s">
        <v>1</v>
      </c>
      <c r="N229" s="182" t="s">
        <v>39</v>
      </c>
      <c r="P229" s="183">
        <f>O229*H229</f>
        <v>0</v>
      </c>
      <c r="Q229" s="183">
        <v>0</v>
      </c>
      <c r="R229" s="183">
        <f>Q229*H229</f>
        <v>0</v>
      </c>
      <c r="S229" s="183">
        <v>2</v>
      </c>
      <c r="T229" s="184">
        <f>S229*H229</f>
        <v>187.46</v>
      </c>
      <c r="AR229" s="185" t="s">
        <v>150</v>
      </c>
      <c r="AT229" s="185" t="s">
        <v>146</v>
      </c>
      <c r="AU229" s="185" t="s">
        <v>84</v>
      </c>
      <c r="AY229" s="12" t="s">
        <v>144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12" t="s">
        <v>82</v>
      </c>
      <c r="BK229" s="186">
        <f>ROUND(I229*H229,2)</f>
        <v>0</v>
      </c>
      <c r="BL229" s="12" t="s">
        <v>150</v>
      </c>
      <c r="BM229" s="185" t="s">
        <v>877</v>
      </c>
    </row>
    <row r="230" spans="2:51" s="188" customFormat="1" ht="12">
      <c r="B230" s="187"/>
      <c r="D230" s="189" t="s">
        <v>152</v>
      </c>
      <c r="E230" s="190" t="s">
        <v>1</v>
      </c>
      <c r="F230" s="191" t="s">
        <v>252</v>
      </c>
      <c r="H230" s="190" t="s">
        <v>1</v>
      </c>
      <c r="L230" s="187"/>
      <c r="M230" s="192"/>
      <c r="T230" s="193"/>
      <c r="AT230" s="190" t="s">
        <v>152</v>
      </c>
      <c r="AU230" s="190" t="s">
        <v>84</v>
      </c>
      <c r="AV230" s="188" t="s">
        <v>82</v>
      </c>
      <c r="AW230" s="188" t="s">
        <v>31</v>
      </c>
      <c r="AX230" s="188" t="s">
        <v>74</v>
      </c>
      <c r="AY230" s="190" t="s">
        <v>144</v>
      </c>
    </row>
    <row r="231" spans="2:51" s="188" customFormat="1" ht="12">
      <c r="B231" s="187"/>
      <c r="D231" s="189" t="s">
        <v>152</v>
      </c>
      <c r="E231" s="190" t="s">
        <v>1</v>
      </c>
      <c r="F231" s="191" t="s">
        <v>253</v>
      </c>
      <c r="H231" s="190" t="s">
        <v>1</v>
      </c>
      <c r="L231" s="187"/>
      <c r="M231" s="192"/>
      <c r="T231" s="193"/>
      <c r="AT231" s="190" t="s">
        <v>152</v>
      </c>
      <c r="AU231" s="190" t="s">
        <v>84</v>
      </c>
      <c r="AV231" s="188" t="s">
        <v>82</v>
      </c>
      <c r="AW231" s="188" t="s">
        <v>31</v>
      </c>
      <c r="AX231" s="188" t="s">
        <v>74</v>
      </c>
      <c r="AY231" s="190" t="s">
        <v>144</v>
      </c>
    </row>
    <row r="232" spans="2:51" s="195" customFormat="1" ht="12">
      <c r="B232" s="194"/>
      <c r="D232" s="189" t="s">
        <v>152</v>
      </c>
      <c r="E232" s="196" t="s">
        <v>1</v>
      </c>
      <c r="F232" s="197" t="s">
        <v>254</v>
      </c>
      <c r="H232" s="198">
        <v>88.969</v>
      </c>
      <c r="L232" s="194"/>
      <c r="M232" s="199"/>
      <c r="T232" s="200"/>
      <c r="AT232" s="196" t="s">
        <v>152</v>
      </c>
      <c r="AU232" s="196" t="s">
        <v>84</v>
      </c>
      <c r="AV232" s="195" t="s">
        <v>84</v>
      </c>
      <c r="AW232" s="195" t="s">
        <v>31</v>
      </c>
      <c r="AX232" s="195" t="s">
        <v>74</v>
      </c>
      <c r="AY232" s="196" t="s">
        <v>144</v>
      </c>
    </row>
    <row r="233" spans="2:51" s="188" customFormat="1" ht="12">
      <c r="B233" s="187"/>
      <c r="D233" s="189" t="s">
        <v>152</v>
      </c>
      <c r="E233" s="190" t="s">
        <v>1</v>
      </c>
      <c r="F233" s="191" t="s">
        <v>255</v>
      </c>
      <c r="H233" s="190" t="s">
        <v>1</v>
      </c>
      <c r="L233" s="187"/>
      <c r="M233" s="192"/>
      <c r="T233" s="193"/>
      <c r="AT233" s="190" t="s">
        <v>152</v>
      </c>
      <c r="AU233" s="190" t="s">
        <v>84</v>
      </c>
      <c r="AV233" s="188" t="s">
        <v>82</v>
      </c>
      <c r="AW233" s="188" t="s">
        <v>31</v>
      </c>
      <c r="AX233" s="188" t="s">
        <v>74</v>
      </c>
      <c r="AY233" s="190" t="s">
        <v>144</v>
      </c>
    </row>
    <row r="234" spans="2:51" s="195" customFormat="1" ht="12">
      <c r="B234" s="194"/>
      <c r="D234" s="189" t="s">
        <v>152</v>
      </c>
      <c r="E234" s="196" t="s">
        <v>1</v>
      </c>
      <c r="F234" s="197" t="s">
        <v>256</v>
      </c>
      <c r="H234" s="198">
        <v>-22.345</v>
      </c>
      <c r="L234" s="194"/>
      <c r="M234" s="199"/>
      <c r="T234" s="200"/>
      <c r="AT234" s="196" t="s">
        <v>152</v>
      </c>
      <c r="AU234" s="196" t="s">
        <v>84</v>
      </c>
      <c r="AV234" s="195" t="s">
        <v>84</v>
      </c>
      <c r="AW234" s="195" t="s">
        <v>31</v>
      </c>
      <c r="AX234" s="195" t="s">
        <v>74</v>
      </c>
      <c r="AY234" s="196" t="s">
        <v>144</v>
      </c>
    </row>
    <row r="235" spans="2:51" s="188" customFormat="1" ht="12">
      <c r="B235" s="187"/>
      <c r="D235" s="189" t="s">
        <v>152</v>
      </c>
      <c r="E235" s="190" t="s">
        <v>1</v>
      </c>
      <c r="F235" s="191" t="s">
        <v>257</v>
      </c>
      <c r="H235" s="190" t="s">
        <v>1</v>
      </c>
      <c r="L235" s="187"/>
      <c r="M235" s="192"/>
      <c r="T235" s="193"/>
      <c r="AT235" s="190" t="s">
        <v>152</v>
      </c>
      <c r="AU235" s="190" t="s">
        <v>84</v>
      </c>
      <c r="AV235" s="188" t="s">
        <v>82</v>
      </c>
      <c r="AW235" s="188" t="s">
        <v>31</v>
      </c>
      <c r="AX235" s="188" t="s">
        <v>74</v>
      </c>
      <c r="AY235" s="190" t="s">
        <v>144</v>
      </c>
    </row>
    <row r="236" spans="2:51" s="195" customFormat="1" ht="12">
      <c r="B236" s="194"/>
      <c r="D236" s="189" t="s">
        <v>152</v>
      </c>
      <c r="E236" s="196" t="s">
        <v>1</v>
      </c>
      <c r="F236" s="197" t="s">
        <v>258</v>
      </c>
      <c r="H236" s="198">
        <v>2.048</v>
      </c>
      <c r="L236" s="194"/>
      <c r="M236" s="199"/>
      <c r="T236" s="200"/>
      <c r="AT236" s="196" t="s">
        <v>152</v>
      </c>
      <c r="AU236" s="196" t="s">
        <v>84</v>
      </c>
      <c r="AV236" s="195" t="s">
        <v>84</v>
      </c>
      <c r="AW236" s="195" t="s">
        <v>31</v>
      </c>
      <c r="AX236" s="195" t="s">
        <v>74</v>
      </c>
      <c r="AY236" s="196" t="s">
        <v>144</v>
      </c>
    </row>
    <row r="237" spans="2:51" s="188" customFormat="1" ht="12">
      <c r="B237" s="187"/>
      <c r="D237" s="189" t="s">
        <v>152</v>
      </c>
      <c r="E237" s="190" t="s">
        <v>1</v>
      </c>
      <c r="F237" s="191" t="s">
        <v>259</v>
      </c>
      <c r="H237" s="190" t="s">
        <v>1</v>
      </c>
      <c r="L237" s="187"/>
      <c r="M237" s="192"/>
      <c r="T237" s="193"/>
      <c r="AT237" s="190" t="s">
        <v>152</v>
      </c>
      <c r="AU237" s="190" t="s">
        <v>84</v>
      </c>
      <c r="AV237" s="188" t="s">
        <v>82</v>
      </c>
      <c r="AW237" s="188" t="s">
        <v>31</v>
      </c>
      <c r="AX237" s="188" t="s">
        <v>74</v>
      </c>
      <c r="AY237" s="190" t="s">
        <v>144</v>
      </c>
    </row>
    <row r="238" spans="2:51" s="195" customFormat="1" ht="12">
      <c r="B238" s="194"/>
      <c r="D238" s="189" t="s">
        <v>152</v>
      </c>
      <c r="E238" s="196" t="s">
        <v>1</v>
      </c>
      <c r="F238" s="197" t="s">
        <v>260</v>
      </c>
      <c r="H238" s="198">
        <v>3.185</v>
      </c>
      <c r="L238" s="194"/>
      <c r="M238" s="199"/>
      <c r="T238" s="200"/>
      <c r="AT238" s="196" t="s">
        <v>152</v>
      </c>
      <c r="AU238" s="196" t="s">
        <v>84</v>
      </c>
      <c r="AV238" s="195" t="s">
        <v>84</v>
      </c>
      <c r="AW238" s="195" t="s">
        <v>31</v>
      </c>
      <c r="AX238" s="195" t="s">
        <v>74</v>
      </c>
      <c r="AY238" s="196" t="s">
        <v>144</v>
      </c>
    </row>
    <row r="239" spans="2:51" s="188" customFormat="1" ht="12">
      <c r="B239" s="187"/>
      <c r="D239" s="189" t="s">
        <v>152</v>
      </c>
      <c r="E239" s="190" t="s">
        <v>1</v>
      </c>
      <c r="F239" s="191" t="s">
        <v>261</v>
      </c>
      <c r="H239" s="190" t="s">
        <v>1</v>
      </c>
      <c r="L239" s="187"/>
      <c r="M239" s="192"/>
      <c r="T239" s="193"/>
      <c r="AT239" s="190" t="s">
        <v>152</v>
      </c>
      <c r="AU239" s="190" t="s">
        <v>84</v>
      </c>
      <c r="AV239" s="188" t="s">
        <v>82</v>
      </c>
      <c r="AW239" s="188" t="s">
        <v>31</v>
      </c>
      <c r="AX239" s="188" t="s">
        <v>74</v>
      </c>
      <c r="AY239" s="190" t="s">
        <v>144</v>
      </c>
    </row>
    <row r="240" spans="2:51" s="195" customFormat="1" ht="12">
      <c r="B240" s="194"/>
      <c r="D240" s="189" t="s">
        <v>152</v>
      </c>
      <c r="E240" s="196" t="s">
        <v>1</v>
      </c>
      <c r="F240" s="197" t="s">
        <v>262</v>
      </c>
      <c r="H240" s="198">
        <v>12.184</v>
      </c>
      <c r="L240" s="194"/>
      <c r="M240" s="199"/>
      <c r="T240" s="200"/>
      <c r="AT240" s="196" t="s">
        <v>152</v>
      </c>
      <c r="AU240" s="196" t="s">
        <v>84</v>
      </c>
      <c r="AV240" s="195" t="s">
        <v>84</v>
      </c>
      <c r="AW240" s="195" t="s">
        <v>31</v>
      </c>
      <c r="AX240" s="195" t="s">
        <v>74</v>
      </c>
      <c r="AY240" s="196" t="s">
        <v>144</v>
      </c>
    </row>
    <row r="241" spans="2:51" s="188" customFormat="1" ht="12">
      <c r="B241" s="187"/>
      <c r="D241" s="189" t="s">
        <v>152</v>
      </c>
      <c r="E241" s="190" t="s">
        <v>1</v>
      </c>
      <c r="F241" s="191" t="s">
        <v>263</v>
      </c>
      <c r="H241" s="190" t="s">
        <v>1</v>
      </c>
      <c r="L241" s="187"/>
      <c r="M241" s="192"/>
      <c r="T241" s="193"/>
      <c r="AT241" s="190" t="s">
        <v>152</v>
      </c>
      <c r="AU241" s="190" t="s">
        <v>84</v>
      </c>
      <c r="AV241" s="188" t="s">
        <v>82</v>
      </c>
      <c r="AW241" s="188" t="s">
        <v>31</v>
      </c>
      <c r="AX241" s="188" t="s">
        <v>74</v>
      </c>
      <c r="AY241" s="190" t="s">
        <v>144</v>
      </c>
    </row>
    <row r="242" spans="2:51" s="195" customFormat="1" ht="12">
      <c r="B242" s="194"/>
      <c r="D242" s="189" t="s">
        <v>152</v>
      </c>
      <c r="E242" s="196" t="s">
        <v>1</v>
      </c>
      <c r="F242" s="197" t="s">
        <v>264</v>
      </c>
      <c r="H242" s="198">
        <v>1.584</v>
      </c>
      <c r="L242" s="194"/>
      <c r="M242" s="199"/>
      <c r="T242" s="200"/>
      <c r="AT242" s="196" t="s">
        <v>152</v>
      </c>
      <c r="AU242" s="196" t="s">
        <v>84</v>
      </c>
      <c r="AV242" s="195" t="s">
        <v>84</v>
      </c>
      <c r="AW242" s="195" t="s">
        <v>31</v>
      </c>
      <c r="AX242" s="195" t="s">
        <v>74</v>
      </c>
      <c r="AY242" s="196" t="s">
        <v>144</v>
      </c>
    </row>
    <row r="243" spans="2:51" s="188" customFormat="1" ht="12">
      <c r="B243" s="187"/>
      <c r="D243" s="189" t="s">
        <v>152</v>
      </c>
      <c r="E243" s="190" t="s">
        <v>1</v>
      </c>
      <c r="F243" s="191" t="s">
        <v>265</v>
      </c>
      <c r="H243" s="190" t="s">
        <v>1</v>
      </c>
      <c r="L243" s="187"/>
      <c r="M243" s="192"/>
      <c r="T243" s="193"/>
      <c r="AT243" s="190" t="s">
        <v>152</v>
      </c>
      <c r="AU243" s="190" t="s">
        <v>84</v>
      </c>
      <c r="AV243" s="188" t="s">
        <v>82</v>
      </c>
      <c r="AW243" s="188" t="s">
        <v>31</v>
      </c>
      <c r="AX243" s="188" t="s">
        <v>74</v>
      </c>
      <c r="AY243" s="190" t="s">
        <v>144</v>
      </c>
    </row>
    <row r="244" spans="2:51" s="195" customFormat="1" ht="12">
      <c r="B244" s="194"/>
      <c r="D244" s="189" t="s">
        <v>152</v>
      </c>
      <c r="E244" s="196" t="s">
        <v>1</v>
      </c>
      <c r="F244" s="197" t="s">
        <v>266</v>
      </c>
      <c r="H244" s="198">
        <v>1</v>
      </c>
      <c r="L244" s="194"/>
      <c r="M244" s="199"/>
      <c r="T244" s="200"/>
      <c r="AT244" s="196" t="s">
        <v>152</v>
      </c>
      <c r="AU244" s="196" t="s">
        <v>84</v>
      </c>
      <c r="AV244" s="195" t="s">
        <v>84</v>
      </c>
      <c r="AW244" s="195" t="s">
        <v>31</v>
      </c>
      <c r="AX244" s="195" t="s">
        <v>74</v>
      </c>
      <c r="AY244" s="196" t="s">
        <v>144</v>
      </c>
    </row>
    <row r="245" spans="2:51" s="188" customFormat="1" ht="12">
      <c r="B245" s="187"/>
      <c r="D245" s="189" t="s">
        <v>152</v>
      </c>
      <c r="E245" s="190" t="s">
        <v>1</v>
      </c>
      <c r="F245" s="191" t="s">
        <v>267</v>
      </c>
      <c r="H245" s="190" t="s">
        <v>1</v>
      </c>
      <c r="L245" s="187"/>
      <c r="M245" s="192"/>
      <c r="T245" s="193"/>
      <c r="AT245" s="190" t="s">
        <v>152</v>
      </c>
      <c r="AU245" s="190" t="s">
        <v>84</v>
      </c>
      <c r="AV245" s="188" t="s">
        <v>82</v>
      </c>
      <c r="AW245" s="188" t="s">
        <v>31</v>
      </c>
      <c r="AX245" s="188" t="s">
        <v>74</v>
      </c>
      <c r="AY245" s="190" t="s">
        <v>144</v>
      </c>
    </row>
    <row r="246" spans="2:51" s="195" customFormat="1" ht="12">
      <c r="B246" s="194"/>
      <c r="D246" s="189" t="s">
        <v>152</v>
      </c>
      <c r="E246" s="196" t="s">
        <v>1</v>
      </c>
      <c r="F246" s="197" t="s">
        <v>268</v>
      </c>
      <c r="H246" s="198">
        <v>7.105</v>
      </c>
      <c r="L246" s="194"/>
      <c r="M246" s="199"/>
      <c r="T246" s="200"/>
      <c r="AT246" s="196" t="s">
        <v>152</v>
      </c>
      <c r="AU246" s="196" t="s">
        <v>84</v>
      </c>
      <c r="AV246" s="195" t="s">
        <v>84</v>
      </c>
      <c r="AW246" s="195" t="s">
        <v>31</v>
      </c>
      <c r="AX246" s="195" t="s">
        <v>74</v>
      </c>
      <c r="AY246" s="196" t="s">
        <v>144</v>
      </c>
    </row>
    <row r="247" spans="2:65" s="30" customFormat="1" ht="16.5" customHeight="1">
      <c r="B247" s="29"/>
      <c r="C247" s="174" t="s">
        <v>8</v>
      </c>
      <c r="D247" s="174" t="s">
        <v>146</v>
      </c>
      <c r="E247" s="175" t="s">
        <v>270</v>
      </c>
      <c r="F247" s="176" t="s">
        <v>271</v>
      </c>
      <c r="G247" s="177" t="s">
        <v>149</v>
      </c>
      <c r="H247" s="178">
        <v>3.161</v>
      </c>
      <c r="I247" s="1"/>
      <c r="J247" s="179">
        <f>ROUND(I247*H247,2)</f>
        <v>0</v>
      </c>
      <c r="K247" s="180"/>
      <c r="L247" s="29"/>
      <c r="M247" s="181" t="s">
        <v>1</v>
      </c>
      <c r="N247" s="182" t="s">
        <v>39</v>
      </c>
      <c r="P247" s="183">
        <f>O247*H247</f>
        <v>0</v>
      </c>
      <c r="Q247" s="183">
        <v>0</v>
      </c>
      <c r="R247" s="183">
        <f>Q247*H247</f>
        <v>0</v>
      </c>
      <c r="S247" s="183">
        <v>2.4</v>
      </c>
      <c r="T247" s="184">
        <f>S247*H247</f>
        <v>7.586399999999999</v>
      </c>
      <c r="AR247" s="185" t="s">
        <v>150</v>
      </c>
      <c r="AT247" s="185" t="s">
        <v>146</v>
      </c>
      <c r="AU247" s="185" t="s">
        <v>84</v>
      </c>
      <c r="AY247" s="12" t="s">
        <v>144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2" t="s">
        <v>82</v>
      </c>
      <c r="BK247" s="186">
        <f>ROUND(I247*H247,2)</f>
        <v>0</v>
      </c>
      <c r="BL247" s="12" t="s">
        <v>150</v>
      </c>
      <c r="BM247" s="185" t="s">
        <v>878</v>
      </c>
    </row>
    <row r="248" spans="2:51" s="188" customFormat="1" ht="12">
      <c r="B248" s="187"/>
      <c r="D248" s="189" t="s">
        <v>152</v>
      </c>
      <c r="E248" s="190" t="s">
        <v>1</v>
      </c>
      <c r="F248" s="191" t="s">
        <v>273</v>
      </c>
      <c r="H248" s="190" t="s">
        <v>1</v>
      </c>
      <c r="L248" s="187"/>
      <c r="M248" s="192"/>
      <c r="T248" s="193"/>
      <c r="AT248" s="190" t="s">
        <v>152</v>
      </c>
      <c r="AU248" s="190" t="s">
        <v>84</v>
      </c>
      <c r="AV248" s="188" t="s">
        <v>82</v>
      </c>
      <c r="AW248" s="188" t="s">
        <v>31</v>
      </c>
      <c r="AX248" s="188" t="s">
        <v>74</v>
      </c>
      <c r="AY248" s="190" t="s">
        <v>144</v>
      </c>
    </row>
    <row r="249" spans="2:51" s="195" customFormat="1" ht="12">
      <c r="B249" s="194"/>
      <c r="D249" s="189" t="s">
        <v>152</v>
      </c>
      <c r="E249" s="196" t="s">
        <v>1</v>
      </c>
      <c r="F249" s="197" t="s">
        <v>274</v>
      </c>
      <c r="H249" s="198">
        <v>3.161</v>
      </c>
      <c r="L249" s="194"/>
      <c r="M249" s="199"/>
      <c r="T249" s="200"/>
      <c r="AT249" s="196" t="s">
        <v>152</v>
      </c>
      <c r="AU249" s="196" t="s">
        <v>84</v>
      </c>
      <c r="AV249" s="195" t="s">
        <v>84</v>
      </c>
      <c r="AW249" s="195" t="s">
        <v>31</v>
      </c>
      <c r="AX249" s="195" t="s">
        <v>74</v>
      </c>
      <c r="AY249" s="196" t="s">
        <v>144</v>
      </c>
    </row>
    <row r="250" spans="2:65" s="30" customFormat="1" ht="16.5" customHeight="1">
      <c r="B250" s="29"/>
      <c r="C250" s="174" t="s">
        <v>292</v>
      </c>
      <c r="D250" s="174" t="s">
        <v>146</v>
      </c>
      <c r="E250" s="175" t="s">
        <v>276</v>
      </c>
      <c r="F250" s="176" t="s">
        <v>277</v>
      </c>
      <c r="G250" s="177" t="s">
        <v>149</v>
      </c>
      <c r="H250" s="178">
        <v>0.816</v>
      </c>
      <c r="I250" s="1"/>
      <c r="J250" s="179">
        <f>ROUND(I250*H250,2)</f>
        <v>0</v>
      </c>
      <c r="K250" s="180"/>
      <c r="L250" s="29"/>
      <c r="M250" s="181" t="s">
        <v>1</v>
      </c>
      <c r="N250" s="182" t="s">
        <v>39</v>
      </c>
      <c r="P250" s="183">
        <f>O250*H250</f>
        <v>0</v>
      </c>
      <c r="Q250" s="183">
        <v>0</v>
      </c>
      <c r="R250" s="183">
        <f>Q250*H250</f>
        <v>0</v>
      </c>
      <c r="S250" s="183">
        <v>2.4</v>
      </c>
      <c r="T250" s="184">
        <f>S250*H250</f>
        <v>1.9583999999999997</v>
      </c>
      <c r="AR250" s="185" t="s">
        <v>150</v>
      </c>
      <c r="AT250" s="185" t="s">
        <v>146</v>
      </c>
      <c r="AU250" s="185" t="s">
        <v>84</v>
      </c>
      <c r="AY250" s="12" t="s">
        <v>144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12" t="s">
        <v>82</v>
      </c>
      <c r="BK250" s="186">
        <f>ROUND(I250*H250,2)</f>
        <v>0</v>
      </c>
      <c r="BL250" s="12" t="s">
        <v>150</v>
      </c>
      <c r="BM250" s="185" t="s">
        <v>879</v>
      </c>
    </row>
    <row r="251" spans="2:51" s="188" customFormat="1" ht="12">
      <c r="B251" s="187"/>
      <c r="D251" s="189" t="s">
        <v>152</v>
      </c>
      <c r="E251" s="190" t="s">
        <v>1</v>
      </c>
      <c r="F251" s="191" t="s">
        <v>279</v>
      </c>
      <c r="H251" s="190" t="s">
        <v>1</v>
      </c>
      <c r="L251" s="187"/>
      <c r="M251" s="192"/>
      <c r="T251" s="193"/>
      <c r="AT251" s="190" t="s">
        <v>152</v>
      </c>
      <c r="AU251" s="190" t="s">
        <v>84</v>
      </c>
      <c r="AV251" s="188" t="s">
        <v>82</v>
      </c>
      <c r="AW251" s="188" t="s">
        <v>31</v>
      </c>
      <c r="AX251" s="188" t="s">
        <v>74</v>
      </c>
      <c r="AY251" s="190" t="s">
        <v>144</v>
      </c>
    </row>
    <row r="252" spans="2:51" s="195" customFormat="1" ht="12">
      <c r="B252" s="194"/>
      <c r="D252" s="189" t="s">
        <v>152</v>
      </c>
      <c r="E252" s="196" t="s">
        <v>1</v>
      </c>
      <c r="F252" s="197" t="s">
        <v>280</v>
      </c>
      <c r="H252" s="198">
        <v>0.816</v>
      </c>
      <c r="L252" s="194"/>
      <c r="M252" s="199"/>
      <c r="T252" s="200"/>
      <c r="AT252" s="196" t="s">
        <v>152</v>
      </c>
      <c r="AU252" s="196" t="s">
        <v>84</v>
      </c>
      <c r="AV252" s="195" t="s">
        <v>84</v>
      </c>
      <c r="AW252" s="195" t="s">
        <v>31</v>
      </c>
      <c r="AX252" s="195" t="s">
        <v>74</v>
      </c>
      <c r="AY252" s="196" t="s">
        <v>144</v>
      </c>
    </row>
    <row r="253" spans="2:65" s="30" customFormat="1" ht="24.2" customHeight="1">
      <c r="B253" s="29"/>
      <c r="C253" s="174" t="s">
        <v>302</v>
      </c>
      <c r="D253" s="174" t="s">
        <v>146</v>
      </c>
      <c r="E253" s="175" t="s">
        <v>315</v>
      </c>
      <c r="F253" s="176" t="s">
        <v>316</v>
      </c>
      <c r="G253" s="177" t="s">
        <v>317</v>
      </c>
      <c r="H253" s="178">
        <v>34.4</v>
      </c>
      <c r="I253" s="1"/>
      <c r="J253" s="179">
        <f>ROUND(I253*H253,2)</f>
        <v>0</v>
      </c>
      <c r="K253" s="180"/>
      <c r="L253" s="29"/>
      <c r="M253" s="181" t="s">
        <v>1</v>
      </c>
      <c r="N253" s="182" t="s">
        <v>39</v>
      </c>
      <c r="P253" s="183">
        <f>O253*H253</f>
        <v>0</v>
      </c>
      <c r="Q253" s="183">
        <v>0</v>
      </c>
      <c r="R253" s="183">
        <f>Q253*H253</f>
        <v>0</v>
      </c>
      <c r="S253" s="183">
        <v>0.07</v>
      </c>
      <c r="T253" s="184">
        <f>S253*H253</f>
        <v>2.408</v>
      </c>
      <c r="AR253" s="185" t="s">
        <v>150</v>
      </c>
      <c r="AT253" s="185" t="s">
        <v>146</v>
      </c>
      <c r="AU253" s="185" t="s">
        <v>84</v>
      </c>
      <c r="AY253" s="12" t="s">
        <v>144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12" t="s">
        <v>82</v>
      </c>
      <c r="BK253" s="186">
        <f>ROUND(I253*H253,2)</f>
        <v>0</v>
      </c>
      <c r="BL253" s="12" t="s">
        <v>150</v>
      </c>
      <c r="BM253" s="185" t="s">
        <v>880</v>
      </c>
    </row>
    <row r="254" spans="2:51" s="188" customFormat="1" ht="12">
      <c r="B254" s="187"/>
      <c r="D254" s="189" t="s">
        <v>152</v>
      </c>
      <c r="E254" s="190" t="s">
        <v>1</v>
      </c>
      <c r="F254" s="191" t="s">
        <v>319</v>
      </c>
      <c r="H254" s="190" t="s">
        <v>1</v>
      </c>
      <c r="L254" s="187"/>
      <c r="M254" s="192"/>
      <c r="T254" s="193"/>
      <c r="AT254" s="190" t="s">
        <v>152</v>
      </c>
      <c r="AU254" s="190" t="s">
        <v>84</v>
      </c>
      <c r="AV254" s="188" t="s">
        <v>82</v>
      </c>
      <c r="AW254" s="188" t="s">
        <v>31</v>
      </c>
      <c r="AX254" s="188" t="s">
        <v>74</v>
      </c>
      <c r="AY254" s="190" t="s">
        <v>144</v>
      </c>
    </row>
    <row r="255" spans="2:51" s="195" customFormat="1" ht="12">
      <c r="B255" s="194"/>
      <c r="D255" s="189" t="s">
        <v>152</v>
      </c>
      <c r="E255" s="196" t="s">
        <v>1</v>
      </c>
      <c r="F255" s="197" t="s">
        <v>320</v>
      </c>
      <c r="H255" s="198">
        <v>32.2</v>
      </c>
      <c r="L255" s="194"/>
      <c r="M255" s="199"/>
      <c r="T255" s="200"/>
      <c r="AT255" s="196" t="s">
        <v>152</v>
      </c>
      <c r="AU255" s="196" t="s">
        <v>84</v>
      </c>
      <c r="AV255" s="195" t="s">
        <v>84</v>
      </c>
      <c r="AW255" s="195" t="s">
        <v>31</v>
      </c>
      <c r="AX255" s="195" t="s">
        <v>74</v>
      </c>
      <c r="AY255" s="196" t="s">
        <v>144</v>
      </c>
    </row>
    <row r="256" spans="2:51" s="188" customFormat="1" ht="12">
      <c r="B256" s="187"/>
      <c r="D256" s="189" t="s">
        <v>152</v>
      </c>
      <c r="E256" s="190" t="s">
        <v>1</v>
      </c>
      <c r="F256" s="191" t="s">
        <v>321</v>
      </c>
      <c r="H256" s="190" t="s">
        <v>1</v>
      </c>
      <c r="L256" s="187"/>
      <c r="M256" s="192"/>
      <c r="T256" s="193"/>
      <c r="AT256" s="190" t="s">
        <v>152</v>
      </c>
      <c r="AU256" s="190" t="s">
        <v>84</v>
      </c>
      <c r="AV256" s="188" t="s">
        <v>82</v>
      </c>
      <c r="AW256" s="188" t="s">
        <v>31</v>
      </c>
      <c r="AX256" s="188" t="s">
        <v>74</v>
      </c>
      <c r="AY256" s="190" t="s">
        <v>144</v>
      </c>
    </row>
    <row r="257" spans="2:51" s="195" customFormat="1" ht="12">
      <c r="B257" s="194"/>
      <c r="D257" s="189" t="s">
        <v>152</v>
      </c>
      <c r="E257" s="196" t="s">
        <v>1</v>
      </c>
      <c r="F257" s="197" t="s">
        <v>322</v>
      </c>
      <c r="H257" s="198">
        <v>2.2</v>
      </c>
      <c r="L257" s="194"/>
      <c r="M257" s="199"/>
      <c r="T257" s="200"/>
      <c r="AT257" s="196" t="s">
        <v>152</v>
      </c>
      <c r="AU257" s="196" t="s">
        <v>84</v>
      </c>
      <c r="AV257" s="195" t="s">
        <v>84</v>
      </c>
      <c r="AW257" s="195" t="s">
        <v>31</v>
      </c>
      <c r="AX257" s="195" t="s">
        <v>74</v>
      </c>
      <c r="AY257" s="196" t="s">
        <v>144</v>
      </c>
    </row>
    <row r="258" spans="2:65" s="30" customFormat="1" ht="16.5" customHeight="1">
      <c r="B258" s="29"/>
      <c r="C258" s="174" t="s">
        <v>314</v>
      </c>
      <c r="D258" s="174" t="s">
        <v>146</v>
      </c>
      <c r="E258" s="175" t="s">
        <v>303</v>
      </c>
      <c r="F258" s="176" t="s">
        <v>304</v>
      </c>
      <c r="G258" s="177" t="s">
        <v>149</v>
      </c>
      <c r="H258" s="178">
        <v>11.282</v>
      </c>
      <c r="I258" s="1"/>
      <c r="J258" s="179">
        <f>ROUND(I258*H258,2)</f>
        <v>0</v>
      </c>
      <c r="K258" s="180"/>
      <c r="L258" s="29"/>
      <c r="M258" s="181" t="s">
        <v>1</v>
      </c>
      <c r="N258" s="182" t="s">
        <v>39</v>
      </c>
      <c r="P258" s="183">
        <f>O258*H258</f>
        <v>0</v>
      </c>
      <c r="Q258" s="183">
        <v>0</v>
      </c>
      <c r="R258" s="183">
        <f>Q258*H258</f>
        <v>0</v>
      </c>
      <c r="S258" s="183">
        <v>2.4</v>
      </c>
      <c r="T258" s="184">
        <f>S258*H258</f>
        <v>27.0768</v>
      </c>
      <c r="AR258" s="185" t="s">
        <v>150</v>
      </c>
      <c r="AT258" s="185" t="s">
        <v>146</v>
      </c>
      <c r="AU258" s="185" t="s">
        <v>84</v>
      </c>
      <c r="AY258" s="12" t="s">
        <v>144</v>
      </c>
      <c r="BE258" s="186">
        <f>IF(N258="základní",J258,0)</f>
        <v>0</v>
      </c>
      <c r="BF258" s="186">
        <f>IF(N258="snížená",J258,0)</f>
        <v>0</v>
      </c>
      <c r="BG258" s="186">
        <f>IF(N258="zákl. přenesená",J258,0)</f>
        <v>0</v>
      </c>
      <c r="BH258" s="186">
        <f>IF(N258="sníž. přenesená",J258,0)</f>
        <v>0</v>
      </c>
      <c r="BI258" s="186">
        <f>IF(N258="nulová",J258,0)</f>
        <v>0</v>
      </c>
      <c r="BJ258" s="12" t="s">
        <v>82</v>
      </c>
      <c r="BK258" s="186">
        <f>ROUND(I258*H258,2)</f>
        <v>0</v>
      </c>
      <c r="BL258" s="12" t="s">
        <v>150</v>
      </c>
      <c r="BM258" s="185" t="s">
        <v>881</v>
      </c>
    </row>
    <row r="259" spans="2:51" s="188" customFormat="1" ht="12">
      <c r="B259" s="187"/>
      <c r="D259" s="189" t="s">
        <v>152</v>
      </c>
      <c r="E259" s="190" t="s">
        <v>1</v>
      </c>
      <c r="F259" s="191" t="s">
        <v>306</v>
      </c>
      <c r="H259" s="190" t="s">
        <v>1</v>
      </c>
      <c r="L259" s="187"/>
      <c r="M259" s="192"/>
      <c r="T259" s="193"/>
      <c r="AT259" s="190" t="s">
        <v>152</v>
      </c>
      <c r="AU259" s="190" t="s">
        <v>84</v>
      </c>
      <c r="AV259" s="188" t="s">
        <v>82</v>
      </c>
      <c r="AW259" s="188" t="s">
        <v>31</v>
      </c>
      <c r="AX259" s="188" t="s">
        <v>74</v>
      </c>
      <c r="AY259" s="190" t="s">
        <v>144</v>
      </c>
    </row>
    <row r="260" spans="2:51" s="195" customFormat="1" ht="12">
      <c r="B260" s="194"/>
      <c r="D260" s="189" t="s">
        <v>152</v>
      </c>
      <c r="E260" s="196" t="s">
        <v>1</v>
      </c>
      <c r="F260" s="197" t="s">
        <v>307</v>
      </c>
      <c r="H260" s="198">
        <v>1.225</v>
      </c>
      <c r="L260" s="194"/>
      <c r="M260" s="199"/>
      <c r="T260" s="200"/>
      <c r="AT260" s="196" t="s">
        <v>152</v>
      </c>
      <c r="AU260" s="196" t="s">
        <v>84</v>
      </c>
      <c r="AV260" s="195" t="s">
        <v>84</v>
      </c>
      <c r="AW260" s="195" t="s">
        <v>31</v>
      </c>
      <c r="AX260" s="195" t="s">
        <v>74</v>
      </c>
      <c r="AY260" s="196" t="s">
        <v>144</v>
      </c>
    </row>
    <row r="261" spans="2:51" s="188" customFormat="1" ht="12">
      <c r="B261" s="187"/>
      <c r="D261" s="189" t="s">
        <v>152</v>
      </c>
      <c r="E261" s="190" t="s">
        <v>1</v>
      </c>
      <c r="F261" s="191" t="s">
        <v>308</v>
      </c>
      <c r="H261" s="190" t="s">
        <v>1</v>
      </c>
      <c r="L261" s="187"/>
      <c r="M261" s="192"/>
      <c r="T261" s="193"/>
      <c r="AT261" s="190" t="s">
        <v>152</v>
      </c>
      <c r="AU261" s="190" t="s">
        <v>84</v>
      </c>
      <c r="AV261" s="188" t="s">
        <v>82</v>
      </c>
      <c r="AW261" s="188" t="s">
        <v>31</v>
      </c>
      <c r="AX261" s="188" t="s">
        <v>74</v>
      </c>
      <c r="AY261" s="190" t="s">
        <v>144</v>
      </c>
    </row>
    <row r="262" spans="2:51" s="195" customFormat="1" ht="12">
      <c r="B262" s="194"/>
      <c r="D262" s="189" t="s">
        <v>152</v>
      </c>
      <c r="E262" s="196" t="s">
        <v>1</v>
      </c>
      <c r="F262" s="197" t="s">
        <v>309</v>
      </c>
      <c r="H262" s="198">
        <v>7.188</v>
      </c>
      <c r="L262" s="194"/>
      <c r="M262" s="199"/>
      <c r="T262" s="200"/>
      <c r="AT262" s="196" t="s">
        <v>152</v>
      </c>
      <c r="AU262" s="196" t="s">
        <v>84</v>
      </c>
      <c r="AV262" s="195" t="s">
        <v>84</v>
      </c>
      <c r="AW262" s="195" t="s">
        <v>31</v>
      </c>
      <c r="AX262" s="195" t="s">
        <v>74</v>
      </c>
      <c r="AY262" s="196" t="s">
        <v>144</v>
      </c>
    </row>
    <row r="263" spans="2:51" s="188" customFormat="1" ht="12">
      <c r="B263" s="187"/>
      <c r="D263" s="189" t="s">
        <v>152</v>
      </c>
      <c r="E263" s="190" t="s">
        <v>1</v>
      </c>
      <c r="F263" s="191" t="s">
        <v>310</v>
      </c>
      <c r="H263" s="190" t="s">
        <v>1</v>
      </c>
      <c r="L263" s="187"/>
      <c r="M263" s="192"/>
      <c r="T263" s="193"/>
      <c r="AT263" s="190" t="s">
        <v>152</v>
      </c>
      <c r="AU263" s="190" t="s">
        <v>84</v>
      </c>
      <c r="AV263" s="188" t="s">
        <v>82</v>
      </c>
      <c r="AW263" s="188" t="s">
        <v>31</v>
      </c>
      <c r="AX263" s="188" t="s">
        <v>74</v>
      </c>
      <c r="AY263" s="190" t="s">
        <v>144</v>
      </c>
    </row>
    <row r="264" spans="2:51" s="195" customFormat="1" ht="12">
      <c r="B264" s="194"/>
      <c r="D264" s="189" t="s">
        <v>152</v>
      </c>
      <c r="E264" s="196" t="s">
        <v>1</v>
      </c>
      <c r="F264" s="197" t="s">
        <v>311</v>
      </c>
      <c r="H264" s="198">
        <v>2.13</v>
      </c>
      <c r="L264" s="194"/>
      <c r="M264" s="199"/>
      <c r="T264" s="200"/>
      <c r="AT264" s="196" t="s">
        <v>152</v>
      </c>
      <c r="AU264" s="196" t="s">
        <v>84</v>
      </c>
      <c r="AV264" s="195" t="s">
        <v>84</v>
      </c>
      <c r="AW264" s="195" t="s">
        <v>31</v>
      </c>
      <c r="AX264" s="195" t="s">
        <v>74</v>
      </c>
      <c r="AY264" s="196" t="s">
        <v>144</v>
      </c>
    </row>
    <row r="265" spans="2:51" s="188" customFormat="1" ht="12">
      <c r="B265" s="187"/>
      <c r="D265" s="189" t="s">
        <v>152</v>
      </c>
      <c r="E265" s="190" t="s">
        <v>1</v>
      </c>
      <c r="F265" s="191" t="s">
        <v>312</v>
      </c>
      <c r="H265" s="190" t="s">
        <v>1</v>
      </c>
      <c r="L265" s="187"/>
      <c r="M265" s="192"/>
      <c r="T265" s="193"/>
      <c r="AT265" s="190" t="s">
        <v>152</v>
      </c>
      <c r="AU265" s="190" t="s">
        <v>84</v>
      </c>
      <c r="AV265" s="188" t="s">
        <v>82</v>
      </c>
      <c r="AW265" s="188" t="s">
        <v>31</v>
      </c>
      <c r="AX265" s="188" t="s">
        <v>74</v>
      </c>
      <c r="AY265" s="190" t="s">
        <v>144</v>
      </c>
    </row>
    <row r="266" spans="2:51" s="195" customFormat="1" ht="12">
      <c r="B266" s="194"/>
      <c r="D266" s="189" t="s">
        <v>152</v>
      </c>
      <c r="E266" s="196" t="s">
        <v>1</v>
      </c>
      <c r="F266" s="197" t="s">
        <v>313</v>
      </c>
      <c r="H266" s="198">
        <v>0.739</v>
      </c>
      <c r="L266" s="194"/>
      <c r="M266" s="199"/>
      <c r="T266" s="200"/>
      <c r="AT266" s="196" t="s">
        <v>152</v>
      </c>
      <c r="AU266" s="196" t="s">
        <v>84</v>
      </c>
      <c r="AV266" s="195" t="s">
        <v>84</v>
      </c>
      <c r="AW266" s="195" t="s">
        <v>31</v>
      </c>
      <c r="AX266" s="195" t="s">
        <v>74</v>
      </c>
      <c r="AY266" s="196" t="s">
        <v>144</v>
      </c>
    </row>
    <row r="267" spans="2:65" s="30" customFormat="1" ht="24.2" customHeight="1">
      <c r="B267" s="29"/>
      <c r="C267" s="174" t="s">
        <v>323</v>
      </c>
      <c r="D267" s="174" t="s">
        <v>146</v>
      </c>
      <c r="E267" s="175" t="s">
        <v>324</v>
      </c>
      <c r="F267" s="176" t="s">
        <v>325</v>
      </c>
      <c r="G267" s="177" t="s">
        <v>149</v>
      </c>
      <c r="H267" s="178">
        <v>16.745</v>
      </c>
      <c r="I267" s="1"/>
      <c r="J267" s="179">
        <f>ROUND(I267*H267,2)</f>
        <v>0</v>
      </c>
      <c r="K267" s="180"/>
      <c r="L267" s="29"/>
      <c r="M267" s="181" t="s">
        <v>1</v>
      </c>
      <c r="N267" s="182" t="s">
        <v>39</v>
      </c>
      <c r="P267" s="183">
        <f>O267*H267</f>
        <v>0</v>
      </c>
      <c r="Q267" s="183">
        <v>0</v>
      </c>
      <c r="R267" s="183">
        <f>Q267*H267</f>
        <v>0</v>
      </c>
      <c r="S267" s="183">
        <v>1.6</v>
      </c>
      <c r="T267" s="184">
        <f>S267*H267</f>
        <v>26.792</v>
      </c>
      <c r="AR267" s="185" t="s">
        <v>150</v>
      </c>
      <c r="AT267" s="185" t="s">
        <v>146</v>
      </c>
      <c r="AU267" s="185" t="s">
        <v>84</v>
      </c>
      <c r="AY267" s="12" t="s">
        <v>144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2" t="s">
        <v>82</v>
      </c>
      <c r="BK267" s="186">
        <f>ROUND(I267*H267,2)</f>
        <v>0</v>
      </c>
      <c r="BL267" s="12" t="s">
        <v>150</v>
      </c>
      <c r="BM267" s="185" t="s">
        <v>882</v>
      </c>
    </row>
    <row r="268" spans="2:51" s="188" customFormat="1" ht="12">
      <c r="B268" s="187"/>
      <c r="D268" s="189" t="s">
        <v>152</v>
      </c>
      <c r="E268" s="190" t="s">
        <v>1</v>
      </c>
      <c r="F268" s="191" t="s">
        <v>327</v>
      </c>
      <c r="H268" s="190" t="s">
        <v>1</v>
      </c>
      <c r="L268" s="187"/>
      <c r="M268" s="192"/>
      <c r="T268" s="193"/>
      <c r="AT268" s="190" t="s">
        <v>152</v>
      </c>
      <c r="AU268" s="190" t="s">
        <v>84</v>
      </c>
      <c r="AV268" s="188" t="s">
        <v>82</v>
      </c>
      <c r="AW268" s="188" t="s">
        <v>31</v>
      </c>
      <c r="AX268" s="188" t="s">
        <v>74</v>
      </c>
      <c r="AY268" s="190" t="s">
        <v>144</v>
      </c>
    </row>
    <row r="269" spans="2:51" s="188" customFormat="1" ht="12">
      <c r="B269" s="187"/>
      <c r="D269" s="189" t="s">
        <v>152</v>
      </c>
      <c r="E269" s="190" t="s">
        <v>1</v>
      </c>
      <c r="F269" s="191" t="s">
        <v>328</v>
      </c>
      <c r="H269" s="190" t="s">
        <v>1</v>
      </c>
      <c r="L269" s="187"/>
      <c r="M269" s="192"/>
      <c r="T269" s="193"/>
      <c r="AT269" s="190" t="s">
        <v>152</v>
      </c>
      <c r="AU269" s="190" t="s">
        <v>84</v>
      </c>
      <c r="AV269" s="188" t="s">
        <v>82</v>
      </c>
      <c r="AW269" s="188" t="s">
        <v>31</v>
      </c>
      <c r="AX269" s="188" t="s">
        <v>74</v>
      </c>
      <c r="AY269" s="190" t="s">
        <v>144</v>
      </c>
    </row>
    <row r="270" spans="2:51" s="195" customFormat="1" ht="12">
      <c r="B270" s="194"/>
      <c r="D270" s="189" t="s">
        <v>152</v>
      </c>
      <c r="E270" s="196" t="s">
        <v>1</v>
      </c>
      <c r="F270" s="197" t="s">
        <v>329</v>
      </c>
      <c r="H270" s="198">
        <v>16.745</v>
      </c>
      <c r="L270" s="194"/>
      <c r="M270" s="199"/>
      <c r="T270" s="200"/>
      <c r="AT270" s="196" t="s">
        <v>152</v>
      </c>
      <c r="AU270" s="196" t="s">
        <v>84</v>
      </c>
      <c r="AV270" s="195" t="s">
        <v>84</v>
      </c>
      <c r="AW270" s="195" t="s">
        <v>31</v>
      </c>
      <c r="AX270" s="195" t="s">
        <v>74</v>
      </c>
      <c r="AY270" s="196" t="s">
        <v>144</v>
      </c>
    </row>
    <row r="271" spans="2:65" s="30" customFormat="1" ht="24.2" customHeight="1">
      <c r="B271" s="29"/>
      <c r="C271" s="174" t="s">
        <v>330</v>
      </c>
      <c r="D271" s="174" t="s">
        <v>146</v>
      </c>
      <c r="E271" s="175" t="s">
        <v>331</v>
      </c>
      <c r="F271" s="176" t="s">
        <v>332</v>
      </c>
      <c r="G271" s="177" t="s">
        <v>214</v>
      </c>
      <c r="H271" s="178">
        <v>168</v>
      </c>
      <c r="I271" s="1"/>
      <c r="J271" s="179">
        <f>ROUND(I271*H271,2)</f>
        <v>0</v>
      </c>
      <c r="K271" s="180"/>
      <c r="L271" s="29"/>
      <c r="M271" s="181" t="s">
        <v>1</v>
      </c>
      <c r="N271" s="182" t="s">
        <v>39</v>
      </c>
      <c r="P271" s="183">
        <f>O271*H271</f>
        <v>0</v>
      </c>
      <c r="Q271" s="183">
        <v>0</v>
      </c>
      <c r="R271" s="183">
        <f>Q271*H271</f>
        <v>0</v>
      </c>
      <c r="S271" s="183">
        <v>0.09</v>
      </c>
      <c r="T271" s="184">
        <f>S271*H271</f>
        <v>15.12</v>
      </c>
      <c r="AR271" s="185" t="s">
        <v>150</v>
      </c>
      <c r="AT271" s="185" t="s">
        <v>146</v>
      </c>
      <c r="AU271" s="185" t="s">
        <v>84</v>
      </c>
      <c r="AY271" s="12" t="s">
        <v>144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2" t="s">
        <v>82</v>
      </c>
      <c r="BK271" s="186">
        <f>ROUND(I271*H271,2)</f>
        <v>0</v>
      </c>
      <c r="BL271" s="12" t="s">
        <v>150</v>
      </c>
      <c r="BM271" s="185" t="s">
        <v>883</v>
      </c>
    </row>
    <row r="272" spans="2:51" s="188" customFormat="1" ht="12">
      <c r="B272" s="187"/>
      <c r="D272" s="189" t="s">
        <v>152</v>
      </c>
      <c r="E272" s="190" t="s">
        <v>1</v>
      </c>
      <c r="F272" s="191" t="s">
        <v>334</v>
      </c>
      <c r="H272" s="190" t="s">
        <v>1</v>
      </c>
      <c r="L272" s="187"/>
      <c r="M272" s="192"/>
      <c r="T272" s="193"/>
      <c r="AT272" s="190" t="s">
        <v>152</v>
      </c>
      <c r="AU272" s="190" t="s">
        <v>84</v>
      </c>
      <c r="AV272" s="188" t="s">
        <v>82</v>
      </c>
      <c r="AW272" s="188" t="s">
        <v>31</v>
      </c>
      <c r="AX272" s="188" t="s">
        <v>74</v>
      </c>
      <c r="AY272" s="190" t="s">
        <v>144</v>
      </c>
    </row>
    <row r="273" spans="2:51" s="195" customFormat="1" ht="12">
      <c r="B273" s="194"/>
      <c r="D273" s="189" t="s">
        <v>152</v>
      </c>
      <c r="E273" s="196" t="s">
        <v>1</v>
      </c>
      <c r="F273" s="197" t="s">
        <v>335</v>
      </c>
      <c r="H273" s="198">
        <v>168</v>
      </c>
      <c r="L273" s="194"/>
      <c r="M273" s="199"/>
      <c r="T273" s="200"/>
      <c r="AT273" s="196" t="s">
        <v>152</v>
      </c>
      <c r="AU273" s="196" t="s">
        <v>84</v>
      </c>
      <c r="AV273" s="195" t="s">
        <v>84</v>
      </c>
      <c r="AW273" s="195" t="s">
        <v>31</v>
      </c>
      <c r="AX273" s="195" t="s">
        <v>74</v>
      </c>
      <c r="AY273" s="196" t="s">
        <v>144</v>
      </c>
    </row>
    <row r="274" spans="2:65" s="30" customFormat="1" ht="24.2" customHeight="1">
      <c r="B274" s="29"/>
      <c r="C274" s="174" t="s">
        <v>7</v>
      </c>
      <c r="D274" s="174" t="s">
        <v>146</v>
      </c>
      <c r="E274" s="175" t="s">
        <v>342</v>
      </c>
      <c r="F274" s="176" t="s">
        <v>343</v>
      </c>
      <c r="G274" s="177" t="s">
        <v>214</v>
      </c>
      <c r="H274" s="178">
        <v>14.11</v>
      </c>
      <c r="I274" s="1"/>
      <c r="J274" s="179">
        <f>ROUND(I274*H274,2)</f>
        <v>0</v>
      </c>
      <c r="K274" s="180"/>
      <c r="L274" s="29"/>
      <c r="M274" s="181" t="s">
        <v>1</v>
      </c>
      <c r="N274" s="182" t="s">
        <v>39</v>
      </c>
      <c r="P274" s="183">
        <f>O274*H274</f>
        <v>0</v>
      </c>
      <c r="Q274" s="183">
        <v>0</v>
      </c>
      <c r="R274" s="183">
        <f>Q274*H274</f>
        <v>0</v>
      </c>
      <c r="S274" s="183">
        <v>0.038</v>
      </c>
      <c r="T274" s="184">
        <f>S274*H274</f>
        <v>0.53618</v>
      </c>
      <c r="AR274" s="185" t="s">
        <v>150</v>
      </c>
      <c r="AT274" s="185" t="s">
        <v>146</v>
      </c>
      <c r="AU274" s="185" t="s">
        <v>84</v>
      </c>
      <c r="AY274" s="12" t="s">
        <v>144</v>
      </c>
      <c r="BE274" s="186">
        <f>IF(N274="základní",J274,0)</f>
        <v>0</v>
      </c>
      <c r="BF274" s="186">
        <f>IF(N274="snížená",J274,0)</f>
        <v>0</v>
      </c>
      <c r="BG274" s="186">
        <f>IF(N274="zákl. přenesená",J274,0)</f>
        <v>0</v>
      </c>
      <c r="BH274" s="186">
        <f>IF(N274="sníž. přenesená",J274,0)</f>
        <v>0</v>
      </c>
      <c r="BI274" s="186">
        <f>IF(N274="nulová",J274,0)</f>
        <v>0</v>
      </c>
      <c r="BJ274" s="12" t="s">
        <v>82</v>
      </c>
      <c r="BK274" s="186">
        <f>ROUND(I274*H274,2)</f>
        <v>0</v>
      </c>
      <c r="BL274" s="12" t="s">
        <v>150</v>
      </c>
      <c r="BM274" s="185" t="s">
        <v>884</v>
      </c>
    </row>
    <row r="275" spans="2:51" s="188" customFormat="1" ht="12">
      <c r="B275" s="187"/>
      <c r="D275" s="189" t="s">
        <v>152</v>
      </c>
      <c r="E275" s="190" t="s">
        <v>1</v>
      </c>
      <c r="F275" s="191" t="s">
        <v>345</v>
      </c>
      <c r="H275" s="190" t="s">
        <v>1</v>
      </c>
      <c r="L275" s="187"/>
      <c r="M275" s="192"/>
      <c r="T275" s="193"/>
      <c r="AT275" s="190" t="s">
        <v>152</v>
      </c>
      <c r="AU275" s="190" t="s">
        <v>84</v>
      </c>
      <c r="AV275" s="188" t="s">
        <v>82</v>
      </c>
      <c r="AW275" s="188" t="s">
        <v>31</v>
      </c>
      <c r="AX275" s="188" t="s">
        <v>74</v>
      </c>
      <c r="AY275" s="190" t="s">
        <v>144</v>
      </c>
    </row>
    <row r="276" spans="2:51" s="195" customFormat="1" ht="12">
      <c r="B276" s="194"/>
      <c r="D276" s="189" t="s">
        <v>152</v>
      </c>
      <c r="E276" s="196" t="s">
        <v>1</v>
      </c>
      <c r="F276" s="197" t="s">
        <v>346</v>
      </c>
      <c r="H276" s="198">
        <v>14.11</v>
      </c>
      <c r="L276" s="194"/>
      <c r="M276" s="199"/>
      <c r="T276" s="200"/>
      <c r="AT276" s="196" t="s">
        <v>152</v>
      </c>
      <c r="AU276" s="196" t="s">
        <v>84</v>
      </c>
      <c r="AV276" s="195" t="s">
        <v>84</v>
      </c>
      <c r="AW276" s="195" t="s">
        <v>31</v>
      </c>
      <c r="AX276" s="195" t="s">
        <v>74</v>
      </c>
      <c r="AY276" s="196" t="s">
        <v>144</v>
      </c>
    </row>
    <row r="277" spans="2:65" s="30" customFormat="1" ht="24.2" customHeight="1">
      <c r="B277" s="29"/>
      <c r="C277" s="174" t="s">
        <v>341</v>
      </c>
      <c r="D277" s="174" t="s">
        <v>146</v>
      </c>
      <c r="E277" s="175" t="s">
        <v>348</v>
      </c>
      <c r="F277" s="176" t="s">
        <v>349</v>
      </c>
      <c r="G277" s="177" t="s">
        <v>214</v>
      </c>
      <c r="H277" s="178">
        <v>28.92</v>
      </c>
      <c r="I277" s="1"/>
      <c r="J277" s="179">
        <f>ROUND(I277*H277,2)</f>
        <v>0</v>
      </c>
      <c r="K277" s="180"/>
      <c r="L277" s="29"/>
      <c r="M277" s="181" t="s">
        <v>1</v>
      </c>
      <c r="N277" s="182" t="s">
        <v>39</v>
      </c>
      <c r="P277" s="183">
        <f>O277*H277</f>
        <v>0</v>
      </c>
      <c r="Q277" s="183">
        <v>0</v>
      </c>
      <c r="R277" s="183">
        <f>Q277*H277</f>
        <v>0</v>
      </c>
      <c r="S277" s="183">
        <v>0.032</v>
      </c>
      <c r="T277" s="184">
        <f>S277*H277</f>
        <v>0.92544</v>
      </c>
      <c r="AR277" s="185" t="s">
        <v>150</v>
      </c>
      <c r="AT277" s="185" t="s">
        <v>146</v>
      </c>
      <c r="AU277" s="185" t="s">
        <v>84</v>
      </c>
      <c r="AY277" s="12" t="s">
        <v>144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2" t="s">
        <v>82</v>
      </c>
      <c r="BK277" s="186">
        <f>ROUND(I277*H277,2)</f>
        <v>0</v>
      </c>
      <c r="BL277" s="12" t="s">
        <v>150</v>
      </c>
      <c r="BM277" s="185" t="s">
        <v>885</v>
      </c>
    </row>
    <row r="278" spans="2:51" s="188" customFormat="1" ht="12">
      <c r="B278" s="187"/>
      <c r="D278" s="189" t="s">
        <v>152</v>
      </c>
      <c r="E278" s="190" t="s">
        <v>1</v>
      </c>
      <c r="F278" s="191" t="s">
        <v>351</v>
      </c>
      <c r="H278" s="190" t="s">
        <v>1</v>
      </c>
      <c r="L278" s="187"/>
      <c r="M278" s="192"/>
      <c r="T278" s="193"/>
      <c r="AT278" s="190" t="s">
        <v>152</v>
      </c>
      <c r="AU278" s="190" t="s">
        <v>84</v>
      </c>
      <c r="AV278" s="188" t="s">
        <v>82</v>
      </c>
      <c r="AW278" s="188" t="s">
        <v>31</v>
      </c>
      <c r="AX278" s="188" t="s">
        <v>74</v>
      </c>
      <c r="AY278" s="190" t="s">
        <v>144</v>
      </c>
    </row>
    <row r="279" spans="2:51" s="195" customFormat="1" ht="12">
      <c r="B279" s="194"/>
      <c r="D279" s="189" t="s">
        <v>152</v>
      </c>
      <c r="E279" s="196" t="s">
        <v>1</v>
      </c>
      <c r="F279" s="197" t="s">
        <v>352</v>
      </c>
      <c r="H279" s="198">
        <v>28.92</v>
      </c>
      <c r="L279" s="194"/>
      <c r="M279" s="199"/>
      <c r="T279" s="200"/>
      <c r="AT279" s="196" t="s">
        <v>152</v>
      </c>
      <c r="AU279" s="196" t="s">
        <v>84</v>
      </c>
      <c r="AV279" s="195" t="s">
        <v>84</v>
      </c>
      <c r="AW279" s="195" t="s">
        <v>31</v>
      </c>
      <c r="AX279" s="195" t="s">
        <v>74</v>
      </c>
      <c r="AY279" s="196" t="s">
        <v>144</v>
      </c>
    </row>
    <row r="280" spans="2:65" s="30" customFormat="1" ht="24.2" customHeight="1">
      <c r="B280" s="29"/>
      <c r="C280" s="174" t="s">
        <v>347</v>
      </c>
      <c r="D280" s="174" t="s">
        <v>146</v>
      </c>
      <c r="E280" s="175" t="s">
        <v>354</v>
      </c>
      <c r="F280" s="176" t="s">
        <v>355</v>
      </c>
      <c r="G280" s="177" t="s">
        <v>214</v>
      </c>
      <c r="H280" s="178">
        <v>8.8</v>
      </c>
      <c r="I280" s="1"/>
      <c r="J280" s="179">
        <f>ROUND(I280*H280,2)</f>
        <v>0</v>
      </c>
      <c r="K280" s="180"/>
      <c r="L280" s="29"/>
      <c r="M280" s="181" t="s">
        <v>1</v>
      </c>
      <c r="N280" s="182" t="s">
        <v>39</v>
      </c>
      <c r="P280" s="183">
        <f>O280*H280</f>
        <v>0</v>
      </c>
      <c r="Q280" s="183">
        <v>0</v>
      </c>
      <c r="R280" s="183">
        <f>Q280*H280</f>
        <v>0</v>
      </c>
      <c r="S280" s="183">
        <v>0.015</v>
      </c>
      <c r="T280" s="184">
        <f>S280*H280</f>
        <v>0.132</v>
      </c>
      <c r="AR280" s="185" t="s">
        <v>150</v>
      </c>
      <c r="AT280" s="185" t="s">
        <v>146</v>
      </c>
      <c r="AU280" s="185" t="s">
        <v>84</v>
      </c>
      <c r="AY280" s="12" t="s">
        <v>144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12" t="s">
        <v>82</v>
      </c>
      <c r="BK280" s="186">
        <f>ROUND(I280*H280,2)</f>
        <v>0</v>
      </c>
      <c r="BL280" s="12" t="s">
        <v>150</v>
      </c>
      <c r="BM280" s="185" t="s">
        <v>886</v>
      </c>
    </row>
    <row r="281" spans="2:51" s="188" customFormat="1" ht="12">
      <c r="B281" s="187"/>
      <c r="D281" s="189" t="s">
        <v>152</v>
      </c>
      <c r="E281" s="190" t="s">
        <v>1</v>
      </c>
      <c r="F281" s="191" t="s">
        <v>887</v>
      </c>
      <c r="H281" s="190" t="s">
        <v>1</v>
      </c>
      <c r="L281" s="187"/>
      <c r="M281" s="192"/>
      <c r="T281" s="193"/>
      <c r="AT281" s="190" t="s">
        <v>152</v>
      </c>
      <c r="AU281" s="190" t="s">
        <v>84</v>
      </c>
      <c r="AV281" s="188" t="s">
        <v>82</v>
      </c>
      <c r="AW281" s="188" t="s">
        <v>31</v>
      </c>
      <c r="AX281" s="188" t="s">
        <v>74</v>
      </c>
      <c r="AY281" s="190" t="s">
        <v>144</v>
      </c>
    </row>
    <row r="282" spans="2:51" s="195" customFormat="1" ht="12">
      <c r="B282" s="194"/>
      <c r="D282" s="189" t="s">
        <v>152</v>
      </c>
      <c r="E282" s="196" t="s">
        <v>1</v>
      </c>
      <c r="F282" s="197" t="s">
        <v>358</v>
      </c>
      <c r="H282" s="198">
        <v>8.8</v>
      </c>
      <c r="L282" s="194"/>
      <c r="M282" s="199"/>
      <c r="T282" s="200"/>
      <c r="AT282" s="196" t="s">
        <v>152</v>
      </c>
      <c r="AU282" s="196" t="s">
        <v>84</v>
      </c>
      <c r="AV282" s="195" t="s">
        <v>84</v>
      </c>
      <c r="AW282" s="195" t="s">
        <v>31</v>
      </c>
      <c r="AX282" s="195" t="s">
        <v>74</v>
      </c>
      <c r="AY282" s="196" t="s">
        <v>144</v>
      </c>
    </row>
    <row r="283" spans="2:65" s="30" customFormat="1" ht="24.2" customHeight="1">
      <c r="B283" s="29"/>
      <c r="C283" s="174" t="s">
        <v>353</v>
      </c>
      <c r="D283" s="174" t="s">
        <v>146</v>
      </c>
      <c r="E283" s="175" t="s">
        <v>360</v>
      </c>
      <c r="F283" s="176" t="s">
        <v>361</v>
      </c>
      <c r="G283" s="177" t="s">
        <v>214</v>
      </c>
      <c r="H283" s="178">
        <v>18.86</v>
      </c>
      <c r="I283" s="1"/>
      <c r="J283" s="179">
        <f>ROUND(I283*H283,2)</f>
        <v>0</v>
      </c>
      <c r="K283" s="180"/>
      <c r="L283" s="29"/>
      <c r="M283" s="181" t="s">
        <v>1</v>
      </c>
      <c r="N283" s="182" t="s">
        <v>39</v>
      </c>
      <c r="P283" s="183">
        <f>O283*H283</f>
        <v>0</v>
      </c>
      <c r="Q283" s="183">
        <v>0</v>
      </c>
      <c r="R283" s="183">
        <f>Q283*H283</f>
        <v>0</v>
      </c>
      <c r="S283" s="183">
        <v>0.076</v>
      </c>
      <c r="T283" s="184">
        <f>S283*H283</f>
        <v>1.43336</v>
      </c>
      <c r="AR283" s="185" t="s">
        <v>150</v>
      </c>
      <c r="AT283" s="185" t="s">
        <v>146</v>
      </c>
      <c r="AU283" s="185" t="s">
        <v>84</v>
      </c>
      <c r="AY283" s="12" t="s">
        <v>144</v>
      </c>
      <c r="BE283" s="186">
        <f>IF(N283="základní",J283,0)</f>
        <v>0</v>
      </c>
      <c r="BF283" s="186">
        <f>IF(N283="snížená",J283,0)</f>
        <v>0</v>
      </c>
      <c r="BG283" s="186">
        <f>IF(N283="zákl. přenesená",J283,0)</f>
        <v>0</v>
      </c>
      <c r="BH283" s="186">
        <f>IF(N283="sníž. přenesená",J283,0)</f>
        <v>0</v>
      </c>
      <c r="BI283" s="186">
        <f>IF(N283="nulová",J283,0)</f>
        <v>0</v>
      </c>
      <c r="BJ283" s="12" t="s">
        <v>82</v>
      </c>
      <c r="BK283" s="186">
        <f>ROUND(I283*H283,2)</f>
        <v>0</v>
      </c>
      <c r="BL283" s="12" t="s">
        <v>150</v>
      </c>
      <c r="BM283" s="185" t="s">
        <v>888</v>
      </c>
    </row>
    <row r="284" spans="2:51" s="188" customFormat="1" ht="12">
      <c r="B284" s="187"/>
      <c r="D284" s="189" t="s">
        <v>152</v>
      </c>
      <c r="E284" s="190" t="s">
        <v>1</v>
      </c>
      <c r="F284" s="191" t="s">
        <v>363</v>
      </c>
      <c r="H284" s="190" t="s">
        <v>1</v>
      </c>
      <c r="L284" s="187"/>
      <c r="M284" s="192"/>
      <c r="T284" s="193"/>
      <c r="AT284" s="190" t="s">
        <v>152</v>
      </c>
      <c r="AU284" s="190" t="s">
        <v>84</v>
      </c>
      <c r="AV284" s="188" t="s">
        <v>82</v>
      </c>
      <c r="AW284" s="188" t="s">
        <v>31</v>
      </c>
      <c r="AX284" s="188" t="s">
        <v>74</v>
      </c>
      <c r="AY284" s="190" t="s">
        <v>144</v>
      </c>
    </row>
    <row r="285" spans="2:51" s="195" customFormat="1" ht="12">
      <c r="B285" s="194"/>
      <c r="D285" s="189" t="s">
        <v>152</v>
      </c>
      <c r="E285" s="196" t="s">
        <v>1</v>
      </c>
      <c r="F285" s="197" t="s">
        <v>364</v>
      </c>
      <c r="H285" s="198">
        <v>12.915</v>
      </c>
      <c r="L285" s="194"/>
      <c r="M285" s="199"/>
      <c r="T285" s="200"/>
      <c r="AT285" s="196" t="s">
        <v>152</v>
      </c>
      <c r="AU285" s="196" t="s">
        <v>84</v>
      </c>
      <c r="AV285" s="195" t="s">
        <v>84</v>
      </c>
      <c r="AW285" s="195" t="s">
        <v>31</v>
      </c>
      <c r="AX285" s="195" t="s">
        <v>74</v>
      </c>
      <c r="AY285" s="196" t="s">
        <v>144</v>
      </c>
    </row>
    <row r="286" spans="2:51" s="188" customFormat="1" ht="12">
      <c r="B286" s="187"/>
      <c r="D286" s="189" t="s">
        <v>152</v>
      </c>
      <c r="E286" s="190" t="s">
        <v>1</v>
      </c>
      <c r="F286" s="191" t="s">
        <v>889</v>
      </c>
      <c r="H286" s="190" t="s">
        <v>1</v>
      </c>
      <c r="L286" s="187"/>
      <c r="M286" s="192"/>
      <c r="T286" s="193"/>
      <c r="AT286" s="190" t="s">
        <v>152</v>
      </c>
      <c r="AU286" s="190" t="s">
        <v>84</v>
      </c>
      <c r="AV286" s="188" t="s">
        <v>82</v>
      </c>
      <c r="AW286" s="188" t="s">
        <v>31</v>
      </c>
      <c r="AX286" s="188" t="s">
        <v>74</v>
      </c>
      <c r="AY286" s="190" t="s">
        <v>144</v>
      </c>
    </row>
    <row r="287" spans="2:51" s="195" customFormat="1" ht="12">
      <c r="B287" s="194"/>
      <c r="D287" s="189" t="s">
        <v>152</v>
      </c>
      <c r="E287" s="196" t="s">
        <v>1</v>
      </c>
      <c r="F287" s="197" t="s">
        <v>890</v>
      </c>
      <c r="H287" s="198">
        <v>5.945</v>
      </c>
      <c r="L287" s="194"/>
      <c r="M287" s="199"/>
      <c r="T287" s="200"/>
      <c r="AT287" s="196" t="s">
        <v>152</v>
      </c>
      <c r="AU287" s="196" t="s">
        <v>84</v>
      </c>
      <c r="AV287" s="195" t="s">
        <v>84</v>
      </c>
      <c r="AW287" s="195" t="s">
        <v>31</v>
      </c>
      <c r="AX287" s="195" t="s">
        <v>74</v>
      </c>
      <c r="AY287" s="196" t="s">
        <v>144</v>
      </c>
    </row>
    <row r="288" spans="2:65" s="30" customFormat="1" ht="16.5" customHeight="1">
      <c r="B288" s="29"/>
      <c r="C288" s="174" t="s">
        <v>359</v>
      </c>
      <c r="D288" s="174" t="s">
        <v>146</v>
      </c>
      <c r="E288" s="175" t="s">
        <v>368</v>
      </c>
      <c r="F288" s="176" t="s">
        <v>369</v>
      </c>
      <c r="G288" s="177" t="s">
        <v>214</v>
      </c>
      <c r="H288" s="178">
        <v>8.8</v>
      </c>
      <c r="I288" s="1"/>
      <c r="J288" s="179">
        <f>ROUND(I288*H288,2)</f>
        <v>0</v>
      </c>
      <c r="K288" s="180"/>
      <c r="L288" s="29"/>
      <c r="M288" s="181" t="s">
        <v>1</v>
      </c>
      <c r="N288" s="182" t="s">
        <v>39</v>
      </c>
      <c r="P288" s="183">
        <f>O288*H288</f>
        <v>0</v>
      </c>
      <c r="Q288" s="183">
        <v>0</v>
      </c>
      <c r="R288" s="183">
        <f>Q288*H288</f>
        <v>0</v>
      </c>
      <c r="S288" s="183">
        <v>0.025</v>
      </c>
      <c r="T288" s="184">
        <f>S288*H288</f>
        <v>0.22000000000000003</v>
      </c>
      <c r="AR288" s="185" t="s">
        <v>150</v>
      </c>
      <c r="AT288" s="185" t="s">
        <v>146</v>
      </c>
      <c r="AU288" s="185" t="s">
        <v>84</v>
      </c>
      <c r="AY288" s="12" t="s">
        <v>144</v>
      </c>
      <c r="BE288" s="186">
        <f>IF(N288="základní",J288,0)</f>
        <v>0</v>
      </c>
      <c r="BF288" s="186">
        <f>IF(N288="snížená",J288,0)</f>
        <v>0</v>
      </c>
      <c r="BG288" s="186">
        <f>IF(N288="zákl. přenesená",J288,0)</f>
        <v>0</v>
      </c>
      <c r="BH288" s="186">
        <f>IF(N288="sníž. přenesená",J288,0)</f>
        <v>0</v>
      </c>
      <c r="BI288" s="186">
        <f>IF(N288="nulová",J288,0)</f>
        <v>0</v>
      </c>
      <c r="BJ288" s="12" t="s">
        <v>82</v>
      </c>
      <c r="BK288" s="186">
        <f>ROUND(I288*H288,2)</f>
        <v>0</v>
      </c>
      <c r="BL288" s="12" t="s">
        <v>150</v>
      </c>
      <c r="BM288" s="185" t="s">
        <v>891</v>
      </c>
    </row>
    <row r="289" spans="2:51" s="188" customFormat="1" ht="12">
      <c r="B289" s="187"/>
      <c r="D289" s="189" t="s">
        <v>152</v>
      </c>
      <c r="E289" s="190" t="s">
        <v>1</v>
      </c>
      <c r="F289" s="191" t="s">
        <v>892</v>
      </c>
      <c r="H289" s="190" t="s">
        <v>1</v>
      </c>
      <c r="L289" s="187"/>
      <c r="M289" s="192"/>
      <c r="T289" s="193"/>
      <c r="AT289" s="190" t="s">
        <v>152</v>
      </c>
      <c r="AU289" s="190" t="s">
        <v>84</v>
      </c>
      <c r="AV289" s="188" t="s">
        <v>82</v>
      </c>
      <c r="AW289" s="188" t="s">
        <v>31</v>
      </c>
      <c r="AX289" s="188" t="s">
        <v>74</v>
      </c>
      <c r="AY289" s="190" t="s">
        <v>144</v>
      </c>
    </row>
    <row r="290" spans="2:51" s="195" customFormat="1" ht="12">
      <c r="B290" s="194"/>
      <c r="D290" s="189" t="s">
        <v>152</v>
      </c>
      <c r="E290" s="196" t="s">
        <v>1</v>
      </c>
      <c r="F290" s="197" t="s">
        <v>358</v>
      </c>
      <c r="H290" s="198">
        <v>8.8</v>
      </c>
      <c r="L290" s="194"/>
      <c r="M290" s="199"/>
      <c r="T290" s="200"/>
      <c r="AT290" s="196" t="s">
        <v>152</v>
      </c>
      <c r="AU290" s="196" t="s">
        <v>84</v>
      </c>
      <c r="AV290" s="195" t="s">
        <v>84</v>
      </c>
      <c r="AW290" s="195" t="s">
        <v>31</v>
      </c>
      <c r="AX290" s="195" t="s">
        <v>74</v>
      </c>
      <c r="AY290" s="196" t="s">
        <v>144</v>
      </c>
    </row>
    <row r="291" spans="2:63" s="163" customFormat="1" ht="22.9" customHeight="1">
      <c r="B291" s="162"/>
      <c r="D291" s="164" t="s">
        <v>73</v>
      </c>
      <c r="E291" s="172" t="s">
        <v>372</v>
      </c>
      <c r="F291" s="172" t="s">
        <v>373</v>
      </c>
      <c r="J291" s="173">
        <f>BK291</f>
        <v>0</v>
      </c>
      <c r="L291" s="162"/>
      <c r="M291" s="167"/>
      <c r="P291" s="168">
        <f>SUM(P292:P336)</f>
        <v>0</v>
      </c>
      <c r="R291" s="168">
        <f>SUM(R292:R336)</f>
        <v>0</v>
      </c>
      <c r="T291" s="169">
        <f>SUM(T292:T336)</f>
        <v>0</v>
      </c>
      <c r="AR291" s="164" t="s">
        <v>82</v>
      </c>
      <c r="AT291" s="170" t="s">
        <v>73</v>
      </c>
      <c r="AU291" s="170" t="s">
        <v>82</v>
      </c>
      <c r="AY291" s="164" t="s">
        <v>144</v>
      </c>
      <c r="BK291" s="171">
        <f>SUM(BK292:BK336)</f>
        <v>0</v>
      </c>
    </row>
    <row r="292" spans="2:65" s="30" customFormat="1" ht="37.9" customHeight="1">
      <c r="B292" s="29"/>
      <c r="C292" s="174" t="s">
        <v>367</v>
      </c>
      <c r="D292" s="174" t="s">
        <v>146</v>
      </c>
      <c r="E292" s="175" t="s">
        <v>375</v>
      </c>
      <c r="F292" s="176" t="s">
        <v>376</v>
      </c>
      <c r="G292" s="177" t="s">
        <v>207</v>
      </c>
      <c r="H292" s="178">
        <v>664.714</v>
      </c>
      <c r="I292" s="1"/>
      <c r="J292" s="179">
        <f>ROUND(I292*H292,2)</f>
        <v>0</v>
      </c>
      <c r="K292" s="180"/>
      <c r="L292" s="29"/>
      <c r="M292" s="181" t="s">
        <v>1</v>
      </c>
      <c r="N292" s="182" t="s">
        <v>39</v>
      </c>
      <c r="P292" s="183">
        <f>O292*H292</f>
        <v>0</v>
      </c>
      <c r="Q292" s="183">
        <v>0</v>
      </c>
      <c r="R292" s="183">
        <f>Q292*H292</f>
        <v>0</v>
      </c>
      <c r="S292" s="183">
        <v>0</v>
      </c>
      <c r="T292" s="184">
        <f>S292*H292</f>
        <v>0</v>
      </c>
      <c r="AR292" s="185" t="s">
        <v>150</v>
      </c>
      <c r="AT292" s="185" t="s">
        <v>146</v>
      </c>
      <c r="AU292" s="185" t="s">
        <v>84</v>
      </c>
      <c r="AY292" s="12" t="s">
        <v>144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12" t="s">
        <v>82</v>
      </c>
      <c r="BK292" s="186">
        <f>ROUND(I292*H292,2)</f>
        <v>0</v>
      </c>
      <c r="BL292" s="12" t="s">
        <v>150</v>
      </c>
      <c r="BM292" s="185" t="s">
        <v>893</v>
      </c>
    </row>
    <row r="293" spans="2:65" s="30" customFormat="1" ht="24.2" customHeight="1">
      <c r="B293" s="29"/>
      <c r="C293" s="174" t="s">
        <v>374</v>
      </c>
      <c r="D293" s="174" t="s">
        <v>146</v>
      </c>
      <c r="E293" s="175" t="s">
        <v>379</v>
      </c>
      <c r="F293" s="176" t="s">
        <v>380</v>
      </c>
      <c r="G293" s="177" t="s">
        <v>207</v>
      </c>
      <c r="H293" s="178">
        <v>664.714</v>
      </c>
      <c r="I293" s="1"/>
      <c r="J293" s="179">
        <f>ROUND(I293*H293,2)</f>
        <v>0</v>
      </c>
      <c r="K293" s="180"/>
      <c r="L293" s="29"/>
      <c r="M293" s="181" t="s">
        <v>1</v>
      </c>
      <c r="N293" s="182" t="s">
        <v>39</v>
      </c>
      <c r="P293" s="183">
        <f>O293*H293</f>
        <v>0</v>
      </c>
      <c r="Q293" s="183">
        <v>0</v>
      </c>
      <c r="R293" s="183">
        <f>Q293*H293</f>
        <v>0</v>
      </c>
      <c r="S293" s="183">
        <v>0</v>
      </c>
      <c r="T293" s="184">
        <f>S293*H293</f>
        <v>0</v>
      </c>
      <c r="AR293" s="185" t="s">
        <v>150</v>
      </c>
      <c r="AT293" s="185" t="s">
        <v>146</v>
      </c>
      <c r="AU293" s="185" t="s">
        <v>84</v>
      </c>
      <c r="AY293" s="12" t="s">
        <v>144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2" t="s">
        <v>82</v>
      </c>
      <c r="BK293" s="186">
        <f>ROUND(I293*H293,2)</f>
        <v>0</v>
      </c>
      <c r="BL293" s="12" t="s">
        <v>150</v>
      </c>
      <c r="BM293" s="185" t="s">
        <v>894</v>
      </c>
    </row>
    <row r="294" spans="2:65" s="30" customFormat="1" ht="24.2" customHeight="1">
      <c r="B294" s="29"/>
      <c r="C294" s="174" t="s">
        <v>378</v>
      </c>
      <c r="D294" s="174" t="s">
        <v>146</v>
      </c>
      <c r="E294" s="175" t="s">
        <v>383</v>
      </c>
      <c r="F294" s="176" t="s">
        <v>384</v>
      </c>
      <c r="G294" s="177" t="s">
        <v>207</v>
      </c>
      <c r="H294" s="178">
        <v>664.714</v>
      </c>
      <c r="I294" s="1"/>
      <c r="J294" s="179">
        <f>ROUND(I294*H294,2)</f>
        <v>0</v>
      </c>
      <c r="K294" s="180"/>
      <c r="L294" s="29"/>
      <c r="M294" s="181" t="s">
        <v>1</v>
      </c>
      <c r="N294" s="182" t="s">
        <v>39</v>
      </c>
      <c r="P294" s="183">
        <f>O294*H294</f>
        <v>0</v>
      </c>
      <c r="Q294" s="183">
        <v>0</v>
      </c>
      <c r="R294" s="183">
        <f>Q294*H294</f>
        <v>0</v>
      </c>
      <c r="S294" s="183">
        <v>0</v>
      </c>
      <c r="T294" s="184">
        <f>S294*H294</f>
        <v>0</v>
      </c>
      <c r="AR294" s="185" t="s">
        <v>150</v>
      </c>
      <c r="AT294" s="185" t="s">
        <v>146</v>
      </c>
      <c r="AU294" s="185" t="s">
        <v>84</v>
      </c>
      <c r="AY294" s="12" t="s">
        <v>144</v>
      </c>
      <c r="BE294" s="186">
        <f>IF(N294="základní",J294,0)</f>
        <v>0</v>
      </c>
      <c r="BF294" s="186">
        <f>IF(N294="snížená",J294,0)</f>
        <v>0</v>
      </c>
      <c r="BG294" s="186">
        <f>IF(N294="zákl. přenesená",J294,0)</f>
        <v>0</v>
      </c>
      <c r="BH294" s="186">
        <f>IF(N294="sníž. přenesená",J294,0)</f>
        <v>0</v>
      </c>
      <c r="BI294" s="186">
        <f>IF(N294="nulová",J294,0)</f>
        <v>0</v>
      </c>
      <c r="BJ294" s="12" t="s">
        <v>82</v>
      </c>
      <c r="BK294" s="186">
        <f>ROUND(I294*H294,2)</f>
        <v>0</v>
      </c>
      <c r="BL294" s="12" t="s">
        <v>150</v>
      </c>
      <c r="BM294" s="185" t="s">
        <v>895</v>
      </c>
    </row>
    <row r="295" spans="2:51" s="188" customFormat="1" ht="12">
      <c r="B295" s="187"/>
      <c r="D295" s="189" t="s">
        <v>152</v>
      </c>
      <c r="E295" s="190" t="s">
        <v>1</v>
      </c>
      <c r="F295" s="191" t="s">
        <v>386</v>
      </c>
      <c r="H295" s="190" t="s">
        <v>1</v>
      </c>
      <c r="L295" s="187"/>
      <c r="M295" s="192"/>
      <c r="T295" s="193"/>
      <c r="AT295" s="190" t="s">
        <v>152</v>
      </c>
      <c r="AU295" s="190" t="s">
        <v>84</v>
      </c>
      <c r="AV295" s="188" t="s">
        <v>82</v>
      </c>
      <c r="AW295" s="188" t="s">
        <v>31</v>
      </c>
      <c r="AX295" s="188" t="s">
        <v>74</v>
      </c>
      <c r="AY295" s="190" t="s">
        <v>144</v>
      </c>
    </row>
    <row r="296" spans="2:51" s="195" customFormat="1" ht="12">
      <c r="B296" s="194"/>
      <c r="D296" s="189" t="s">
        <v>152</v>
      </c>
      <c r="E296" s="196" t="s">
        <v>1</v>
      </c>
      <c r="F296" s="197" t="s">
        <v>896</v>
      </c>
      <c r="H296" s="198">
        <v>664.714</v>
      </c>
      <c r="L296" s="194"/>
      <c r="M296" s="199"/>
      <c r="T296" s="200"/>
      <c r="AT296" s="196" t="s">
        <v>152</v>
      </c>
      <c r="AU296" s="196" t="s">
        <v>84</v>
      </c>
      <c r="AV296" s="195" t="s">
        <v>84</v>
      </c>
      <c r="AW296" s="195" t="s">
        <v>31</v>
      </c>
      <c r="AX296" s="195" t="s">
        <v>74</v>
      </c>
      <c r="AY296" s="196" t="s">
        <v>144</v>
      </c>
    </row>
    <row r="297" spans="2:65" s="30" customFormat="1" ht="33" customHeight="1">
      <c r="B297" s="29"/>
      <c r="C297" s="174" t="s">
        <v>382</v>
      </c>
      <c r="D297" s="174" t="s">
        <v>146</v>
      </c>
      <c r="E297" s="175" t="s">
        <v>389</v>
      </c>
      <c r="F297" s="176" t="s">
        <v>390</v>
      </c>
      <c r="G297" s="177" t="s">
        <v>207</v>
      </c>
      <c r="H297" s="178">
        <v>385.384</v>
      </c>
      <c r="I297" s="1"/>
      <c r="J297" s="179">
        <f>ROUND(I297*H297,2)</f>
        <v>0</v>
      </c>
      <c r="K297" s="180"/>
      <c r="L297" s="29"/>
      <c r="M297" s="181" t="s">
        <v>1</v>
      </c>
      <c r="N297" s="182" t="s">
        <v>39</v>
      </c>
      <c r="P297" s="183">
        <f>O297*H297</f>
        <v>0</v>
      </c>
      <c r="Q297" s="183">
        <v>0</v>
      </c>
      <c r="R297" s="183">
        <f>Q297*H297</f>
        <v>0</v>
      </c>
      <c r="S297" s="183">
        <v>0</v>
      </c>
      <c r="T297" s="184">
        <f>S297*H297</f>
        <v>0</v>
      </c>
      <c r="AR297" s="185" t="s">
        <v>150</v>
      </c>
      <c r="AT297" s="185" t="s">
        <v>146</v>
      </c>
      <c r="AU297" s="185" t="s">
        <v>84</v>
      </c>
      <c r="AY297" s="12" t="s">
        <v>144</v>
      </c>
      <c r="BE297" s="186">
        <f>IF(N297="základní",J297,0)</f>
        <v>0</v>
      </c>
      <c r="BF297" s="186">
        <f>IF(N297="snížená",J297,0)</f>
        <v>0</v>
      </c>
      <c r="BG297" s="186">
        <f>IF(N297="zákl. přenesená",J297,0)</f>
        <v>0</v>
      </c>
      <c r="BH297" s="186">
        <f>IF(N297="sníž. přenesená",J297,0)</f>
        <v>0</v>
      </c>
      <c r="BI297" s="186">
        <f>IF(N297="nulová",J297,0)</f>
        <v>0</v>
      </c>
      <c r="BJ297" s="12" t="s">
        <v>82</v>
      </c>
      <c r="BK297" s="186">
        <f>ROUND(I297*H297,2)</f>
        <v>0</v>
      </c>
      <c r="BL297" s="12" t="s">
        <v>150</v>
      </c>
      <c r="BM297" s="185" t="s">
        <v>897</v>
      </c>
    </row>
    <row r="298" spans="2:51" s="188" customFormat="1" ht="12">
      <c r="B298" s="187"/>
      <c r="D298" s="189" t="s">
        <v>152</v>
      </c>
      <c r="E298" s="190" t="s">
        <v>1</v>
      </c>
      <c r="F298" s="191" t="s">
        <v>392</v>
      </c>
      <c r="H298" s="190" t="s">
        <v>1</v>
      </c>
      <c r="L298" s="187"/>
      <c r="M298" s="192"/>
      <c r="T298" s="193"/>
      <c r="AT298" s="190" t="s">
        <v>152</v>
      </c>
      <c r="AU298" s="190" t="s">
        <v>84</v>
      </c>
      <c r="AV298" s="188" t="s">
        <v>82</v>
      </c>
      <c r="AW298" s="188" t="s">
        <v>31</v>
      </c>
      <c r="AX298" s="188" t="s">
        <v>74</v>
      </c>
      <c r="AY298" s="190" t="s">
        <v>144</v>
      </c>
    </row>
    <row r="299" spans="2:51" s="195" customFormat="1" ht="12">
      <c r="B299" s="194"/>
      <c r="D299" s="189" t="s">
        <v>152</v>
      </c>
      <c r="E299" s="196" t="s">
        <v>1</v>
      </c>
      <c r="F299" s="197" t="s">
        <v>393</v>
      </c>
      <c r="H299" s="198">
        <v>148.462</v>
      </c>
      <c r="L299" s="194"/>
      <c r="M299" s="199"/>
      <c r="T299" s="200"/>
      <c r="AT299" s="196" t="s">
        <v>152</v>
      </c>
      <c r="AU299" s="196" t="s">
        <v>84</v>
      </c>
      <c r="AV299" s="195" t="s">
        <v>84</v>
      </c>
      <c r="AW299" s="195" t="s">
        <v>31</v>
      </c>
      <c r="AX299" s="195" t="s">
        <v>74</v>
      </c>
      <c r="AY299" s="196" t="s">
        <v>144</v>
      </c>
    </row>
    <row r="300" spans="2:51" s="188" customFormat="1" ht="12">
      <c r="B300" s="187"/>
      <c r="D300" s="189" t="s">
        <v>152</v>
      </c>
      <c r="E300" s="190" t="s">
        <v>1</v>
      </c>
      <c r="F300" s="191" t="s">
        <v>394</v>
      </c>
      <c r="H300" s="190" t="s">
        <v>1</v>
      </c>
      <c r="L300" s="187"/>
      <c r="M300" s="192"/>
      <c r="T300" s="193"/>
      <c r="AT300" s="190" t="s">
        <v>152</v>
      </c>
      <c r="AU300" s="190" t="s">
        <v>84</v>
      </c>
      <c r="AV300" s="188" t="s">
        <v>82</v>
      </c>
      <c r="AW300" s="188" t="s">
        <v>31</v>
      </c>
      <c r="AX300" s="188" t="s">
        <v>74</v>
      </c>
      <c r="AY300" s="190" t="s">
        <v>144</v>
      </c>
    </row>
    <row r="301" spans="2:51" s="195" customFormat="1" ht="12">
      <c r="B301" s="194"/>
      <c r="D301" s="189" t="s">
        <v>152</v>
      </c>
      <c r="E301" s="196" t="s">
        <v>1</v>
      </c>
      <c r="F301" s="197" t="s">
        <v>395</v>
      </c>
      <c r="H301" s="198">
        <v>187.46</v>
      </c>
      <c r="L301" s="194"/>
      <c r="M301" s="199"/>
      <c r="T301" s="200"/>
      <c r="AT301" s="196" t="s">
        <v>152</v>
      </c>
      <c r="AU301" s="196" t="s">
        <v>84</v>
      </c>
      <c r="AV301" s="195" t="s">
        <v>84</v>
      </c>
      <c r="AW301" s="195" t="s">
        <v>31</v>
      </c>
      <c r="AX301" s="195" t="s">
        <v>74</v>
      </c>
      <c r="AY301" s="196" t="s">
        <v>144</v>
      </c>
    </row>
    <row r="302" spans="2:51" s="188" customFormat="1" ht="12">
      <c r="B302" s="187"/>
      <c r="D302" s="189" t="s">
        <v>152</v>
      </c>
      <c r="E302" s="190" t="s">
        <v>1</v>
      </c>
      <c r="F302" s="191" t="s">
        <v>396</v>
      </c>
      <c r="H302" s="190" t="s">
        <v>1</v>
      </c>
      <c r="L302" s="187"/>
      <c r="M302" s="192"/>
      <c r="T302" s="193"/>
      <c r="AT302" s="190" t="s">
        <v>152</v>
      </c>
      <c r="AU302" s="190" t="s">
        <v>84</v>
      </c>
      <c r="AV302" s="188" t="s">
        <v>82</v>
      </c>
      <c r="AW302" s="188" t="s">
        <v>31</v>
      </c>
      <c r="AX302" s="188" t="s">
        <v>74</v>
      </c>
      <c r="AY302" s="190" t="s">
        <v>144</v>
      </c>
    </row>
    <row r="303" spans="2:51" s="195" customFormat="1" ht="12">
      <c r="B303" s="194"/>
      <c r="D303" s="189" t="s">
        <v>152</v>
      </c>
      <c r="E303" s="196" t="s">
        <v>1</v>
      </c>
      <c r="F303" s="197" t="s">
        <v>397</v>
      </c>
      <c r="H303" s="198">
        <v>2.408</v>
      </c>
      <c r="L303" s="194"/>
      <c r="M303" s="199"/>
      <c r="T303" s="200"/>
      <c r="AT303" s="196" t="s">
        <v>152</v>
      </c>
      <c r="AU303" s="196" t="s">
        <v>84</v>
      </c>
      <c r="AV303" s="195" t="s">
        <v>84</v>
      </c>
      <c r="AW303" s="195" t="s">
        <v>31</v>
      </c>
      <c r="AX303" s="195" t="s">
        <v>74</v>
      </c>
      <c r="AY303" s="196" t="s">
        <v>144</v>
      </c>
    </row>
    <row r="304" spans="2:51" s="188" customFormat="1" ht="12">
      <c r="B304" s="187"/>
      <c r="D304" s="189" t="s">
        <v>152</v>
      </c>
      <c r="E304" s="190" t="s">
        <v>1</v>
      </c>
      <c r="F304" s="191" t="s">
        <v>398</v>
      </c>
      <c r="H304" s="190" t="s">
        <v>1</v>
      </c>
      <c r="L304" s="187"/>
      <c r="M304" s="192"/>
      <c r="T304" s="193"/>
      <c r="AT304" s="190" t="s">
        <v>152</v>
      </c>
      <c r="AU304" s="190" t="s">
        <v>84</v>
      </c>
      <c r="AV304" s="188" t="s">
        <v>82</v>
      </c>
      <c r="AW304" s="188" t="s">
        <v>31</v>
      </c>
      <c r="AX304" s="188" t="s">
        <v>74</v>
      </c>
      <c r="AY304" s="190" t="s">
        <v>144</v>
      </c>
    </row>
    <row r="305" spans="2:51" s="195" customFormat="1" ht="12">
      <c r="B305" s="194"/>
      <c r="D305" s="189" t="s">
        <v>152</v>
      </c>
      <c r="E305" s="196" t="s">
        <v>1</v>
      </c>
      <c r="F305" s="197" t="s">
        <v>898</v>
      </c>
      <c r="H305" s="198">
        <v>41.912</v>
      </c>
      <c r="L305" s="194"/>
      <c r="M305" s="199"/>
      <c r="T305" s="200"/>
      <c r="AT305" s="196" t="s">
        <v>152</v>
      </c>
      <c r="AU305" s="196" t="s">
        <v>84</v>
      </c>
      <c r="AV305" s="195" t="s">
        <v>84</v>
      </c>
      <c r="AW305" s="195" t="s">
        <v>31</v>
      </c>
      <c r="AX305" s="195" t="s">
        <v>74</v>
      </c>
      <c r="AY305" s="196" t="s">
        <v>144</v>
      </c>
    </row>
    <row r="306" spans="2:51" s="188" customFormat="1" ht="12">
      <c r="B306" s="187"/>
      <c r="D306" s="189" t="s">
        <v>152</v>
      </c>
      <c r="E306" s="190" t="s">
        <v>1</v>
      </c>
      <c r="F306" s="191" t="s">
        <v>400</v>
      </c>
      <c r="H306" s="190" t="s">
        <v>1</v>
      </c>
      <c r="L306" s="187"/>
      <c r="M306" s="192"/>
      <c r="T306" s="193"/>
      <c r="AT306" s="190" t="s">
        <v>152</v>
      </c>
      <c r="AU306" s="190" t="s">
        <v>84</v>
      </c>
      <c r="AV306" s="188" t="s">
        <v>82</v>
      </c>
      <c r="AW306" s="188" t="s">
        <v>31</v>
      </c>
      <c r="AX306" s="188" t="s">
        <v>74</v>
      </c>
      <c r="AY306" s="190" t="s">
        <v>144</v>
      </c>
    </row>
    <row r="307" spans="2:51" s="195" customFormat="1" ht="12">
      <c r="B307" s="194"/>
      <c r="D307" s="189" t="s">
        <v>152</v>
      </c>
      <c r="E307" s="196" t="s">
        <v>1</v>
      </c>
      <c r="F307" s="197" t="s">
        <v>401</v>
      </c>
      <c r="H307" s="198">
        <v>4.743</v>
      </c>
      <c r="L307" s="194"/>
      <c r="M307" s="199"/>
      <c r="T307" s="200"/>
      <c r="AT307" s="196" t="s">
        <v>152</v>
      </c>
      <c r="AU307" s="196" t="s">
        <v>84</v>
      </c>
      <c r="AV307" s="195" t="s">
        <v>84</v>
      </c>
      <c r="AW307" s="195" t="s">
        <v>31</v>
      </c>
      <c r="AX307" s="195" t="s">
        <v>74</v>
      </c>
      <c r="AY307" s="196" t="s">
        <v>144</v>
      </c>
    </row>
    <row r="308" spans="2:51" s="188" customFormat="1" ht="12">
      <c r="B308" s="187"/>
      <c r="D308" s="189" t="s">
        <v>152</v>
      </c>
      <c r="E308" s="190" t="s">
        <v>1</v>
      </c>
      <c r="F308" s="191" t="s">
        <v>402</v>
      </c>
      <c r="H308" s="190" t="s">
        <v>1</v>
      </c>
      <c r="L308" s="187"/>
      <c r="M308" s="192"/>
      <c r="T308" s="193"/>
      <c r="AT308" s="190" t="s">
        <v>152</v>
      </c>
      <c r="AU308" s="190" t="s">
        <v>84</v>
      </c>
      <c r="AV308" s="188" t="s">
        <v>82</v>
      </c>
      <c r="AW308" s="188" t="s">
        <v>31</v>
      </c>
      <c r="AX308" s="188" t="s">
        <v>74</v>
      </c>
      <c r="AY308" s="190" t="s">
        <v>144</v>
      </c>
    </row>
    <row r="309" spans="2:51" s="195" customFormat="1" ht="12">
      <c r="B309" s="194"/>
      <c r="D309" s="189" t="s">
        <v>152</v>
      </c>
      <c r="E309" s="196" t="s">
        <v>1</v>
      </c>
      <c r="F309" s="197" t="s">
        <v>403</v>
      </c>
      <c r="H309" s="198">
        <v>0.399</v>
      </c>
      <c r="L309" s="194"/>
      <c r="M309" s="199"/>
      <c r="T309" s="200"/>
      <c r="AT309" s="196" t="s">
        <v>152</v>
      </c>
      <c r="AU309" s="196" t="s">
        <v>84</v>
      </c>
      <c r="AV309" s="195" t="s">
        <v>84</v>
      </c>
      <c r="AW309" s="195" t="s">
        <v>31</v>
      </c>
      <c r="AX309" s="195" t="s">
        <v>74</v>
      </c>
      <c r="AY309" s="196" t="s">
        <v>144</v>
      </c>
    </row>
    <row r="310" spans="2:65" s="30" customFormat="1" ht="37.9" customHeight="1">
      <c r="B310" s="29"/>
      <c r="C310" s="174" t="s">
        <v>388</v>
      </c>
      <c r="D310" s="174" t="s">
        <v>146</v>
      </c>
      <c r="E310" s="175" t="s">
        <v>405</v>
      </c>
      <c r="F310" s="176" t="s">
        <v>406</v>
      </c>
      <c r="G310" s="177" t="s">
        <v>207</v>
      </c>
      <c r="H310" s="178">
        <v>192.203</v>
      </c>
      <c r="I310" s="1"/>
      <c r="J310" s="179">
        <f>ROUND(I310*H310,2)</f>
        <v>0</v>
      </c>
      <c r="K310" s="180"/>
      <c r="L310" s="29"/>
      <c r="M310" s="181" t="s">
        <v>1</v>
      </c>
      <c r="N310" s="182" t="s">
        <v>39</v>
      </c>
      <c r="P310" s="183">
        <f>O310*H310</f>
        <v>0</v>
      </c>
      <c r="Q310" s="183">
        <v>0</v>
      </c>
      <c r="R310" s="183">
        <f>Q310*H310</f>
        <v>0</v>
      </c>
      <c r="S310" s="183">
        <v>0</v>
      </c>
      <c r="T310" s="184">
        <f>S310*H310</f>
        <v>0</v>
      </c>
      <c r="AR310" s="185" t="s">
        <v>150</v>
      </c>
      <c r="AT310" s="185" t="s">
        <v>146</v>
      </c>
      <c r="AU310" s="185" t="s">
        <v>84</v>
      </c>
      <c r="AY310" s="12" t="s">
        <v>144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2" t="s">
        <v>82</v>
      </c>
      <c r="BK310" s="186">
        <f>ROUND(I310*H310,2)</f>
        <v>0</v>
      </c>
      <c r="BL310" s="12" t="s">
        <v>150</v>
      </c>
      <c r="BM310" s="185" t="s">
        <v>899</v>
      </c>
    </row>
    <row r="311" spans="2:51" s="188" customFormat="1" ht="12">
      <c r="B311" s="187"/>
      <c r="D311" s="189" t="s">
        <v>152</v>
      </c>
      <c r="E311" s="190" t="s">
        <v>1</v>
      </c>
      <c r="F311" s="191" t="s">
        <v>408</v>
      </c>
      <c r="H311" s="190" t="s">
        <v>1</v>
      </c>
      <c r="L311" s="187"/>
      <c r="M311" s="192"/>
      <c r="T311" s="193"/>
      <c r="AT311" s="190" t="s">
        <v>152</v>
      </c>
      <c r="AU311" s="190" t="s">
        <v>84</v>
      </c>
      <c r="AV311" s="188" t="s">
        <v>82</v>
      </c>
      <c r="AW311" s="188" t="s">
        <v>31</v>
      </c>
      <c r="AX311" s="188" t="s">
        <v>74</v>
      </c>
      <c r="AY311" s="190" t="s">
        <v>144</v>
      </c>
    </row>
    <row r="312" spans="2:51" s="195" customFormat="1" ht="12">
      <c r="B312" s="194"/>
      <c r="D312" s="189" t="s">
        <v>152</v>
      </c>
      <c r="E312" s="196" t="s">
        <v>1</v>
      </c>
      <c r="F312" s="197" t="s">
        <v>409</v>
      </c>
      <c r="H312" s="198">
        <v>155.582</v>
      </c>
      <c r="L312" s="194"/>
      <c r="M312" s="199"/>
      <c r="T312" s="200"/>
      <c r="AT312" s="196" t="s">
        <v>152</v>
      </c>
      <c r="AU312" s="196" t="s">
        <v>84</v>
      </c>
      <c r="AV312" s="195" t="s">
        <v>84</v>
      </c>
      <c r="AW312" s="195" t="s">
        <v>31</v>
      </c>
      <c r="AX312" s="195" t="s">
        <v>74</v>
      </c>
      <c r="AY312" s="196" t="s">
        <v>144</v>
      </c>
    </row>
    <row r="313" spans="2:51" s="188" customFormat="1" ht="12">
      <c r="B313" s="187"/>
      <c r="D313" s="189" t="s">
        <v>152</v>
      </c>
      <c r="E313" s="190" t="s">
        <v>1</v>
      </c>
      <c r="F313" s="191" t="s">
        <v>410</v>
      </c>
      <c r="H313" s="190" t="s">
        <v>1</v>
      </c>
      <c r="L313" s="187"/>
      <c r="M313" s="192"/>
      <c r="T313" s="193"/>
      <c r="AT313" s="190" t="s">
        <v>152</v>
      </c>
      <c r="AU313" s="190" t="s">
        <v>84</v>
      </c>
      <c r="AV313" s="188" t="s">
        <v>82</v>
      </c>
      <c r="AW313" s="188" t="s">
        <v>31</v>
      </c>
      <c r="AX313" s="188" t="s">
        <v>74</v>
      </c>
      <c r="AY313" s="190" t="s">
        <v>144</v>
      </c>
    </row>
    <row r="314" spans="2:51" s="195" customFormat="1" ht="12">
      <c r="B314" s="194"/>
      <c r="D314" s="189" t="s">
        <v>152</v>
      </c>
      <c r="E314" s="196" t="s">
        <v>1</v>
      </c>
      <c r="F314" s="197" t="s">
        <v>411</v>
      </c>
      <c r="H314" s="198">
        <v>36.621</v>
      </c>
      <c r="L314" s="194"/>
      <c r="M314" s="199"/>
      <c r="T314" s="200"/>
      <c r="AT314" s="196" t="s">
        <v>152</v>
      </c>
      <c r="AU314" s="196" t="s">
        <v>84</v>
      </c>
      <c r="AV314" s="195" t="s">
        <v>84</v>
      </c>
      <c r="AW314" s="195" t="s">
        <v>31</v>
      </c>
      <c r="AX314" s="195" t="s">
        <v>74</v>
      </c>
      <c r="AY314" s="196" t="s">
        <v>144</v>
      </c>
    </row>
    <row r="315" spans="2:65" s="30" customFormat="1" ht="33" customHeight="1">
      <c r="B315" s="29"/>
      <c r="C315" s="174" t="s">
        <v>404</v>
      </c>
      <c r="D315" s="174" t="s">
        <v>146</v>
      </c>
      <c r="E315" s="175" t="s">
        <v>413</v>
      </c>
      <c r="F315" s="176" t="s">
        <v>414</v>
      </c>
      <c r="G315" s="177" t="s">
        <v>207</v>
      </c>
      <c r="H315" s="178">
        <v>58.001</v>
      </c>
      <c r="I315" s="1"/>
      <c r="J315" s="179">
        <f>ROUND(I315*H315,2)</f>
        <v>0</v>
      </c>
      <c r="K315" s="180"/>
      <c r="L315" s="29"/>
      <c r="M315" s="181" t="s">
        <v>1</v>
      </c>
      <c r="N315" s="182" t="s">
        <v>39</v>
      </c>
      <c r="P315" s="183">
        <f>O315*H315</f>
        <v>0</v>
      </c>
      <c r="Q315" s="183">
        <v>0</v>
      </c>
      <c r="R315" s="183">
        <f>Q315*H315</f>
        <v>0</v>
      </c>
      <c r="S315" s="183">
        <v>0</v>
      </c>
      <c r="T315" s="184">
        <f>S315*H315</f>
        <v>0</v>
      </c>
      <c r="AR315" s="185" t="s">
        <v>150</v>
      </c>
      <c r="AT315" s="185" t="s">
        <v>146</v>
      </c>
      <c r="AU315" s="185" t="s">
        <v>84</v>
      </c>
      <c r="AY315" s="12" t="s">
        <v>144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12" t="s">
        <v>82</v>
      </c>
      <c r="BK315" s="186">
        <f>ROUND(I315*H315,2)</f>
        <v>0</v>
      </c>
      <c r="BL315" s="12" t="s">
        <v>150</v>
      </c>
      <c r="BM315" s="185" t="s">
        <v>900</v>
      </c>
    </row>
    <row r="316" spans="2:51" s="188" customFormat="1" ht="12">
      <c r="B316" s="187"/>
      <c r="D316" s="189" t="s">
        <v>152</v>
      </c>
      <c r="E316" s="190" t="s">
        <v>1</v>
      </c>
      <c r="F316" s="191" t="s">
        <v>901</v>
      </c>
      <c r="H316" s="190" t="s">
        <v>1</v>
      </c>
      <c r="L316" s="187"/>
      <c r="M316" s="192"/>
      <c r="T316" s="193"/>
      <c r="AT316" s="190" t="s">
        <v>152</v>
      </c>
      <c r="AU316" s="190" t="s">
        <v>84</v>
      </c>
      <c r="AV316" s="188" t="s">
        <v>82</v>
      </c>
      <c r="AW316" s="188" t="s">
        <v>31</v>
      </c>
      <c r="AX316" s="188" t="s">
        <v>74</v>
      </c>
      <c r="AY316" s="190" t="s">
        <v>144</v>
      </c>
    </row>
    <row r="317" spans="2:51" s="195" customFormat="1" ht="12">
      <c r="B317" s="194"/>
      <c r="D317" s="189" t="s">
        <v>152</v>
      </c>
      <c r="E317" s="196" t="s">
        <v>1</v>
      </c>
      <c r="F317" s="197" t="s">
        <v>417</v>
      </c>
      <c r="H317" s="198">
        <v>58.001</v>
      </c>
      <c r="L317" s="194"/>
      <c r="M317" s="199"/>
      <c r="T317" s="200"/>
      <c r="AT317" s="196" t="s">
        <v>152</v>
      </c>
      <c r="AU317" s="196" t="s">
        <v>84</v>
      </c>
      <c r="AV317" s="195" t="s">
        <v>84</v>
      </c>
      <c r="AW317" s="195" t="s">
        <v>31</v>
      </c>
      <c r="AX317" s="195" t="s">
        <v>74</v>
      </c>
      <c r="AY317" s="196" t="s">
        <v>144</v>
      </c>
    </row>
    <row r="318" spans="2:65" s="30" customFormat="1" ht="33" customHeight="1">
      <c r="B318" s="29"/>
      <c r="C318" s="174" t="s">
        <v>412</v>
      </c>
      <c r="D318" s="174" t="s">
        <v>146</v>
      </c>
      <c r="E318" s="175" t="s">
        <v>419</v>
      </c>
      <c r="F318" s="176" t="s">
        <v>420</v>
      </c>
      <c r="G318" s="177" t="s">
        <v>207</v>
      </c>
      <c r="H318" s="178">
        <v>1.58</v>
      </c>
      <c r="I318" s="1"/>
      <c r="J318" s="179">
        <f>ROUND(I318*H318,2)</f>
        <v>0</v>
      </c>
      <c r="K318" s="180"/>
      <c r="L318" s="29"/>
      <c r="M318" s="181" t="s">
        <v>1</v>
      </c>
      <c r="N318" s="182" t="s">
        <v>39</v>
      </c>
      <c r="P318" s="183">
        <f>O318*H318</f>
        <v>0</v>
      </c>
      <c r="Q318" s="183">
        <v>0</v>
      </c>
      <c r="R318" s="183">
        <f>Q318*H318</f>
        <v>0</v>
      </c>
      <c r="S318" s="183">
        <v>0</v>
      </c>
      <c r="T318" s="184">
        <f>S318*H318</f>
        <v>0</v>
      </c>
      <c r="AR318" s="185" t="s">
        <v>150</v>
      </c>
      <c r="AT318" s="185" t="s">
        <v>146</v>
      </c>
      <c r="AU318" s="185" t="s">
        <v>84</v>
      </c>
      <c r="AY318" s="12" t="s">
        <v>144</v>
      </c>
      <c r="BE318" s="186">
        <f>IF(N318="základní",J318,0)</f>
        <v>0</v>
      </c>
      <c r="BF318" s="186">
        <f>IF(N318="snížená",J318,0)</f>
        <v>0</v>
      </c>
      <c r="BG318" s="186">
        <f>IF(N318="zákl. přenesená",J318,0)</f>
        <v>0</v>
      </c>
      <c r="BH318" s="186">
        <f>IF(N318="sníž. přenesená",J318,0)</f>
        <v>0</v>
      </c>
      <c r="BI318" s="186">
        <f>IF(N318="nulová",J318,0)</f>
        <v>0</v>
      </c>
      <c r="BJ318" s="12" t="s">
        <v>82</v>
      </c>
      <c r="BK318" s="186">
        <f>ROUND(I318*H318,2)</f>
        <v>0</v>
      </c>
      <c r="BL318" s="12" t="s">
        <v>150</v>
      </c>
      <c r="BM318" s="185" t="s">
        <v>902</v>
      </c>
    </row>
    <row r="319" spans="2:51" s="188" customFormat="1" ht="12">
      <c r="B319" s="187"/>
      <c r="D319" s="189" t="s">
        <v>152</v>
      </c>
      <c r="E319" s="190" t="s">
        <v>1</v>
      </c>
      <c r="F319" s="191" t="s">
        <v>422</v>
      </c>
      <c r="H319" s="190" t="s">
        <v>1</v>
      </c>
      <c r="L319" s="187"/>
      <c r="M319" s="192"/>
      <c r="T319" s="193"/>
      <c r="AT319" s="190" t="s">
        <v>152</v>
      </c>
      <c r="AU319" s="190" t="s">
        <v>84</v>
      </c>
      <c r="AV319" s="188" t="s">
        <v>82</v>
      </c>
      <c r="AW319" s="188" t="s">
        <v>31</v>
      </c>
      <c r="AX319" s="188" t="s">
        <v>74</v>
      </c>
      <c r="AY319" s="190" t="s">
        <v>144</v>
      </c>
    </row>
    <row r="320" spans="2:51" s="195" customFormat="1" ht="12">
      <c r="B320" s="194"/>
      <c r="D320" s="189" t="s">
        <v>152</v>
      </c>
      <c r="E320" s="196" t="s">
        <v>1</v>
      </c>
      <c r="F320" s="197" t="s">
        <v>423</v>
      </c>
      <c r="H320" s="198">
        <v>1.58</v>
      </c>
      <c r="L320" s="194"/>
      <c r="M320" s="199"/>
      <c r="T320" s="200"/>
      <c r="AT320" s="196" t="s">
        <v>152</v>
      </c>
      <c r="AU320" s="196" t="s">
        <v>84</v>
      </c>
      <c r="AV320" s="195" t="s">
        <v>84</v>
      </c>
      <c r="AW320" s="195" t="s">
        <v>31</v>
      </c>
      <c r="AX320" s="195" t="s">
        <v>74</v>
      </c>
      <c r="AY320" s="196" t="s">
        <v>144</v>
      </c>
    </row>
    <row r="321" spans="2:65" s="30" customFormat="1" ht="33" customHeight="1">
      <c r="B321" s="29"/>
      <c r="C321" s="174" t="s">
        <v>418</v>
      </c>
      <c r="D321" s="174" t="s">
        <v>146</v>
      </c>
      <c r="E321" s="175" t="s">
        <v>425</v>
      </c>
      <c r="F321" s="176" t="s">
        <v>426</v>
      </c>
      <c r="G321" s="177" t="s">
        <v>207</v>
      </c>
      <c r="H321" s="178">
        <v>10.184</v>
      </c>
      <c r="I321" s="1"/>
      <c r="J321" s="179">
        <f>ROUND(I321*H321,2)</f>
        <v>0</v>
      </c>
      <c r="K321" s="180"/>
      <c r="L321" s="29"/>
      <c r="M321" s="181" t="s">
        <v>1</v>
      </c>
      <c r="N321" s="182" t="s">
        <v>39</v>
      </c>
      <c r="P321" s="183">
        <f>O321*H321</f>
        <v>0</v>
      </c>
      <c r="Q321" s="183">
        <v>0</v>
      </c>
      <c r="R321" s="183">
        <f>Q321*H321</f>
        <v>0</v>
      </c>
      <c r="S321" s="183">
        <v>0</v>
      </c>
      <c r="T321" s="184">
        <f>S321*H321</f>
        <v>0</v>
      </c>
      <c r="AR321" s="185" t="s">
        <v>150</v>
      </c>
      <c r="AT321" s="185" t="s">
        <v>146</v>
      </c>
      <c r="AU321" s="185" t="s">
        <v>84</v>
      </c>
      <c r="AY321" s="12" t="s">
        <v>144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12" t="s">
        <v>82</v>
      </c>
      <c r="BK321" s="186">
        <f>ROUND(I321*H321,2)</f>
        <v>0</v>
      </c>
      <c r="BL321" s="12" t="s">
        <v>150</v>
      </c>
      <c r="BM321" s="185" t="s">
        <v>903</v>
      </c>
    </row>
    <row r="322" spans="2:51" s="188" customFormat="1" ht="12">
      <c r="B322" s="187"/>
      <c r="D322" s="189" t="s">
        <v>152</v>
      </c>
      <c r="E322" s="190" t="s">
        <v>1</v>
      </c>
      <c r="F322" s="191" t="s">
        <v>428</v>
      </c>
      <c r="H322" s="190" t="s">
        <v>1</v>
      </c>
      <c r="L322" s="187"/>
      <c r="M322" s="192"/>
      <c r="T322" s="193"/>
      <c r="AT322" s="190" t="s">
        <v>152</v>
      </c>
      <c r="AU322" s="190" t="s">
        <v>84</v>
      </c>
      <c r="AV322" s="188" t="s">
        <v>82</v>
      </c>
      <c r="AW322" s="188" t="s">
        <v>31</v>
      </c>
      <c r="AX322" s="188" t="s">
        <v>74</v>
      </c>
      <c r="AY322" s="190" t="s">
        <v>144</v>
      </c>
    </row>
    <row r="323" spans="2:51" s="195" customFormat="1" ht="22.5">
      <c r="B323" s="194"/>
      <c r="D323" s="189" t="s">
        <v>152</v>
      </c>
      <c r="E323" s="196" t="s">
        <v>1</v>
      </c>
      <c r="F323" s="197" t="s">
        <v>904</v>
      </c>
      <c r="H323" s="198">
        <v>10.184</v>
      </c>
      <c r="L323" s="194"/>
      <c r="M323" s="199"/>
      <c r="T323" s="200"/>
      <c r="AT323" s="196" t="s">
        <v>152</v>
      </c>
      <c r="AU323" s="196" t="s">
        <v>84</v>
      </c>
      <c r="AV323" s="195" t="s">
        <v>84</v>
      </c>
      <c r="AW323" s="195" t="s">
        <v>31</v>
      </c>
      <c r="AX323" s="195" t="s">
        <v>74</v>
      </c>
      <c r="AY323" s="196" t="s">
        <v>144</v>
      </c>
    </row>
    <row r="324" spans="2:65" s="30" customFormat="1" ht="33" customHeight="1">
      <c r="B324" s="29"/>
      <c r="C324" s="174" t="s">
        <v>424</v>
      </c>
      <c r="D324" s="174" t="s">
        <v>146</v>
      </c>
      <c r="E324" s="175" t="s">
        <v>431</v>
      </c>
      <c r="F324" s="176" t="s">
        <v>432</v>
      </c>
      <c r="G324" s="177" t="s">
        <v>207</v>
      </c>
      <c r="H324" s="178">
        <v>1.07</v>
      </c>
      <c r="I324" s="1"/>
      <c r="J324" s="179">
        <f>ROUND(I324*H324,2)</f>
        <v>0</v>
      </c>
      <c r="K324" s="180"/>
      <c r="L324" s="29"/>
      <c r="M324" s="181" t="s">
        <v>1</v>
      </c>
      <c r="N324" s="182" t="s">
        <v>39</v>
      </c>
      <c r="P324" s="183">
        <f>O324*H324</f>
        <v>0</v>
      </c>
      <c r="Q324" s="183">
        <v>0</v>
      </c>
      <c r="R324" s="183">
        <f>Q324*H324</f>
        <v>0</v>
      </c>
      <c r="S324" s="183">
        <v>0</v>
      </c>
      <c r="T324" s="184">
        <f>S324*H324</f>
        <v>0</v>
      </c>
      <c r="AR324" s="185" t="s">
        <v>150</v>
      </c>
      <c r="AT324" s="185" t="s">
        <v>146</v>
      </c>
      <c r="AU324" s="185" t="s">
        <v>84</v>
      </c>
      <c r="AY324" s="12" t="s">
        <v>144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2" t="s">
        <v>82</v>
      </c>
      <c r="BK324" s="186">
        <f>ROUND(I324*H324,2)</f>
        <v>0</v>
      </c>
      <c r="BL324" s="12" t="s">
        <v>150</v>
      </c>
      <c r="BM324" s="185" t="s">
        <v>905</v>
      </c>
    </row>
    <row r="325" spans="2:51" s="188" customFormat="1" ht="12">
      <c r="B325" s="187"/>
      <c r="D325" s="189" t="s">
        <v>152</v>
      </c>
      <c r="E325" s="190" t="s">
        <v>1</v>
      </c>
      <c r="F325" s="191" t="s">
        <v>434</v>
      </c>
      <c r="H325" s="190" t="s">
        <v>1</v>
      </c>
      <c r="L325" s="187"/>
      <c r="M325" s="192"/>
      <c r="T325" s="193"/>
      <c r="AT325" s="190" t="s">
        <v>152</v>
      </c>
      <c r="AU325" s="190" t="s">
        <v>84</v>
      </c>
      <c r="AV325" s="188" t="s">
        <v>82</v>
      </c>
      <c r="AW325" s="188" t="s">
        <v>31</v>
      </c>
      <c r="AX325" s="188" t="s">
        <v>74</v>
      </c>
      <c r="AY325" s="190" t="s">
        <v>144</v>
      </c>
    </row>
    <row r="326" spans="2:51" s="195" customFormat="1" ht="12">
      <c r="B326" s="194"/>
      <c r="D326" s="189" t="s">
        <v>152</v>
      </c>
      <c r="E326" s="196" t="s">
        <v>1</v>
      </c>
      <c r="F326" s="197" t="s">
        <v>435</v>
      </c>
      <c r="H326" s="198">
        <v>1.07</v>
      </c>
      <c r="L326" s="194"/>
      <c r="M326" s="199"/>
      <c r="T326" s="200"/>
      <c r="AT326" s="196" t="s">
        <v>152</v>
      </c>
      <c r="AU326" s="196" t="s">
        <v>84</v>
      </c>
      <c r="AV326" s="195" t="s">
        <v>84</v>
      </c>
      <c r="AW326" s="195" t="s">
        <v>31</v>
      </c>
      <c r="AX326" s="195" t="s">
        <v>74</v>
      </c>
      <c r="AY326" s="196" t="s">
        <v>144</v>
      </c>
    </row>
    <row r="327" spans="2:65" s="30" customFormat="1" ht="33" customHeight="1">
      <c r="B327" s="29"/>
      <c r="C327" s="174" t="s">
        <v>430</v>
      </c>
      <c r="D327" s="174" t="s">
        <v>146</v>
      </c>
      <c r="E327" s="175" t="s">
        <v>437</v>
      </c>
      <c r="F327" s="176" t="s">
        <v>438</v>
      </c>
      <c r="G327" s="177" t="s">
        <v>207</v>
      </c>
      <c r="H327" s="178">
        <v>16.04</v>
      </c>
      <c r="I327" s="1"/>
      <c r="J327" s="179">
        <f>ROUND(I327*H327,2)</f>
        <v>0</v>
      </c>
      <c r="K327" s="180"/>
      <c r="L327" s="29"/>
      <c r="M327" s="181" t="s">
        <v>1</v>
      </c>
      <c r="N327" s="182" t="s">
        <v>39</v>
      </c>
      <c r="P327" s="183">
        <f>O327*H327</f>
        <v>0</v>
      </c>
      <c r="Q327" s="183">
        <v>0</v>
      </c>
      <c r="R327" s="183">
        <f>Q327*H327</f>
        <v>0</v>
      </c>
      <c r="S327" s="183">
        <v>0</v>
      </c>
      <c r="T327" s="184">
        <f>S327*H327</f>
        <v>0</v>
      </c>
      <c r="AR327" s="185" t="s">
        <v>150</v>
      </c>
      <c r="AT327" s="185" t="s">
        <v>146</v>
      </c>
      <c r="AU327" s="185" t="s">
        <v>84</v>
      </c>
      <c r="AY327" s="12" t="s">
        <v>144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12" t="s">
        <v>82</v>
      </c>
      <c r="BK327" s="186">
        <f>ROUND(I327*H327,2)</f>
        <v>0</v>
      </c>
      <c r="BL327" s="12" t="s">
        <v>150</v>
      </c>
      <c r="BM327" s="185" t="s">
        <v>906</v>
      </c>
    </row>
    <row r="328" spans="2:51" s="188" customFormat="1" ht="12">
      <c r="B328" s="187"/>
      <c r="D328" s="189" t="s">
        <v>152</v>
      </c>
      <c r="E328" s="190" t="s">
        <v>1</v>
      </c>
      <c r="F328" s="191" t="s">
        <v>440</v>
      </c>
      <c r="H328" s="190" t="s">
        <v>1</v>
      </c>
      <c r="L328" s="187"/>
      <c r="M328" s="192"/>
      <c r="T328" s="193"/>
      <c r="AT328" s="190" t="s">
        <v>152</v>
      </c>
      <c r="AU328" s="190" t="s">
        <v>84</v>
      </c>
      <c r="AV328" s="188" t="s">
        <v>82</v>
      </c>
      <c r="AW328" s="188" t="s">
        <v>31</v>
      </c>
      <c r="AX328" s="188" t="s">
        <v>74</v>
      </c>
      <c r="AY328" s="190" t="s">
        <v>144</v>
      </c>
    </row>
    <row r="329" spans="2:51" s="195" customFormat="1" ht="12">
      <c r="B329" s="194"/>
      <c r="D329" s="189" t="s">
        <v>152</v>
      </c>
      <c r="E329" s="196" t="s">
        <v>1</v>
      </c>
      <c r="F329" s="197" t="s">
        <v>907</v>
      </c>
      <c r="H329" s="198">
        <v>12.356</v>
      </c>
      <c r="L329" s="194"/>
      <c r="M329" s="199"/>
      <c r="T329" s="200"/>
      <c r="AT329" s="196" t="s">
        <v>152</v>
      </c>
      <c r="AU329" s="196" t="s">
        <v>84</v>
      </c>
      <c r="AV329" s="195" t="s">
        <v>84</v>
      </c>
      <c r="AW329" s="195" t="s">
        <v>31</v>
      </c>
      <c r="AX329" s="195" t="s">
        <v>74</v>
      </c>
      <c r="AY329" s="196" t="s">
        <v>144</v>
      </c>
    </row>
    <row r="330" spans="2:51" s="188" customFormat="1" ht="12">
      <c r="B330" s="187"/>
      <c r="D330" s="189" t="s">
        <v>152</v>
      </c>
      <c r="E330" s="190" t="s">
        <v>1</v>
      </c>
      <c r="F330" s="191" t="s">
        <v>442</v>
      </c>
      <c r="H330" s="190" t="s">
        <v>1</v>
      </c>
      <c r="L330" s="187"/>
      <c r="M330" s="192"/>
      <c r="T330" s="193"/>
      <c r="AT330" s="190" t="s">
        <v>152</v>
      </c>
      <c r="AU330" s="190" t="s">
        <v>84</v>
      </c>
      <c r="AV330" s="188" t="s">
        <v>82</v>
      </c>
      <c r="AW330" s="188" t="s">
        <v>31</v>
      </c>
      <c r="AX330" s="188" t="s">
        <v>74</v>
      </c>
      <c r="AY330" s="190" t="s">
        <v>144</v>
      </c>
    </row>
    <row r="331" spans="2:51" s="195" customFormat="1" ht="12">
      <c r="B331" s="194"/>
      <c r="D331" s="189" t="s">
        <v>152</v>
      </c>
      <c r="E331" s="196" t="s">
        <v>1</v>
      </c>
      <c r="F331" s="197" t="s">
        <v>443</v>
      </c>
      <c r="H331" s="198">
        <v>1.044</v>
      </c>
      <c r="L331" s="194"/>
      <c r="M331" s="199"/>
      <c r="T331" s="200"/>
      <c r="AT331" s="196" t="s">
        <v>152</v>
      </c>
      <c r="AU331" s="196" t="s">
        <v>84</v>
      </c>
      <c r="AV331" s="195" t="s">
        <v>84</v>
      </c>
      <c r="AW331" s="195" t="s">
        <v>31</v>
      </c>
      <c r="AX331" s="195" t="s">
        <v>74</v>
      </c>
      <c r="AY331" s="196" t="s">
        <v>144</v>
      </c>
    </row>
    <row r="332" spans="2:51" s="188" customFormat="1" ht="12">
      <c r="B332" s="187"/>
      <c r="D332" s="189" t="s">
        <v>152</v>
      </c>
      <c r="E332" s="190" t="s">
        <v>1</v>
      </c>
      <c r="F332" s="191" t="s">
        <v>444</v>
      </c>
      <c r="H332" s="190" t="s">
        <v>1</v>
      </c>
      <c r="L332" s="187"/>
      <c r="M332" s="192"/>
      <c r="T332" s="193"/>
      <c r="AT332" s="190" t="s">
        <v>152</v>
      </c>
      <c r="AU332" s="190" t="s">
        <v>84</v>
      </c>
      <c r="AV332" s="188" t="s">
        <v>82</v>
      </c>
      <c r="AW332" s="188" t="s">
        <v>31</v>
      </c>
      <c r="AX332" s="188" t="s">
        <v>74</v>
      </c>
      <c r="AY332" s="190" t="s">
        <v>144</v>
      </c>
    </row>
    <row r="333" spans="2:51" s="195" customFormat="1" ht="12">
      <c r="B333" s="194"/>
      <c r="D333" s="189" t="s">
        <v>152</v>
      </c>
      <c r="E333" s="196" t="s">
        <v>1</v>
      </c>
      <c r="F333" s="197" t="s">
        <v>445</v>
      </c>
      <c r="H333" s="198">
        <v>2.64</v>
      </c>
      <c r="L333" s="194"/>
      <c r="M333" s="199"/>
      <c r="T333" s="200"/>
      <c r="AT333" s="196" t="s">
        <v>152</v>
      </c>
      <c r="AU333" s="196" t="s">
        <v>84</v>
      </c>
      <c r="AV333" s="195" t="s">
        <v>84</v>
      </c>
      <c r="AW333" s="195" t="s">
        <v>31</v>
      </c>
      <c r="AX333" s="195" t="s">
        <v>74</v>
      </c>
      <c r="AY333" s="196" t="s">
        <v>144</v>
      </c>
    </row>
    <row r="334" spans="2:65" s="30" customFormat="1" ht="33" customHeight="1">
      <c r="B334" s="29"/>
      <c r="C334" s="174" t="s">
        <v>436</v>
      </c>
      <c r="D334" s="174" t="s">
        <v>146</v>
      </c>
      <c r="E334" s="175" t="s">
        <v>447</v>
      </c>
      <c r="F334" s="176" t="s">
        <v>448</v>
      </c>
      <c r="G334" s="177" t="s">
        <v>207</v>
      </c>
      <c r="H334" s="178">
        <v>0.252</v>
      </c>
      <c r="I334" s="1"/>
      <c r="J334" s="179">
        <f>ROUND(I334*H334,2)</f>
        <v>0</v>
      </c>
      <c r="K334" s="180"/>
      <c r="L334" s="29"/>
      <c r="M334" s="181" t="s">
        <v>1</v>
      </c>
      <c r="N334" s="182" t="s">
        <v>39</v>
      </c>
      <c r="P334" s="183">
        <f>O334*H334</f>
        <v>0</v>
      </c>
      <c r="Q334" s="183">
        <v>0</v>
      </c>
      <c r="R334" s="183">
        <f>Q334*H334</f>
        <v>0</v>
      </c>
      <c r="S334" s="183">
        <v>0</v>
      </c>
      <c r="T334" s="184">
        <f>S334*H334</f>
        <v>0</v>
      </c>
      <c r="AR334" s="185" t="s">
        <v>150</v>
      </c>
      <c r="AT334" s="185" t="s">
        <v>146</v>
      </c>
      <c r="AU334" s="185" t="s">
        <v>84</v>
      </c>
      <c r="AY334" s="12" t="s">
        <v>144</v>
      </c>
      <c r="BE334" s="186">
        <f>IF(N334="základní",J334,0)</f>
        <v>0</v>
      </c>
      <c r="BF334" s="186">
        <f>IF(N334="snížená",J334,0)</f>
        <v>0</v>
      </c>
      <c r="BG334" s="186">
        <f>IF(N334="zákl. přenesená",J334,0)</f>
        <v>0</v>
      </c>
      <c r="BH334" s="186">
        <f>IF(N334="sníž. přenesená",J334,0)</f>
        <v>0</v>
      </c>
      <c r="BI334" s="186">
        <f>IF(N334="nulová",J334,0)</f>
        <v>0</v>
      </c>
      <c r="BJ334" s="12" t="s">
        <v>82</v>
      </c>
      <c r="BK334" s="186">
        <f>ROUND(I334*H334,2)</f>
        <v>0</v>
      </c>
      <c r="BL334" s="12" t="s">
        <v>150</v>
      </c>
      <c r="BM334" s="185" t="s">
        <v>908</v>
      </c>
    </row>
    <row r="335" spans="2:51" s="188" customFormat="1" ht="12">
      <c r="B335" s="187"/>
      <c r="D335" s="189" t="s">
        <v>152</v>
      </c>
      <c r="E335" s="190" t="s">
        <v>1</v>
      </c>
      <c r="F335" s="191" t="s">
        <v>450</v>
      </c>
      <c r="H335" s="190" t="s">
        <v>1</v>
      </c>
      <c r="L335" s="187"/>
      <c r="M335" s="192"/>
      <c r="T335" s="193"/>
      <c r="AT335" s="190" t="s">
        <v>152</v>
      </c>
      <c r="AU335" s="190" t="s">
        <v>84</v>
      </c>
      <c r="AV335" s="188" t="s">
        <v>82</v>
      </c>
      <c r="AW335" s="188" t="s">
        <v>31</v>
      </c>
      <c r="AX335" s="188" t="s">
        <v>74</v>
      </c>
      <c r="AY335" s="190" t="s">
        <v>144</v>
      </c>
    </row>
    <row r="336" spans="2:51" s="195" customFormat="1" ht="12">
      <c r="B336" s="194"/>
      <c r="D336" s="189" t="s">
        <v>152</v>
      </c>
      <c r="E336" s="196" t="s">
        <v>1</v>
      </c>
      <c r="F336" s="197" t="s">
        <v>451</v>
      </c>
      <c r="H336" s="198">
        <v>0.252</v>
      </c>
      <c r="L336" s="194"/>
      <c r="M336" s="199"/>
      <c r="T336" s="200"/>
      <c r="AT336" s="196" t="s">
        <v>152</v>
      </c>
      <c r="AU336" s="196" t="s">
        <v>84</v>
      </c>
      <c r="AV336" s="195" t="s">
        <v>84</v>
      </c>
      <c r="AW336" s="195" t="s">
        <v>31</v>
      </c>
      <c r="AX336" s="195" t="s">
        <v>74</v>
      </c>
      <c r="AY336" s="196" t="s">
        <v>144</v>
      </c>
    </row>
    <row r="337" spans="2:63" s="163" customFormat="1" ht="25.9" customHeight="1">
      <c r="B337" s="162"/>
      <c r="D337" s="164" t="s">
        <v>73</v>
      </c>
      <c r="E337" s="165" t="s">
        <v>452</v>
      </c>
      <c r="F337" s="165" t="s">
        <v>453</v>
      </c>
      <c r="J337" s="166">
        <f>BK337</f>
        <v>0</v>
      </c>
      <c r="L337" s="162"/>
      <c r="M337" s="167"/>
      <c r="P337" s="168">
        <f>P338+P342+P350+P354+P372+P388+P407+P415+P433+P440+P444+P462+P468+P506+P532+P542+P549+P553+P560</f>
        <v>0</v>
      </c>
      <c r="R337" s="168">
        <f>R338+R342+R350+R354+R372+R388+R407+R415+R433+R440+R444+R462+R468+R506+R532+R542+R549+R553+R560</f>
        <v>0.00434</v>
      </c>
      <c r="T337" s="169">
        <f>T338+T342+T350+T354+T372+T388+T407+T415+T433+T440+T444+T462+T468+T506+T532+T542+T549+T553+T560</f>
        <v>31.019370200000004</v>
      </c>
      <c r="AR337" s="164" t="s">
        <v>84</v>
      </c>
      <c r="AT337" s="170" t="s">
        <v>73</v>
      </c>
      <c r="AU337" s="170" t="s">
        <v>74</v>
      </c>
      <c r="AY337" s="164" t="s">
        <v>144</v>
      </c>
      <c r="BK337" s="171">
        <f>BK338+BK342+BK350+BK354+BK372+BK388+BK407+BK415+BK433+BK440+BK444+BK462+BK468+BK506+BK532+BK542+BK549+BK553+BK560</f>
        <v>0</v>
      </c>
    </row>
    <row r="338" spans="2:63" s="163" customFormat="1" ht="22.9" customHeight="1">
      <c r="B338" s="162"/>
      <c r="D338" s="164" t="s">
        <v>73</v>
      </c>
      <c r="E338" s="172" t="s">
        <v>454</v>
      </c>
      <c r="F338" s="172" t="s">
        <v>455</v>
      </c>
      <c r="J338" s="173">
        <f>BK338</f>
        <v>0</v>
      </c>
      <c r="L338" s="162"/>
      <c r="M338" s="167"/>
      <c r="P338" s="168">
        <f>SUM(P339:P341)</f>
        <v>0</v>
      </c>
      <c r="R338" s="168">
        <f>SUM(R339:R341)</f>
        <v>0</v>
      </c>
      <c r="T338" s="169">
        <f>SUM(T339:T341)</f>
        <v>0.81168</v>
      </c>
      <c r="AR338" s="164" t="s">
        <v>84</v>
      </c>
      <c r="AT338" s="170" t="s">
        <v>73</v>
      </c>
      <c r="AU338" s="170" t="s">
        <v>82</v>
      </c>
      <c r="AY338" s="164" t="s">
        <v>144</v>
      </c>
      <c r="BK338" s="171">
        <f>SUM(BK339:BK341)</f>
        <v>0</v>
      </c>
    </row>
    <row r="339" spans="2:65" s="30" customFormat="1" ht="16.5" customHeight="1">
      <c r="B339" s="29"/>
      <c r="C339" s="174" t="s">
        <v>446</v>
      </c>
      <c r="D339" s="174" t="s">
        <v>146</v>
      </c>
      <c r="E339" s="175" t="s">
        <v>457</v>
      </c>
      <c r="F339" s="176" t="s">
        <v>458</v>
      </c>
      <c r="G339" s="177" t="s">
        <v>214</v>
      </c>
      <c r="H339" s="178">
        <v>202.92</v>
      </c>
      <c r="I339" s="1"/>
      <c r="J339" s="179">
        <f>ROUND(I339*H339,2)</f>
        <v>0</v>
      </c>
      <c r="K339" s="180"/>
      <c r="L339" s="29"/>
      <c r="M339" s="181" t="s">
        <v>1</v>
      </c>
      <c r="N339" s="182" t="s">
        <v>39</v>
      </c>
      <c r="P339" s="183">
        <f>O339*H339</f>
        <v>0</v>
      </c>
      <c r="Q339" s="183">
        <v>0</v>
      </c>
      <c r="R339" s="183">
        <f>Q339*H339</f>
        <v>0</v>
      </c>
      <c r="S339" s="183">
        <v>0.004</v>
      </c>
      <c r="T339" s="184">
        <f>S339*H339</f>
        <v>0.81168</v>
      </c>
      <c r="AR339" s="185" t="s">
        <v>292</v>
      </c>
      <c r="AT339" s="185" t="s">
        <v>146</v>
      </c>
      <c r="AU339" s="185" t="s">
        <v>84</v>
      </c>
      <c r="AY339" s="12" t="s">
        <v>144</v>
      </c>
      <c r="BE339" s="186">
        <f>IF(N339="základní",J339,0)</f>
        <v>0</v>
      </c>
      <c r="BF339" s="186">
        <f>IF(N339="snížená",J339,0)</f>
        <v>0</v>
      </c>
      <c r="BG339" s="186">
        <f>IF(N339="zákl. přenesená",J339,0)</f>
        <v>0</v>
      </c>
      <c r="BH339" s="186">
        <f>IF(N339="sníž. přenesená",J339,0)</f>
        <v>0</v>
      </c>
      <c r="BI339" s="186">
        <f>IF(N339="nulová",J339,0)</f>
        <v>0</v>
      </c>
      <c r="BJ339" s="12" t="s">
        <v>82</v>
      </c>
      <c r="BK339" s="186">
        <f>ROUND(I339*H339,2)</f>
        <v>0</v>
      </c>
      <c r="BL339" s="12" t="s">
        <v>292</v>
      </c>
      <c r="BM339" s="185" t="s">
        <v>909</v>
      </c>
    </row>
    <row r="340" spans="2:51" s="188" customFormat="1" ht="12">
      <c r="B340" s="187"/>
      <c r="D340" s="189" t="s">
        <v>152</v>
      </c>
      <c r="E340" s="190" t="s">
        <v>1</v>
      </c>
      <c r="F340" s="191" t="s">
        <v>460</v>
      </c>
      <c r="H340" s="190" t="s">
        <v>1</v>
      </c>
      <c r="L340" s="187"/>
      <c r="M340" s="192"/>
      <c r="T340" s="193"/>
      <c r="AT340" s="190" t="s">
        <v>152</v>
      </c>
      <c r="AU340" s="190" t="s">
        <v>84</v>
      </c>
      <c r="AV340" s="188" t="s">
        <v>82</v>
      </c>
      <c r="AW340" s="188" t="s">
        <v>31</v>
      </c>
      <c r="AX340" s="188" t="s">
        <v>74</v>
      </c>
      <c r="AY340" s="190" t="s">
        <v>144</v>
      </c>
    </row>
    <row r="341" spans="2:51" s="195" customFormat="1" ht="12">
      <c r="B341" s="194"/>
      <c r="D341" s="189" t="s">
        <v>152</v>
      </c>
      <c r="E341" s="196" t="s">
        <v>1</v>
      </c>
      <c r="F341" s="197" t="s">
        <v>461</v>
      </c>
      <c r="H341" s="198">
        <v>202.92</v>
      </c>
      <c r="L341" s="194"/>
      <c r="M341" s="199"/>
      <c r="T341" s="200"/>
      <c r="AT341" s="196" t="s">
        <v>152</v>
      </c>
      <c r="AU341" s="196" t="s">
        <v>84</v>
      </c>
      <c r="AV341" s="195" t="s">
        <v>84</v>
      </c>
      <c r="AW341" s="195" t="s">
        <v>31</v>
      </c>
      <c r="AX341" s="195" t="s">
        <v>74</v>
      </c>
      <c r="AY341" s="196" t="s">
        <v>144</v>
      </c>
    </row>
    <row r="342" spans="2:63" s="163" customFormat="1" ht="22.9" customHeight="1">
      <c r="B342" s="162"/>
      <c r="D342" s="164" t="s">
        <v>73</v>
      </c>
      <c r="E342" s="172" t="s">
        <v>462</v>
      </c>
      <c r="F342" s="172" t="s">
        <v>463</v>
      </c>
      <c r="J342" s="173">
        <f>BK342</f>
        <v>0</v>
      </c>
      <c r="L342" s="162"/>
      <c r="M342" s="167"/>
      <c r="P342" s="168">
        <f>SUM(P343:P349)</f>
        <v>0</v>
      </c>
      <c r="R342" s="168">
        <f>SUM(R343:R349)</f>
        <v>0</v>
      </c>
      <c r="T342" s="169">
        <f>SUM(T343:T349)</f>
        <v>0.2576046</v>
      </c>
      <c r="AR342" s="164" t="s">
        <v>84</v>
      </c>
      <c r="AT342" s="170" t="s">
        <v>73</v>
      </c>
      <c r="AU342" s="170" t="s">
        <v>82</v>
      </c>
      <c r="AY342" s="164" t="s">
        <v>144</v>
      </c>
      <c r="BK342" s="171">
        <f>SUM(BK343:BK349)</f>
        <v>0</v>
      </c>
    </row>
    <row r="343" spans="2:65" s="30" customFormat="1" ht="33" customHeight="1">
      <c r="B343" s="29"/>
      <c r="C343" s="174" t="s">
        <v>456</v>
      </c>
      <c r="D343" s="174" t="s">
        <v>146</v>
      </c>
      <c r="E343" s="175" t="s">
        <v>465</v>
      </c>
      <c r="F343" s="176" t="s">
        <v>466</v>
      </c>
      <c r="G343" s="177" t="s">
        <v>214</v>
      </c>
      <c r="H343" s="178">
        <v>390.31</v>
      </c>
      <c r="I343" s="1"/>
      <c r="J343" s="179">
        <f>ROUND(I343*H343,2)</f>
        <v>0</v>
      </c>
      <c r="K343" s="180"/>
      <c r="L343" s="29"/>
      <c r="M343" s="181" t="s">
        <v>1</v>
      </c>
      <c r="N343" s="182" t="s">
        <v>39</v>
      </c>
      <c r="P343" s="183">
        <f>O343*H343</f>
        <v>0</v>
      </c>
      <c r="Q343" s="183">
        <v>0</v>
      </c>
      <c r="R343" s="183">
        <f>Q343*H343</f>
        <v>0</v>
      </c>
      <c r="S343" s="183">
        <v>0.00066</v>
      </c>
      <c r="T343" s="184">
        <f>S343*H343</f>
        <v>0.2576046</v>
      </c>
      <c r="AR343" s="185" t="s">
        <v>292</v>
      </c>
      <c r="AT343" s="185" t="s">
        <v>146</v>
      </c>
      <c r="AU343" s="185" t="s">
        <v>84</v>
      </c>
      <c r="AY343" s="12" t="s">
        <v>144</v>
      </c>
      <c r="BE343" s="186">
        <f>IF(N343="základní",J343,0)</f>
        <v>0</v>
      </c>
      <c r="BF343" s="186">
        <f>IF(N343="snížená",J343,0)</f>
        <v>0</v>
      </c>
      <c r="BG343" s="186">
        <f>IF(N343="zákl. přenesená",J343,0)</f>
        <v>0</v>
      </c>
      <c r="BH343" s="186">
        <f>IF(N343="sníž. přenesená",J343,0)</f>
        <v>0</v>
      </c>
      <c r="BI343" s="186">
        <f>IF(N343="nulová",J343,0)</f>
        <v>0</v>
      </c>
      <c r="BJ343" s="12" t="s">
        <v>82</v>
      </c>
      <c r="BK343" s="186">
        <f>ROUND(I343*H343,2)</f>
        <v>0</v>
      </c>
      <c r="BL343" s="12" t="s">
        <v>292</v>
      </c>
      <c r="BM343" s="185" t="s">
        <v>910</v>
      </c>
    </row>
    <row r="344" spans="2:51" s="188" customFormat="1" ht="12">
      <c r="B344" s="187"/>
      <c r="D344" s="189" t="s">
        <v>152</v>
      </c>
      <c r="E344" s="190" t="s">
        <v>1</v>
      </c>
      <c r="F344" s="191" t="s">
        <v>468</v>
      </c>
      <c r="H344" s="190" t="s">
        <v>1</v>
      </c>
      <c r="L344" s="187"/>
      <c r="M344" s="192"/>
      <c r="T344" s="193"/>
      <c r="AT344" s="190" t="s">
        <v>152</v>
      </c>
      <c r="AU344" s="190" t="s">
        <v>84</v>
      </c>
      <c r="AV344" s="188" t="s">
        <v>82</v>
      </c>
      <c r="AW344" s="188" t="s">
        <v>31</v>
      </c>
      <c r="AX344" s="188" t="s">
        <v>74</v>
      </c>
      <c r="AY344" s="190" t="s">
        <v>144</v>
      </c>
    </row>
    <row r="345" spans="2:51" s="195" customFormat="1" ht="12">
      <c r="B345" s="194"/>
      <c r="D345" s="189" t="s">
        <v>152</v>
      </c>
      <c r="E345" s="196" t="s">
        <v>1</v>
      </c>
      <c r="F345" s="197" t="s">
        <v>469</v>
      </c>
      <c r="H345" s="198">
        <v>198.75</v>
      </c>
      <c r="L345" s="194"/>
      <c r="M345" s="199"/>
      <c r="T345" s="200"/>
      <c r="AT345" s="196" t="s">
        <v>152</v>
      </c>
      <c r="AU345" s="196" t="s">
        <v>84</v>
      </c>
      <c r="AV345" s="195" t="s">
        <v>84</v>
      </c>
      <c r="AW345" s="195" t="s">
        <v>31</v>
      </c>
      <c r="AX345" s="195" t="s">
        <v>74</v>
      </c>
      <c r="AY345" s="196" t="s">
        <v>144</v>
      </c>
    </row>
    <row r="346" spans="2:51" s="188" customFormat="1" ht="12">
      <c r="B346" s="187"/>
      <c r="D346" s="189" t="s">
        <v>152</v>
      </c>
      <c r="E346" s="190" t="s">
        <v>1</v>
      </c>
      <c r="F346" s="191" t="s">
        <v>470</v>
      </c>
      <c r="H346" s="190" t="s">
        <v>1</v>
      </c>
      <c r="L346" s="187"/>
      <c r="M346" s="192"/>
      <c r="T346" s="193"/>
      <c r="AT346" s="190" t="s">
        <v>152</v>
      </c>
      <c r="AU346" s="190" t="s">
        <v>84</v>
      </c>
      <c r="AV346" s="188" t="s">
        <v>82</v>
      </c>
      <c r="AW346" s="188" t="s">
        <v>31</v>
      </c>
      <c r="AX346" s="188" t="s">
        <v>74</v>
      </c>
      <c r="AY346" s="190" t="s">
        <v>144</v>
      </c>
    </row>
    <row r="347" spans="2:51" s="195" customFormat="1" ht="12">
      <c r="B347" s="194"/>
      <c r="D347" s="189" t="s">
        <v>152</v>
      </c>
      <c r="E347" s="196" t="s">
        <v>1</v>
      </c>
      <c r="F347" s="197" t="s">
        <v>471</v>
      </c>
      <c r="H347" s="198">
        <v>11.56</v>
      </c>
      <c r="L347" s="194"/>
      <c r="M347" s="199"/>
      <c r="T347" s="200"/>
      <c r="AT347" s="196" t="s">
        <v>152</v>
      </c>
      <c r="AU347" s="196" t="s">
        <v>84</v>
      </c>
      <c r="AV347" s="195" t="s">
        <v>84</v>
      </c>
      <c r="AW347" s="195" t="s">
        <v>31</v>
      </c>
      <c r="AX347" s="195" t="s">
        <v>74</v>
      </c>
      <c r="AY347" s="196" t="s">
        <v>144</v>
      </c>
    </row>
    <row r="348" spans="2:51" s="188" customFormat="1" ht="12">
      <c r="B348" s="187"/>
      <c r="D348" s="189" t="s">
        <v>152</v>
      </c>
      <c r="E348" s="190" t="s">
        <v>1</v>
      </c>
      <c r="F348" s="191" t="s">
        <v>472</v>
      </c>
      <c r="H348" s="190" t="s">
        <v>1</v>
      </c>
      <c r="L348" s="187"/>
      <c r="M348" s="192"/>
      <c r="T348" s="193"/>
      <c r="AT348" s="190" t="s">
        <v>152</v>
      </c>
      <c r="AU348" s="190" t="s">
        <v>84</v>
      </c>
      <c r="AV348" s="188" t="s">
        <v>82</v>
      </c>
      <c r="AW348" s="188" t="s">
        <v>31</v>
      </c>
      <c r="AX348" s="188" t="s">
        <v>74</v>
      </c>
      <c r="AY348" s="190" t="s">
        <v>144</v>
      </c>
    </row>
    <row r="349" spans="2:51" s="195" customFormat="1" ht="12">
      <c r="B349" s="194"/>
      <c r="D349" s="189" t="s">
        <v>152</v>
      </c>
      <c r="E349" s="196" t="s">
        <v>1</v>
      </c>
      <c r="F349" s="197" t="s">
        <v>473</v>
      </c>
      <c r="H349" s="198">
        <v>180</v>
      </c>
      <c r="L349" s="194"/>
      <c r="M349" s="199"/>
      <c r="T349" s="200"/>
      <c r="AT349" s="196" t="s">
        <v>152</v>
      </c>
      <c r="AU349" s="196" t="s">
        <v>84</v>
      </c>
      <c r="AV349" s="195" t="s">
        <v>84</v>
      </c>
      <c r="AW349" s="195" t="s">
        <v>31</v>
      </c>
      <c r="AX349" s="195" t="s">
        <v>74</v>
      </c>
      <c r="AY349" s="196" t="s">
        <v>144</v>
      </c>
    </row>
    <row r="350" spans="2:63" s="163" customFormat="1" ht="22.9" customHeight="1">
      <c r="B350" s="162"/>
      <c r="D350" s="164" t="s">
        <v>73</v>
      </c>
      <c r="E350" s="172" t="s">
        <v>474</v>
      </c>
      <c r="F350" s="172" t="s">
        <v>475</v>
      </c>
      <c r="J350" s="173">
        <f>BK350</f>
        <v>0</v>
      </c>
      <c r="L350" s="162"/>
      <c r="M350" s="167"/>
      <c r="P350" s="168">
        <f>SUM(P351:P353)</f>
        <v>0</v>
      </c>
      <c r="R350" s="168">
        <f>SUM(R351:R353)</f>
        <v>0</v>
      </c>
      <c r="T350" s="169">
        <f>SUM(T351:T353)</f>
        <v>0.252</v>
      </c>
      <c r="AR350" s="164" t="s">
        <v>84</v>
      </c>
      <c r="AT350" s="170" t="s">
        <v>73</v>
      </c>
      <c r="AU350" s="170" t="s">
        <v>82</v>
      </c>
      <c r="AY350" s="164" t="s">
        <v>144</v>
      </c>
      <c r="BK350" s="171">
        <f>SUM(BK351:BK353)</f>
        <v>0</v>
      </c>
    </row>
    <row r="351" spans="2:65" s="30" customFormat="1" ht="24.2" customHeight="1">
      <c r="B351" s="29"/>
      <c r="C351" s="174" t="s">
        <v>464</v>
      </c>
      <c r="D351" s="174" t="s">
        <v>146</v>
      </c>
      <c r="E351" s="175" t="s">
        <v>477</v>
      </c>
      <c r="F351" s="176" t="s">
        <v>478</v>
      </c>
      <c r="G351" s="177" t="s">
        <v>214</v>
      </c>
      <c r="H351" s="178">
        <v>180</v>
      </c>
      <c r="I351" s="1"/>
      <c r="J351" s="179">
        <f>ROUND(I351*H351,2)</f>
        <v>0</v>
      </c>
      <c r="K351" s="180"/>
      <c r="L351" s="29"/>
      <c r="M351" s="181" t="s">
        <v>1</v>
      </c>
      <c r="N351" s="182" t="s">
        <v>39</v>
      </c>
      <c r="P351" s="183">
        <f>O351*H351</f>
        <v>0</v>
      </c>
      <c r="Q351" s="183">
        <v>0</v>
      </c>
      <c r="R351" s="183">
        <f>Q351*H351</f>
        <v>0</v>
      </c>
      <c r="S351" s="183">
        <v>0.0014</v>
      </c>
      <c r="T351" s="184">
        <f>S351*H351</f>
        <v>0.252</v>
      </c>
      <c r="AR351" s="185" t="s">
        <v>292</v>
      </c>
      <c r="AT351" s="185" t="s">
        <v>146</v>
      </c>
      <c r="AU351" s="185" t="s">
        <v>84</v>
      </c>
      <c r="AY351" s="12" t="s">
        <v>144</v>
      </c>
      <c r="BE351" s="186">
        <f>IF(N351="základní",J351,0)</f>
        <v>0</v>
      </c>
      <c r="BF351" s="186">
        <f>IF(N351="snížená",J351,0)</f>
        <v>0</v>
      </c>
      <c r="BG351" s="186">
        <f>IF(N351="zákl. přenesená",J351,0)</f>
        <v>0</v>
      </c>
      <c r="BH351" s="186">
        <f>IF(N351="sníž. přenesená",J351,0)</f>
        <v>0</v>
      </c>
      <c r="BI351" s="186">
        <f>IF(N351="nulová",J351,0)</f>
        <v>0</v>
      </c>
      <c r="BJ351" s="12" t="s">
        <v>82</v>
      </c>
      <c r="BK351" s="186">
        <f>ROUND(I351*H351,2)</f>
        <v>0</v>
      </c>
      <c r="BL351" s="12" t="s">
        <v>292</v>
      </c>
      <c r="BM351" s="185" t="s">
        <v>911</v>
      </c>
    </row>
    <row r="352" spans="2:51" s="188" customFormat="1" ht="12">
      <c r="B352" s="187"/>
      <c r="D352" s="189" t="s">
        <v>152</v>
      </c>
      <c r="E352" s="190" t="s">
        <v>1</v>
      </c>
      <c r="F352" s="191" t="s">
        <v>480</v>
      </c>
      <c r="H352" s="190" t="s">
        <v>1</v>
      </c>
      <c r="L352" s="187"/>
      <c r="M352" s="192"/>
      <c r="T352" s="193"/>
      <c r="AT352" s="190" t="s">
        <v>152</v>
      </c>
      <c r="AU352" s="190" t="s">
        <v>84</v>
      </c>
      <c r="AV352" s="188" t="s">
        <v>82</v>
      </c>
      <c r="AW352" s="188" t="s">
        <v>31</v>
      </c>
      <c r="AX352" s="188" t="s">
        <v>74</v>
      </c>
      <c r="AY352" s="190" t="s">
        <v>144</v>
      </c>
    </row>
    <row r="353" spans="2:51" s="195" customFormat="1" ht="12">
      <c r="B353" s="194"/>
      <c r="D353" s="189" t="s">
        <v>152</v>
      </c>
      <c r="E353" s="196" t="s">
        <v>1</v>
      </c>
      <c r="F353" s="197" t="s">
        <v>481</v>
      </c>
      <c r="H353" s="198">
        <v>180</v>
      </c>
      <c r="L353" s="194"/>
      <c r="M353" s="199"/>
      <c r="T353" s="200"/>
      <c r="AT353" s="196" t="s">
        <v>152</v>
      </c>
      <c r="AU353" s="196" t="s">
        <v>84</v>
      </c>
      <c r="AV353" s="195" t="s">
        <v>84</v>
      </c>
      <c r="AW353" s="195" t="s">
        <v>31</v>
      </c>
      <c r="AX353" s="195" t="s">
        <v>74</v>
      </c>
      <c r="AY353" s="196" t="s">
        <v>144</v>
      </c>
    </row>
    <row r="354" spans="2:63" s="163" customFormat="1" ht="22.9" customHeight="1">
      <c r="B354" s="162"/>
      <c r="D354" s="164" t="s">
        <v>73</v>
      </c>
      <c r="E354" s="172" t="s">
        <v>482</v>
      </c>
      <c r="F354" s="172" t="s">
        <v>483</v>
      </c>
      <c r="J354" s="173">
        <f>BK354</f>
        <v>0</v>
      </c>
      <c r="L354" s="162"/>
      <c r="M354" s="167"/>
      <c r="P354" s="168">
        <f>SUM(P355:P371)</f>
        <v>0</v>
      </c>
      <c r="R354" s="168">
        <f>SUM(R355:R371)</f>
        <v>0</v>
      </c>
      <c r="T354" s="169">
        <f>SUM(T355:T371)</f>
        <v>0.28188</v>
      </c>
      <c r="AR354" s="164" t="s">
        <v>84</v>
      </c>
      <c r="AT354" s="170" t="s">
        <v>73</v>
      </c>
      <c r="AU354" s="170" t="s">
        <v>82</v>
      </c>
      <c r="AY354" s="164" t="s">
        <v>144</v>
      </c>
      <c r="BK354" s="171">
        <f>SUM(BK355:BK371)</f>
        <v>0</v>
      </c>
    </row>
    <row r="355" spans="2:65" s="30" customFormat="1" ht="16.5" customHeight="1">
      <c r="B355" s="29"/>
      <c r="C355" s="174" t="s">
        <v>476</v>
      </c>
      <c r="D355" s="174" t="s">
        <v>146</v>
      </c>
      <c r="E355" s="175" t="s">
        <v>485</v>
      </c>
      <c r="F355" s="176" t="s">
        <v>486</v>
      </c>
      <c r="G355" s="177" t="s">
        <v>317</v>
      </c>
      <c r="H355" s="178">
        <v>10</v>
      </c>
      <c r="I355" s="1"/>
      <c r="J355" s="179">
        <f>ROUND(I355*H355,2)</f>
        <v>0</v>
      </c>
      <c r="K355" s="180"/>
      <c r="L355" s="29"/>
      <c r="M355" s="181" t="s">
        <v>1</v>
      </c>
      <c r="N355" s="182" t="s">
        <v>39</v>
      </c>
      <c r="P355" s="183">
        <f>O355*H355</f>
        <v>0</v>
      </c>
      <c r="Q355" s="183">
        <v>0</v>
      </c>
      <c r="R355" s="183">
        <f>Q355*H355</f>
        <v>0</v>
      </c>
      <c r="S355" s="183">
        <v>0.0021</v>
      </c>
      <c r="T355" s="184">
        <f>S355*H355</f>
        <v>0.020999999999999998</v>
      </c>
      <c r="AR355" s="185" t="s">
        <v>292</v>
      </c>
      <c r="AT355" s="185" t="s">
        <v>146</v>
      </c>
      <c r="AU355" s="185" t="s">
        <v>84</v>
      </c>
      <c r="AY355" s="12" t="s">
        <v>144</v>
      </c>
      <c r="BE355" s="186">
        <f>IF(N355="základní",J355,0)</f>
        <v>0</v>
      </c>
      <c r="BF355" s="186">
        <f>IF(N355="snížená",J355,0)</f>
        <v>0</v>
      </c>
      <c r="BG355" s="186">
        <f>IF(N355="zákl. přenesená",J355,0)</f>
        <v>0</v>
      </c>
      <c r="BH355" s="186">
        <f>IF(N355="sníž. přenesená",J355,0)</f>
        <v>0</v>
      </c>
      <c r="BI355" s="186">
        <f>IF(N355="nulová",J355,0)</f>
        <v>0</v>
      </c>
      <c r="BJ355" s="12" t="s">
        <v>82</v>
      </c>
      <c r="BK355" s="186">
        <f>ROUND(I355*H355,2)</f>
        <v>0</v>
      </c>
      <c r="BL355" s="12" t="s">
        <v>292</v>
      </c>
      <c r="BM355" s="185" t="s">
        <v>912</v>
      </c>
    </row>
    <row r="356" spans="2:51" s="188" customFormat="1" ht="12">
      <c r="B356" s="187"/>
      <c r="D356" s="189" t="s">
        <v>152</v>
      </c>
      <c r="E356" s="190" t="s">
        <v>1</v>
      </c>
      <c r="F356" s="191" t="s">
        <v>488</v>
      </c>
      <c r="H356" s="190" t="s">
        <v>1</v>
      </c>
      <c r="L356" s="187"/>
      <c r="M356" s="192"/>
      <c r="T356" s="193"/>
      <c r="AT356" s="190" t="s">
        <v>152</v>
      </c>
      <c r="AU356" s="190" t="s">
        <v>84</v>
      </c>
      <c r="AV356" s="188" t="s">
        <v>82</v>
      </c>
      <c r="AW356" s="188" t="s">
        <v>31</v>
      </c>
      <c r="AX356" s="188" t="s">
        <v>74</v>
      </c>
      <c r="AY356" s="190" t="s">
        <v>144</v>
      </c>
    </row>
    <row r="357" spans="2:51" s="195" customFormat="1" ht="12">
      <c r="B357" s="194"/>
      <c r="D357" s="189" t="s">
        <v>152</v>
      </c>
      <c r="E357" s="196" t="s">
        <v>1</v>
      </c>
      <c r="F357" s="197" t="s">
        <v>489</v>
      </c>
      <c r="H357" s="198">
        <v>10</v>
      </c>
      <c r="L357" s="194"/>
      <c r="M357" s="199"/>
      <c r="T357" s="200"/>
      <c r="AT357" s="196" t="s">
        <v>152</v>
      </c>
      <c r="AU357" s="196" t="s">
        <v>84</v>
      </c>
      <c r="AV357" s="195" t="s">
        <v>84</v>
      </c>
      <c r="AW357" s="195" t="s">
        <v>31</v>
      </c>
      <c r="AX357" s="195" t="s">
        <v>74</v>
      </c>
      <c r="AY357" s="196" t="s">
        <v>144</v>
      </c>
    </row>
    <row r="358" spans="2:65" s="30" customFormat="1" ht="16.5" customHeight="1">
      <c r="B358" s="29"/>
      <c r="C358" s="174" t="s">
        <v>484</v>
      </c>
      <c r="D358" s="174" t="s">
        <v>146</v>
      </c>
      <c r="E358" s="175" t="s">
        <v>491</v>
      </c>
      <c r="F358" s="176" t="s">
        <v>492</v>
      </c>
      <c r="G358" s="177" t="s">
        <v>317</v>
      </c>
      <c r="H358" s="178">
        <v>25.5</v>
      </c>
      <c r="I358" s="1"/>
      <c r="J358" s="179">
        <f>ROUND(I358*H358,2)</f>
        <v>0</v>
      </c>
      <c r="K358" s="180"/>
      <c r="L358" s="29"/>
      <c r="M358" s="181" t="s">
        <v>1</v>
      </c>
      <c r="N358" s="182" t="s">
        <v>39</v>
      </c>
      <c r="P358" s="183">
        <f>O358*H358</f>
        <v>0</v>
      </c>
      <c r="Q358" s="183">
        <v>0</v>
      </c>
      <c r="R358" s="183">
        <f>Q358*H358</f>
        <v>0</v>
      </c>
      <c r="S358" s="183">
        <v>0.00198</v>
      </c>
      <c r="T358" s="184">
        <f>S358*H358</f>
        <v>0.05049</v>
      </c>
      <c r="AR358" s="185" t="s">
        <v>292</v>
      </c>
      <c r="AT358" s="185" t="s">
        <v>146</v>
      </c>
      <c r="AU358" s="185" t="s">
        <v>84</v>
      </c>
      <c r="AY358" s="12" t="s">
        <v>144</v>
      </c>
      <c r="BE358" s="186">
        <f>IF(N358="základní",J358,0)</f>
        <v>0</v>
      </c>
      <c r="BF358" s="186">
        <f>IF(N358="snížená",J358,0)</f>
        <v>0</v>
      </c>
      <c r="BG358" s="186">
        <f>IF(N358="zákl. přenesená",J358,0)</f>
        <v>0</v>
      </c>
      <c r="BH358" s="186">
        <f>IF(N358="sníž. přenesená",J358,0)</f>
        <v>0</v>
      </c>
      <c r="BI358" s="186">
        <f>IF(N358="nulová",J358,0)</f>
        <v>0</v>
      </c>
      <c r="BJ358" s="12" t="s">
        <v>82</v>
      </c>
      <c r="BK358" s="186">
        <f>ROUND(I358*H358,2)</f>
        <v>0</v>
      </c>
      <c r="BL358" s="12" t="s">
        <v>292</v>
      </c>
      <c r="BM358" s="185" t="s">
        <v>913</v>
      </c>
    </row>
    <row r="359" spans="2:51" s="188" customFormat="1" ht="12">
      <c r="B359" s="187"/>
      <c r="D359" s="189" t="s">
        <v>152</v>
      </c>
      <c r="E359" s="190" t="s">
        <v>1</v>
      </c>
      <c r="F359" s="191" t="s">
        <v>494</v>
      </c>
      <c r="H359" s="190" t="s">
        <v>1</v>
      </c>
      <c r="L359" s="187"/>
      <c r="M359" s="192"/>
      <c r="T359" s="193"/>
      <c r="AT359" s="190" t="s">
        <v>152</v>
      </c>
      <c r="AU359" s="190" t="s">
        <v>84</v>
      </c>
      <c r="AV359" s="188" t="s">
        <v>82</v>
      </c>
      <c r="AW359" s="188" t="s">
        <v>31</v>
      </c>
      <c r="AX359" s="188" t="s">
        <v>74</v>
      </c>
      <c r="AY359" s="190" t="s">
        <v>144</v>
      </c>
    </row>
    <row r="360" spans="2:51" s="195" customFormat="1" ht="12">
      <c r="B360" s="194"/>
      <c r="D360" s="189" t="s">
        <v>152</v>
      </c>
      <c r="E360" s="196" t="s">
        <v>1</v>
      </c>
      <c r="F360" s="197" t="s">
        <v>330</v>
      </c>
      <c r="H360" s="198">
        <v>20</v>
      </c>
      <c r="L360" s="194"/>
      <c r="M360" s="199"/>
      <c r="T360" s="200"/>
      <c r="AT360" s="196" t="s">
        <v>152</v>
      </c>
      <c r="AU360" s="196" t="s">
        <v>84</v>
      </c>
      <c r="AV360" s="195" t="s">
        <v>84</v>
      </c>
      <c r="AW360" s="195" t="s">
        <v>31</v>
      </c>
      <c r="AX360" s="195" t="s">
        <v>74</v>
      </c>
      <c r="AY360" s="196" t="s">
        <v>144</v>
      </c>
    </row>
    <row r="361" spans="2:51" s="188" customFormat="1" ht="12">
      <c r="B361" s="187"/>
      <c r="D361" s="189" t="s">
        <v>152</v>
      </c>
      <c r="E361" s="190" t="s">
        <v>1</v>
      </c>
      <c r="F361" s="191" t="s">
        <v>495</v>
      </c>
      <c r="H361" s="190" t="s">
        <v>1</v>
      </c>
      <c r="L361" s="187"/>
      <c r="M361" s="192"/>
      <c r="T361" s="193"/>
      <c r="AT361" s="190" t="s">
        <v>152</v>
      </c>
      <c r="AU361" s="190" t="s">
        <v>84</v>
      </c>
      <c r="AV361" s="188" t="s">
        <v>82</v>
      </c>
      <c r="AW361" s="188" t="s">
        <v>31</v>
      </c>
      <c r="AX361" s="188" t="s">
        <v>74</v>
      </c>
      <c r="AY361" s="190" t="s">
        <v>144</v>
      </c>
    </row>
    <row r="362" spans="2:51" s="195" customFormat="1" ht="12">
      <c r="B362" s="194"/>
      <c r="D362" s="189" t="s">
        <v>152</v>
      </c>
      <c r="E362" s="196" t="s">
        <v>1</v>
      </c>
      <c r="F362" s="197" t="s">
        <v>496</v>
      </c>
      <c r="H362" s="198">
        <v>5.5</v>
      </c>
      <c r="L362" s="194"/>
      <c r="M362" s="199"/>
      <c r="T362" s="200"/>
      <c r="AT362" s="196" t="s">
        <v>152</v>
      </c>
      <c r="AU362" s="196" t="s">
        <v>84</v>
      </c>
      <c r="AV362" s="195" t="s">
        <v>84</v>
      </c>
      <c r="AW362" s="195" t="s">
        <v>31</v>
      </c>
      <c r="AX362" s="195" t="s">
        <v>74</v>
      </c>
      <c r="AY362" s="196" t="s">
        <v>144</v>
      </c>
    </row>
    <row r="363" spans="2:65" s="30" customFormat="1" ht="16.5" customHeight="1">
      <c r="B363" s="29"/>
      <c r="C363" s="174" t="s">
        <v>490</v>
      </c>
      <c r="D363" s="174" t="s">
        <v>146</v>
      </c>
      <c r="E363" s="175" t="s">
        <v>498</v>
      </c>
      <c r="F363" s="176" t="s">
        <v>499</v>
      </c>
      <c r="G363" s="177" t="s">
        <v>317</v>
      </c>
      <c r="H363" s="178">
        <v>50</v>
      </c>
      <c r="I363" s="1"/>
      <c r="J363" s="179">
        <f>ROUND(I363*H363,2)</f>
        <v>0</v>
      </c>
      <c r="K363" s="180"/>
      <c r="L363" s="29"/>
      <c r="M363" s="181" t="s">
        <v>1</v>
      </c>
      <c r="N363" s="182" t="s">
        <v>39</v>
      </c>
      <c r="P363" s="183">
        <f>O363*H363</f>
        <v>0</v>
      </c>
      <c r="Q363" s="183">
        <v>0</v>
      </c>
      <c r="R363" s="183">
        <f>Q363*H363</f>
        <v>0</v>
      </c>
      <c r="S363" s="183">
        <v>0.00263</v>
      </c>
      <c r="T363" s="184">
        <f>S363*H363</f>
        <v>0.1315</v>
      </c>
      <c r="AR363" s="185" t="s">
        <v>292</v>
      </c>
      <c r="AT363" s="185" t="s">
        <v>146</v>
      </c>
      <c r="AU363" s="185" t="s">
        <v>84</v>
      </c>
      <c r="AY363" s="12" t="s">
        <v>144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2" t="s">
        <v>82</v>
      </c>
      <c r="BK363" s="186">
        <f>ROUND(I363*H363,2)</f>
        <v>0</v>
      </c>
      <c r="BL363" s="12" t="s">
        <v>292</v>
      </c>
      <c r="BM363" s="185" t="s">
        <v>914</v>
      </c>
    </row>
    <row r="364" spans="2:51" s="188" customFormat="1" ht="12">
      <c r="B364" s="187"/>
      <c r="D364" s="189" t="s">
        <v>152</v>
      </c>
      <c r="E364" s="190" t="s">
        <v>1</v>
      </c>
      <c r="F364" s="191" t="s">
        <v>501</v>
      </c>
      <c r="H364" s="190" t="s">
        <v>1</v>
      </c>
      <c r="L364" s="187"/>
      <c r="M364" s="192"/>
      <c r="T364" s="193"/>
      <c r="AT364" s="190" t="s">
        <v>152</v>
      </c>
      <c r="AU364" s="190" t="s">
        <v>84</v>
      </c>
      <c r="AV364" s="188" t="s">
        <v>82</v>
      </c>
      <c r="AW364" s="188" t="s">
        <v>31</v>
      </c>
      <c r="AX364" s="188" t="s">
        <v>74</v>
      </c>
      <c r="AY364" s="190" t="s">
        <v>144</v>
      </c>
    </row>
    <row r="365" spans="2:51" s="195" customFormat="1" ht="12">
      <c r="B365" s="194"/>
      <c r="D365" s="189" t="s">
        <v>152</v>
      </c>
      <c r="E365" s="196" t="s">
        <v>1</v>
      </c>
      <c r="F365" s="197" t="s">
        <v>502</v>
      </c>
      <c r="H365" s="198">
        <v>50</v>
      </c>
      <c r="L365" s="194"/>
      <c r="M365" s="199"/>
      <c r="T365" s="200"/>
      <c r="AT365" s="196" t="s">
        <v>152</v>
      </c>
      <c r="AU365" s="196" t="s">
        <v>84</v>
      </c>
      <c r="AV365" s="195" t="s">
        <v>84</v>
      </c>
      <c r="AW365" s="195" t="s">
        <v>31</v>
      </c>
      <c r="AX365" s="195" t="s">
        <v>74</v>
      </c>
      <c r="AY365" s="196" t="s">
        <v>144</v>
      </c>
    </row>
    <row r="366" spans="2:65" s="30" customFormat="1" ht="16.5" customHeight="1">
      <c r="B366" s="29"/>
      <c r="C366" s="174" t="s">
        <v>497</v>
      </c>
      <c r="D366" s="174" t="s">
        <v>146</v>
      </c>
      <c r="E366" s="175" t="s">
        <v>504</v>
      </c>
      <c r="F366" s="176" t="s">
        <v>505</v>
      </c>
      <c r="G366" s="177" t="s">
        <v>506</v>
      </c>
      <c r="H366" s="178">
        <v>5</v>
      </c>
      <c r="I366" s="1"/>
      <c r="J366" s="179">
        <f>ROUND(I366*H366,2)</f>
        <v>0</v>
      </c>
      <c r="K366" s="180"/>
      <c r="L366" s="29"/>
      <c r="M366" s="181" t="s">
        <v>1</v>
      </c>
      <c r="N366" s="182" t="s">
        <v>39</v>
      </c>
      <c r="P366" s="183">
        <f>O366*H366</f>
        <v>0</v>
      </c>
      <c r="Q366" s="183">
        <v>0</v>
      </c>
      <c r="R366" s="183">
        <f>Q366*H366</f>
        <v>0</v>
      </c>
      <c r="S366" s="183">
        <v>0.0031</v>
      </c>
      <c r="T366" s="184">
        <f>S366*H366</f>
        <v>0.0155</v>
      </c>
      <c r="AR366" s="185" t="s">
        <v>292</v>
      </c>
      <c r="AT366" s="185" t="s">
        <v>146</v>
      </c>
      <c r="AU366" s="185" t="s">
        <v>84</v>
      </c>
      <c r="AY366" s="12" t="s">
        <v>144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12" t="s">
        <v>82</v>
      </c>
      <c r="BK366" s="186">
        <f>ROUND(I366*H366,2)</f>
        <v>0</v>
      </c>
      <c r="BL366" s="12" t="s">
        <v>292</v>
      </c>
      <c r="BM366" s="185" t="s">
        <v>915</v>
      </c>
    </row>
    <row r="367" spans="2:51" s="188" customFormat="1" ht="12">
      <c r="B367" s="187"/>
      <c r="D367" s="189" t="s">
        <v>152</v>
      </c>
      <c r="E367" s="190" t="s">
        <v>1</v>
      </c>
      <c r="F367" s="191" t="s">
        <v>508</v>
      </c>
      <c r="H367" s="190" t="s">
        <v>1</v>
      </c>
      <c r="L367" s="187"/>
      <c r="M367" s="192"/>
      <c r="T367" s="193"/>
      <c r="AT367" s="190" t="s">
        <v>152</v>
      </c>
      <c r="AU367" s="190" t="s">
        <v>84</v>
      </c>
      <c r="AV367" s="188" t="s">
        <v>82</v>
      </c>
      <c r="AW367" s="188" t="s">
        <v>31</v>
      </c>
      <c r="AX367" s="188" t="s">
        <v>74</v>
      </c>
      <c r="AY367" s="190" t="s">
        <v>144</v>
      </c>
    </row>
    <row r="368" spans="2:51" s="195" customFormat="1" ht="12">
      <c r="B368" s="194"/>
      <c r="D368" s="189" t="s">
        <v>152</v>
      </c>
      <c r="E368" s="196" t="s">
        <v>1</v>
      </c>
      <c r="F368" s="197" t="s">
        <v>187</v>
      </c>
      <c r="H368" s="198">
        <v>5</v>
      </c>
      <c r="L368" s="194"/>
      <c r="M368" s="199"/>
      <c r="T368" s="200"/>
      <c r="AT368" s="196" t="s">
        <v>152</v>
      </c>
      <c r="AU368" s="196" t="s">
        <v>84</v>
      </c>
      <c r="AV368" s="195" t="s">
        <v>84</v>
      </c>
      <c r="AW368" s="195" t="s">
        <v>31</v>
      </c>
      <c r="AX368" s="195" t="s">
        <v>74</v>
      </c>
      <c r="AY368" s="196" t="s">
        <v>144</v>
      </c>
    </row>
    <row r="369" spans="2:65" s="30" customFormat="1" ht="16.5" customHeight="1">
      <c r="B369" s="29"/>
      <c r="C369" s="174" t="s">
        <v>503</v>
      </c>
      <c r="D369" s="174" t="s">
        <v>146</v>
      </c>
      <c r="E369" s="175" t="s">
        <v>510</v>
      </c>
      <c r="F369" s="176" t="s">
        <v>511</v>
      </c>
      <c r="G369" s="177" t="s">
        <v>506</v>
      </c>
      <c r="H369" s="178">
        <v>3</v>
      </c>
      <c r="I369" s="1"/>
      <c r="J369" s="179">
        <f>ROUND(I369*H369,2)</f>
        <v>0</v>
      </c>
      <c r="K369" s="180"/>
      <c r="L369" s="29"/>
      <c r="M369" s="181" t="s">
        <v>1</v>
      </c>
      <c r="N369" s="182" t="s">
        <v>39</v>
      </c>
      <c r="P369" s="183">
        <f>O369*H369</f>
        <v>0</v>
      </c>
      <c r="Q369" s="183">
        <v>0</v>
      </c>
      <c r="R369" s="183">
        <f>Q369*H369</f>
        <v>0</v>
      </c>
      <c r="S369" s="183">
        <v>0.02113</v>
      </c>
      <c r="T369" s="184">
        <f>S369*H369</f>
        <v>0.06339</v>
      </c>
      <c r="AR369" s="185" t="s">
        <v>292</v>
      </c>
      <c r="AT369" s="185" t="s">
        <v>146</v>
      </c>
      <c r="AU369" s="185" t="s">
        <v>84</v>
      </c>
      <c r="AY369" s="12" t="s">
        <v>144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2" t="s">
        <v>82</v>
      </c>
      <c r="BK369" s="186">
        <f>ROUND(I369*H369,2)</f>
        <v>0</v>
      </c>
      <c r="BL369" s="12" t="s">
        <v>292</v>
      </c>
      <c r="BM369" s="185" t="s">
        <v>916</v>
      </c>
    </row>
    <row r="370" spans="2:51" s="188" customFormat="1" ht="12">
      <c r="B370" s="187"/>
      <c r="D370" s="189" t="s">
        <v>152</v>
      </c>
      <c r="E370" s="190" t="s">
        <v>1</v>
      </c>
      <c r="F370" s="191" t="s">
        <v>513</v>
      </c>
      <c r="H370" s="190" t="s">
        <v>1</v>
      </c>
      <c r="L370" s="187"/>
      <c r="M370" s="192"/>
      <c r="T370" s="193"/>
      <c r="AT370" s="190" t="s">
        <v>152</v>
      </c>
      <c r="AU370" s="190" t="s">
        <v>84</v>
      </c>
      <c r="AV370" s="188" t="s">
        <v>82</v>
      </c>
      <c r="AW370" s="188" t="s">
        <v>31</v>
      </c>
      <c r="AX370" s="188" t="s">
        <v>74</v>
      </c>
      <c r="AY370" s="190" t="s">
        <v>144</v>
      </c>
    </row>
    <row r="371" spans="2:51" s="195" customFormat="1" ht="12">
      <c r="B371" s="194"/>
      <c r="D371" s="189" t="s">
        <v>152</v>
      </c>
      <c r="E371" s="196" t="s">
        <v>1</v>
      </c>
      <c r="F371" s="197" t="s">
        <v>172</v>
      </c>
      <c r="H371" s="198">
        <v>3</v>
      </c>
      <c r="L371" s="194"/>
      <c r="M371" s="199"/>
      <c r="T371" s="200"/>
      <c r="AT371" s="196" t="s">
        <v>152</v>
      </c>
      <c r="AU371" s="196" t="s">
        <v>84</v>
      </c>
      <c r="AV371" s="195" t="s">
        <v>84</v>
      </c>
      <c r="AW371" s="195" t="s">
        <v>31</v>
      </c>
      <c r="AX371" s="195" t="s">
        <v>74</v>
      </c>
      <c r="AY371" s="196" t="s">
        <v>144</v>
      </c>
    </row>
    <row r="372" spans="2:63" s="163" customFormat="1" ht="22.9" customHeight="1">
      <c r="B372" s="162"/>
      <c r="D372" s="164" t="s">
        <v>73</v>
      </c>
      <c r="E372" s="172" t="s">
        <v>514</v>
      </c>
      <c r="F372" s="172" t="s">
        <v>515</v>
      </c>
      <c r="J372" s="173">
        <f>BK372</f>
        <v>0</v>
      </c>
      <c r="L372" s="162"/>
      <c r="M372" s="167"/>
      <c r="P372" s="168">
        <f>SUM(P373:P387)</f>
        <v>0</v>
      </c>
      <c r="R372" s="168">
        <f>SUM(R373:R387)</f>
        <v>0</v>
      </c>
      <c r="T372" s="169">
        <f>SUM(T373:T387)</f>
        <v>0.31362</v>
      </c>
      <c r="AR372" s="164" t="s">
        <v>84</v>
      </c>
      <c r="AT372" s="170" t="s">
        <v>73</v>
      </c>
      <c r="AU372" s="170" t="s">
        <v>82</v>
      </c>
      <c r="AY372" s="164" t="s">
        <v>144</v>
      </c>
      <c r="BK372" s="171">
        <f>SUM(BK373:BK387)</f>
        <v>0</v>
      </c>
    </row>
    <row r="373" spans="2:65" s="30" customFormat="1" ht="24.2" customHeight="1">
      <c r="B373" s="29"/>
      <c r="C373" s="174" t="s">
        <v>509</v>
      </c>
      <c r="D373" s="174" t="s">
        <v>146</v>
      </c>
      <c r="E373" s="175" t="s">
        <v>517</v>
      </c>
      <c r="F373" s="176" t="s">
        <v>518</v>
      </c>
      <c r="G373" s="177" t="s">
        <v>317</v>
      </c>
      <c r="H373" s="178">
        <v>50</v>
      </c>
      <c r="I373" s="1"/>
      <c r="J373" s="179">
        <f>ROUND(I373*H373,2)</f>
        <v>0</v>
      </c>
      <c r="K373" s="180"/>
      <c r="L373" s="29"/>
      <c r="M373" s="181" t="s">
        <v>1</v>
      </c>
      <c r="N373" s="182" t="s">
        <v>39</v>
      </c>
      <c r="P373" s="183">
        <f>O373*H373</f>
        <v>0</v>
      </c>
      <c r="Q373" s="183">
        <v>0</v>
      </c>
      <c r="R373" s="183">
        <f>Q373*H373</f>
        <v>0</v>
      </c>
      <c r="S373" s="183">
        <v>0.0052</v>
      </c>
      <c r="T373" s="184">
        <f>S373*H373</f>
        <v>0.26</v>
      </c>
      <c r="AR373" s="185" t="s">
        <v>292</v>
      </c>
      <c r="AT373" s="185" t="s">
        <v>146</v>
      </c>
      <c r="AU373" s="185" t="s">
        <v>84</v>
      </c>
      <c r="AY373" s="12" t="s">
        <v>144</v>
      </c>
      <c r="BE373" s="186">
        <f>IF(N373="základní",J373,0)</f>
        <v>0</v>
      </c>
      <c r="BF373" s="186">
        <f>IF(N373="snížená",J373,0)</f>
        <v>0</v>
      </c>
      <c r="BG373" s="186">
        <f>IF(N373="zákl. přenesená",J373,0)</f>
        <v>0</v>
      </c>
      <c r="BH373" s="186">
        <f>IF(N373="sníž. přenesená",J373,0)</f>
        <v>0</v>
      </c>
      <c r="BI373" s="186">
        <f>IF(N373="nulová",J373,0)</f>
        <v>0</v>
      </c>
      <c r="BJ373" s="12" t="s">
        <v>82</v>
      </c>
      <c r="BK373" s="186">
        <f>ROUND(I373*H373,2)</f>
        <v>0</v>
      </c>
      <c r="BL373" s="12" t="s">
        <v>292</v>
      </c>
      <c r="BM373" s="185" t="s">
        <v>917</v>
      </c>
    </row>
    <row r="374" spans="2:51" s="188" customFormat="1" ht="12">
      <c r="B374" s="187"/>
      <c r="D374" s="189" t="s">
        <v>152</v>
      </c>
      <c r="E374" s="190" t="s">
        <v>1</v>
      </c>
      <c r="F374" s="191" t="s">
        <v>520</v>
      </c>
      <c r="H374" s="190" t="s">
        <v>1</v>
      </c>
      <c r="L374" s="187"/>
      <c r="M374" s="192"/>
      <c r="T374" s="193"/>
      <c r="AT374" s="190" t="s">
        <v>152</v>
      </c>
      <c r="AU374" s="190" t="s">
        <v>84</v>
      </c>
      <c r="AV374" s="188" t="s">
        <v>82</v>
      </c>
      <c r="AW374" s="188" t="s">
        <v>31</v>
      </c>
      <c r="AX374" s="188" t="s">
        <v>74</v>
      </c>
      <c r="AY374" s="190" t="s">
        <v>144</v>
      </c>
    </row>
    <row r="375" spans="2:51" s="195" customFormat="1" ht="12">
      <c r="B375" s="194"/>
      <c r="D375" s="189" t="s">
        <v>152</v>
      </c>
      <c r="E375" s="196" t="s">
        <v>1</v>
      </c>
      <c r="F375" s="197" t="s">
        <v>502</v>
      </c>
      <c r="H375" s="198">
        <v>50</v>
      </c>
      <c r="L375" s="194"/>
      <c r="M375" s="199"/>
      <c r="T375" s="200"/>
      <c r="AT375" s="196" t="s">
        <v>152</v>
      </c>
      <c r="AU375" s="196" t="s">
        <v>84</v>
      </c>
      <c r="AV375" s="195" t="s">
        <v>84</v>
      </c>
      <c r="AW375" s="195" t="s">
        <v>31</v>
      </c>
      <c r="AX375" s="195" t="s">
        <v>74</v>
      </c>
      <c r="AY375" s="196" t="s">
        <v>144</v>
      </c>
    </row>
    <row r="376" spans="2:65" s="30" customFormat="1" ht="16.5" customHeight="1">
      <c r="B376" s="29"/>
      <c r="C376" s="174" t="s">
        <v>516</v>
      </c>
      <c r="D376" s="174" t="s">
        <v>146</v>
      </c>
      <c r="E376" s="175" t="s">
        <v>522</v>
      </c>
      <c r="F376" s="176" t="s">
        <v>523</v>
      </c>
      <c r="G376" s="177" t="s">
        <v>317</v>
      </c>
      <c r="H376" s="178">
        <v>70</v>
      </c>
      <c r="I376" s="1"/>
      <c r="J376" s="179">
        <f>ROUND(I376*H376,2)</f>
        <v>0</v>
      </c>
      <c r="K376" s="180"/>
      <c r="L376" s="29"/>
      <c r="M376" s="181" t="s">
        <v>1</v>
      </c>
      <c r="N376" s="182" t="s">
        <v>39</v>
      </c>
      <c r="P376" s="183">
        <f>O376*H376</f>
        <v>0</v>
      </c>
      <c r="Q376" s="183">
        <v>0</v>
      </c>
      <c r="R376" s="183">
        <f>Q376*H376</f>
        <v>0</v>
      </c>
      <c r="S376" s="183">
        <v>0.00028</v>
      </c>
      <c r="T376" s="184">
        <f>S376*H376</f>
        <v>0.0196</v>
      </c>
      <c r="AR376" s="185" t="s">
        <v>292</v>
      </c>
      <c r="AT376" s="185" t="s">
        <v>146</v>
      </c>
      <c r="AU376" s="185" t="s">
        <v>84</v>
      </c>
      <c r="AY376" s="12" t="s">
        <v>144</v>
      </c>
      <c r="BE376" s="186">
        <f>IF(N376="základní",J376,0)</f>
        <v>0</v>
      </c>
      <c r="BF376" s="186">
        <f>IF(N376="snížená",J376,0)</f>
        <v>0</v>
      </c>
      <c r="BG376" s="186">
        <f>IF(N376="zákl. přenesená",J376,0)</f>
        <v>0</v>
      </c>
      <c r="BH376" s="186">
        <f>IF(N376="sníž. přenesená",J376,0)</f>
        <v>0</v>
      </c>
      <c r="BI376" s="186">
        <f>IF(N376="nulová",J376,0)</f>
        <v>0</v>
      </c>
      <c r="BJ376" s="12" t="s">
        <v>82</v>
      </c>
      <c r="BK376" s="186">
        <f>ROUND(I376*H376,2)</f>
        <v>0</v>
      </c>
      <c r="BL376" s="12" t="s">
        <v>292</v>
      </c>
      <c r="BM376" s="185" t="s">
        <v>918</v>
      </c>
    </row>
    <row r="377" spans="2:51" s="188" customFormat="1" ht="12">
      <c r="B377" s="187"/>
      <c r="D377" s="189" t="s">
        <v>152</v>
      </c>
      <c r="E377" s="190" t="s">
        <v>1</v>
      </c>
      <c r="F377" s="191" t="s">
        <v>525</v>
      </c>
      <c r="H377" s="190" t="s">
        <v>1</v>
      </c>
      <c r="L377" s="187"/>
      <c r="M377" s="192"/>
      <c r="T377" s="193"/>
      <c r="AT377" s="190" t="s">
        <v>152</v>
      </c>
      <c r="AU377" s="190" t="s">
        <v>84</v>
      </c>
      <c r="AV377" s="188" t="s">
        <v>82</v>
      </c>
      <c r="AW377" s="188" t="s">
        <v>31</v>
      </c>
      <c r="AX377" s="188" t="s">
        <v>74</v>
      </c>
      <c r="AY377" s="190" t="s">
        <v>144</v>
      </c>
    </row>
    <row r="378" spans="2:51" s="195" customFormat="1" ht="12">
      <c r="B378" s="194"/>
      <c r="D378" s="189" t="s">
        <v>152</v>
      </c>
      <c r="E378" s="196" t="s">
        <v>1</v>
      </c>
      <c r="F378" s="197" t="s">
        <v>526</v>
      </c>
      <c r="H378" s="198">
        <v>70</v>
      </c>
      <c r="L378" s="194"/>
      <c r="M378" s="199"/>
      <c r="T378" s="200"/>
      <c r="AT378" s="196" t="s">
        <v>152</v>
      </c>
      <c r="AU378" s="196" t="s">
        <v>84</v>
      </c>
      <c r="AV378" s="195" t="s">
        <v>84</v>
      </c>
      <c r="AW378" s="195" t="s">
        <v>31</v>
      </c>
      <c r="AX378" s="195" t="s">
        <v>74</v>
      </c>
      <c r="AY378" s="196" t="s">
        <v>144</v>
      </c>
    </row>
    <row r="379" spans="2:65" s="30" customFormat="1" ht="16.5" customHeight="1">
      <c r="B379" s="29"/>
      <c r="C379" s="174" t="s">
        <v>521</v>
      </c>
      <c r="D379" s="174" t="s">
        <v>146</v>
      </c>
      <c r="E379" s="175" t="s">
        <v>528</v>
      </c>
      <c r="F379" s="176" t="s">
        <v>529</v>
      </c>
      <c r="G379" s="177" t="s">
        <v>317</v>
      </c>
      <c r="H379" s="178">
        <v>70</v>
      </c>
      <c r="I379" s="1"/>
      <c r="J379" s="179">
        <f>ROUND(I379*H379,2)</f>
        <v>0</v>
      </c>
      <c r="K379" s="180"/>
      <c r="L379" s="29"/>
      <c r="M379" s="181" t="s">
        <v>1</v>
      </c>
      <c r="N379" s="182" t="s">
        <v>39</v>
      </c>
      <c r="P379" s="183">
        <f>O379*H379</f>
        <v>0</v>
      </c>
      <c r="Q379" s="183">
        <v>0</v>
      </c>
      <c r="R379" s="183">
        <f>Q379*H379</f>
        <v>0</v>
      </c>
      <c r="S379" s="183">
        <v>0.00024</v>
      </c>
      <c r="T379" s="184">
        <f>S379*H379</f>
        <v>0.0168</v>
      </c>
      <c r="AR379" s="185" t="s">
        <v>292</v>
      </c>
      <c r="AT379" s="185" t="s">
        <v>146</v>
      </c>
      <c r="AU379" s="185" t="s">
        <v>84</v>
      </c>
      <c r="AY379" s="12" t="s">
        <v>144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12" t="s">
        <v>82</v>
      </c>
      <c r="BK379" s="186">
        <f>ROUND(I379*H379,2)</f>
        <v>0</v>
      </c>
      <c r="BL379" s="12" t="s">
        <v>292</v>
      </c>
      <c r="BM379" s="185" t="s">
        <v>919</v>
      </c>
    </row>
    <row r="380" spans="2:51" s="188" customFormat="1" ht="12">
      <c r="B380" s="187"/>
      <c r="D380" s="189" t="s">
        <v>152</v>
      </c>
      <c r="E380" s="190" t="s">
        <v>1</v>
      </c>
      <c r="F380" s="191" t="s">
        <v>531</v>
      </c>
      <c r="H380" s="190" t="s">
        <v>1</v>
      </c>
      <c r="L380" s="187"/>
      <c r="M380" s="192"/>
      <c r="T380" s="193"/>
      <c r="AT380" s="190" t="s">
        <v>152</v>
      </c>
      <c r="AU380" s="190" t="s">
        <v>84</v>
      </c>
      <c r="AV380" s="188" t="s">
        <v>82</v>
      </c>
      <c r="AW380" s="188" t="s">
        <v>31</v>
      </c>
      <c r="AX380" s="188" t="s">
        <v>74</v>
      </c>
      <c r="AY380" s="190" t="s">
        <v>144</v>
      </c>
    </row>
    <row r="381" spans="2:51" s="195" customFormat="1" ht="12">
      <c r="B381" s="194"/>
      <c r="D381" s="189" t="s">
        <v>152</v>
      </c>
      <c r="E381" s="196" t="s">
        <v>1</v>
      </c>
      <c r="F381" s="197" t="s">
        <v>532</v>
      </c>
      <c r="H381" s="198">
        <v>70</v>
      </c>
      <c r="L381" s="194"/>
      <c r="M381" s="199"/>
      <c r="T381" s="200"/>
      <c r="AT381" s="196" t="s">
        <v>152</v>
      </c>
      <c r="AU381" s="196" t="s">
        <v>84</v>
      </c>
      <c r="AV381" s="195" t="s">
        <v>84</v>
      </c>
      <c r="AW381" s="195" t="s">
        <v>31</v>
      </c>
      <c r="AX381" s="195" t="s">
        <v>74</v>
      </c>
      <c r="AY381" s="196" t="s">
        <v>144</v>
      </c>
    </row>
    <row r="382" spans="2:65" s="30" customFormat="1" ht="16.5" customHeight="1">
      <c r="B382" s="29"/>
      <c r="C382" s="174" t="s">
        <v>527</v>
      </c>
      <c r="D382" s="174" t="s">
        <v>146</v>
      </c>
      <c r="E382" s="175" t="s">
        <v>539</v>
      </c>
      <c r="F382" s="176" t="s">
        <v>540</v>
      </c>
      <c r="G382" s="177" t="s">
        <v>506</v>
      </c>
      <c r="H382" s="178">
        <v>1</v>
      </c>
      <c r="I382" s="1"/>
      <c r="J382" s="179">
        <f>ROUND(I382*H382,2)</f>
        <v>0</v>
      </c>
      <c r="K382" s="180"/>
      <c r="L382" s="29"/>
      <c r="M382" s="181" t="s">
        <v>1</v>
      </c>
      <c r="N382" s="182" t="s">
        <v>39</v>
      </c>
      <c r="P382" s="183">
        <f>O382*H382</f>
        <v>0</v>
      </c>
      <c r="Q382" s="183">
        <v>0</v>
      </c>
      <c r="R382" s="183">
        <f>Q382*H382</f>
        <v>0</v>
      </c>
      <c r="S382" s="183">
        <v>0.00722</v>
      </c>
      <c r="T382" s="184">
        <f>S382*H382</f>
        <v>0.00722</v>
      </c>
      <c r="AR382" s="185" t="s">
        <v>292</v>
      </c>
      <c r="AT382" s="185" t="s">
        <v>146</v>
      </c>
      <c r="AU382" s="185" t="s">
        <v>84</v>
      </c>
      <c r="AY382" s="12" t="s">
        <v>144</v>
      </c>
      <c r="BE382" s="186">
        <f>IF(N382="základní",J382,0)</f>
        <v>0</v>
      </c>
      <c r="BF382" s="186">
        <f>IF(N382="snížená",J382,0)</f>
        <v>0</v>
      </c>
      <c r="BG382" s="186">
        <f>IF(N382="zákl. přenesená",J382,0)</f>
        <v>0</v>
      </c>
      <c r="BH382" s="186">
        <f>IF(N382="sníž. přenesená",J382,0)</f>
        <v>0</v>
      </c>
      <c r="BI382" s="186">
        <f>IF(N382="nulová",J382,0)</f>
        <v>0</v>
      </c>
      <c r="BJ382" s="12" t="s">
        <v>82</v>
      </c>
      <c r="BK382" s="186">
        <f>ROUND(I382*H382,2)</f>
        <v>0</v>
      </c>
      <c r="BL382" s="12" t="s">
        <v>292</v>
      </c>
      <c r="BM382" s="185" t="s">
        <v>920</v>
      </c>
    </row>
    <row r="383" spans="2:51" s="188" customFormat="1" ht="12">
      <c r="B383" s="187"/>
      <c r="D383" s="189" t="s">
        <v>152</v>
      </c>
      <c r="E383" s="190" t="s">
        <v>1</v>
      </c>
      <c r="F383" s="191" t="s">
        <v>542</v>
      </c>
      <c r="H383" s="190" t="s">
        <v>1</v>
      </c>
      <c r="L383" s="187"/>
      <c r="M383" s="192"/>
      <c r="T383" s="193"/>
      <c r="AT383" s="190" t="s">
        <v>152</v>
      </c>
      <c r="AU383" s="190" t="s">
        <v>84</v>
      </c>
      <c r="AV383" s="188" t="s">
        <v>82</v>
      </c>
      <c r="AW383" s="188" t="s">
        <v>31</v>
      </c>
      <c r="AX383" s="188" t="s">
        <v>74</v>
      </c>
      <c r="AY383" s="190" t="s">
        <v>144</v>
      </c>
    </row>
    <row r="384" spans="2:51" s="195" customFormat="1" ht="12">
      <c r="B384" s="194"/>
      <c r="D384" s="189" t="s">
        <v>152</v>
      </c>
      <c r="E384" s="196" t="s">
        <v>1</v>
      </c>
      <c r="F384" s="197" t="s">
        <v>82</v>
      </c>
      <c r="H384" s="198">
        <v>1</v>
      </c>
      <c r="L384" s="194"/>
      <c r="M384" s="199"/>
      <c r="T384" s="200"/>
      <c r="AT384" s="196" t="s">
        <v>152</v>
      </c>
      <c r="AU384" s="196" t="s">
        <v>84</v>
      </c>
      <c r="AV384" s="195" t="s">
        <v>84</v>
      </c>
      <c r="AW384" s="195" t="s">
        <v>31</v>
      </c>
      <c r="AX384" s="195" t="s">
        <v>74</v>
      </c>
      <c r="AY384" s="196" t="s">
        <v>144</v>
      </c>
    </row>
    <row r="385" spans="2:65" s="30" customFormat="1" ht="16.5" customHeight="1">
      <c r="B385" s="29"/>
      <c r="C385" s="174" t="s">
        <v>533</v>
      </c>
      <c r="D385" s="174" t="s">
        <v>146</v>
      </c>
      <c r="E385" s="175" t="s">
        <v>544</v>
      </c>
      <c r="F385" s="176" t="s">
        <v>545</v>
      </c>
      <c r="G385" s="177" t="s">
        <v>506</v>
      </c>
      <c r="H385" s="178">
        <v>1</v>
      </c>
      <c r="I385" s="1"/>
      <c r="J385" s="179">
        <f>ROUND(I385*H385,2)</f>
        <v>0</v>
      </c>
      <c r="K385" s="180"/>
      <c r="L385" s="29"/>
      <c r="M385" s="181" t="s">
        <v>1</v>
      </c>
      <c r="N385" s="182" t="s">
        <v>39</v>
      </c>
      <c r="P385" s="183">
        <f>O385*H385</f>
        <v>0</v>
      </c>
      <c r="Q385" s="183">
        <v>0</v>
      </c>
      <c r="R385" s="183">
        <f>Q385*H385</f>
        <v>0</v>
      </c>
      <c r="S385" s="183">
        <v>0.01</v>
      </c>
      <c r="T385" s="184">
        <f>S385*H385</f>
        <v>0.01</v>
      </c>
      <c r="AR385" s="185" t="s">
        <v>292</v>
      </c>
      <c r="AT385" s="185" t="s">
        <v>146</v>
      </c>
      <c r="AU385" s="185" t="s">
        <v>84</v>
      </c>
      <c r="AY385" s="12" t="s">
        <v>144</v>
      </c>
      <c r="BE385" s="186">
        <f>IF(N385="základní",J385,0)</f>
        <v>0</v>
      </c>
      <c r="BF385" s="186">
        <f>IF(N385="snížená",J385,0)</f>
        <v>0</v>
      </c>
      <c r="BG385" s="186">
        <f>IF(N385="zákl. přenesená",J385,0)</f>
        <v>0</v>
      </c>
      <c r="BH385" s="186">
        <f>IF(N385="sníž. přenesená",J385,0)</f>
        <v>0</v>
      </c>
      <c r="BI385" s="186">
        <f>IF(N385="nulová",J385,0)</f>
        <v>0</v>
      </c>
      <c r="BJ385" s="12" t="s">
        <v>82</v>
      </c>
      <c r="BK385" s="186">
        <f>ROUND(I385*H385,2)</f>
        <v>0</v>
      </c>
      <c r="BL385" s="12" t="s">
        <v>292</v>
      </c>
      <c r="BM385" s="185" t="s">
        <v>921</v>
      </c>
    </row>
    <row r="386" spans="2:51" s="188" customFormat="1" ht="12">
      <c r="B386" s="187"/>
      <c r="D386" s="189" t="s">
        <v>152</v>
      </c>
      <c r="E386" s="190" t="s">
        <v>1</v>
      </c>
      <c r="F386" s="191" t="s">
        <v>542</v>
      </c>
      <c r="H386" s="190" t="s">
        <v>1</v>
      </c>
      <c r="L386" s="187"/>
      <c r="M386" s="192"/>
      <c r="T386" s="193"/>
      <c r="AT386" s="190" t="s">
        <v>152</v>
      </c>
      <c r="AU386" s="190" t="s">
        <v>84</v>
      </c>
      <c r="AV386" s="188" t="s">
        <v>82</v>
      </c>
      <c r="AW386" s="188" t="s">
        <v>31</v>
      </c>
      <c r="AX386" s="188" t="s">
        <v>74</v>
      </c>
      <c r="AY386" s="190" t="s">
        <v>144</v>
      </c>
    </row>
    <row r="387" spans="2:51" s="195" customFormat="1" ht="12">
      <c r="B387" s="194"/>
      <c r="D387" s="189" t="s">
        <v>152</v>
      </c>
      <c r="E387" s="196" t="s">
        <v>1</v>
      </c>
      <c r="F387" s="197" t="s">
        <v>82</v>
      </c>
      <c r="H387" s="198">
        <v>1</v>
      </c>
      <c r="L387" s="194"/>
      <c r="M387" s="199"/>
      <c r="T387" s="200"/>
      <c r="AT387" s="196" t="s">
        <v>152</v>
      </c>
      <c r="AU387" s="196" t="s">
        <v>84</v>
      </c>
      <c r="AV387" s="195" t="s">
        <v>84</v>
      </c>
      <c r="AW387" s="195" t="s">
        <v>31</v>
      </c>
      <c r="AX387" s="195" t="s">
        <v>74</v>
      </c>
      <c r="AY387" s="196" t="s">
        <v>144</v>
      </c>
    </row>
    <row r="388" spans="2:63" s="163" customFormat="1" ht="22.9" customHeight="1">
      <c r="B388" s="162"/>
      <c r="D388" s="164" t="s">
        <v>73</v>
      </c>
      <c r="E388" s="172" t="s">
        <v>547</v>
      </c>
      <c r="F388" s="172" t="s">
        <v>548</v>
      </c>
      <c r="J388" s="173">
        <f>BK388</f>
        <v>0</v>
      </c>
      <c r="L388" s="162"/>
      <c r="M388" s="167"/>
      <c r="P388" s="168">
        <f>SUM(P389:P406)</f>
        <v>0</v>
      </c>
      <c r="R388" s="168">
        <f>SUM(R389:R406)</f>
        <v>0</v>
      </c>
      <c r="T388" s="169">
        <f>SUM(T389:T406)</f>
        <v>0.28602999999999995</v>
      </c>
      <c r="AR388" s="164" t="s">
        <v>84</v>
      </c>
      <c r="AT388" s="170" t="s">
        <v>73</v>
      </c>
      <c r="AU388" s="170" t="s">
        <v>82</v>
      </c>
      <c r="AY388" s="164" t="s">
        <v>144</v>
      </c>
      <c r="BK388" s="171">
        <f>SUM(BK389:BK406)</f>
        <v>0</v>
      </c>
    </row>
    <row r="389" spans="2:65" s="30" customFormat="1" ht="16.5" customHeight="1">
      <c r="B389" s="29"/>
      <c r="C389" s="174" t="s">
        <v>502</v>
      </c>
      <c r="D389" s="174" t="s">
        <v>146</v>
      </c>
      <c r="E389" s="175" t="s">
        <v>550</v>
      </c>
      <c r="F389" s="176" t="s">
        <v>551</v>
      </c>
      <c r="G389" s="177" t="s">
        <v>552</v>
      </c>
      <c r="H389" s="178">
        <v>4</v>
      </c>
      <c r="I389" s="1"/>
      <c r="J389" s="179">
        <f>ROUND(I389*H389,2)</f>
        <v>0</v>
      </c>
      <c r="K389" s="180"/>
      <c r="L389" s="29"/>
      <c r="M389" s="181" t="s">
        <v>1</v>
      </c>
      <c r="N389" s="182" t="s">
        <v>39</v>
      </c>
      <c r="P389" s="183">
        <f>O389*H389</f>
        <v>0</v>
      </c>
      <c r="Q389" s="183">
        <v>0</v>
      </c>
      <c r="R389" s="183">
        <f>Q389*H389</f>
        <v>0</v>
      </c>
      <c r="S389" s="183">
        <v>0.01933</v>
      </c>
      <c r="T389" s="184">
        <f>S389*H389</f>
        <v>0.07732</v>
      </c>
      <c r="AR389" s="185" t="s">
        <v>292</v>
      </c>
      <c r="AT389" s="185" t="s">
        <v>146</v>
      </c>
      <c r="AU389" s="185" t="s">
        <v>84</v>
      </c>
      <c r="AY389" s="12" t="s">
        <v>144</v>
      </c>
      <c r="BE389" s="186">
        <f>IF(N389="základní",J389,0)</f>
        <v>0</v>
      </c>
      <c r="BF389" s="186">
        <f>IF(N389="snížená",J389,0)</f>
        <v>0</v>
      </c>
      <c r="BG389" s="186">
        <f>IF(N389="zákl. přenesená",J389,0)</f>
        <v>0</v>
      </c>
      <c r="BH389" s="186">
        <f>IF(N389="sníž. přenesená",J389,0)</f>
        <v>0</v>
      </c>
      <c r="BI389" s="186">
        <f>IF(N389="nulová",J389,0)</f>
        <v>0</v>
      </c>
      <c r="BJ389" s="12" t="s">
        <v>82</v>
      </c>
      <c r="BK389" s="186">
        <f>ROUND(I389*H389,2)</f>
        <v>0</v>
      </c>
      <c r="BL389" s="12" t="s">
        <v>292</v>
      </c>
      <c r="BM389" s="185" t="s">
        <v>922</v>
      </c>
    </row>
    <row r="390" spans="2:51" s="188" customFormat="1" ht="12">
      <c r="B390" s="187"/>
      <c r="D390" s="189" t="s">
        <v>152</v>
      </c>
      <c r="E390" s="190" t="s">
        <v>1</v>
      </c>
      <c r="F390" s="191" t="s">
        <v>554</v>
      </c>
      <c r="H390" s="190" t="s">
        <v>1</v>
      </c>
      <c r="L390" s="187"/>
      <c r="M390" s="192"/>
      <c r="T390" s="193"/>
      <c r="AT390" s="190" t="s">
        <v>152</v>
      </c>
      <c r="AU390" s="190" t="s">
        <v>84</v>
      </c>
      <c r="AV390" s="188" t="s">
        <v>82</v>
      </c>
      <c r="AW390" s="188" t="s">
        <v>31</v>
      </c>
      <c r="AX390" s="188" t="s">
        <v>74</v>
      </c>
      <c r="AY390" s="190" t="s">
        <v>144</v>
      </c>
    </row>
    <row r="391" spans="2:51" s="195" customFormat="1" ht="12">
      <c r="B391" s="194"/>
      <c r="D391" s="189" t="s">
        <v>152</v>
      </c>
      <c r="E391" s="196" t="s">
        <v>1</v>
      </c>
      <c r="F391" s="197" t="s">
        <v>555</v>
      </c>
      <c r="H391" s="198">
        <v>4</v>
      </c>
      <c r="L391" s="194"/>
      <c r="M391" s="199"/>
      <c r="T391" s="200"/>
      <c r="AT391" s="196" t="s">
        <v>152</v>
      </c>
      <c r="AU391" s="196" t="s">
        <v>84</v>
      </c>
      <c r="AV391" s="195" t="s">
        <v>84</v>
      </c>
      <c r="AW391" s="195" t="s">
        <v>31</v>
      </c>
      <c r="AX391" s="195" t="s">
        <v>74</v>
      </c>
      <c r="AY391" s="196" t="s">
        <v>144</v>
      </c>
    </row>
    <row r="392" spans="2:65" s="30" customFormat="1" ht="16.5" customHeight="1">
      <c r="B392" s="29"/>
      <c r="C392" s="174" t="s">
        <v>543</v>
      </c>
      <c r="D392" s="174" t="s">
        <v>146</v>
      </c>
      <c r="E392" s="175" t="s">
        <v>557</v>
      </c>
      <c r="F392" s="176" t="s">
        <v>558</v>
      </c>
      <c r="G392" s="177" t="s">
        <v>552</v>
      </c>
      <c r="H392" s="178">
        <v>2</v>
      </c>
      <c r="I392" s="1"/>
      <c r="J392" s="179">
        <f>ROUND(I392*H392,2)</f>
        <v>0</v>
      </c>
      <c r="K392" s="180"/>
      <c r="L392" s="29"/>
      <c r="M392" s="181" t="s">
        <v>1</v>
      </c>
      <c r="N392" s="182" t="s">
        <v>39</v>
      </c>
      <c r="P392" s="183">
        <f>O392*H392</f>
        <v>0</v>
      </c>
      <c r="Q392" s="183">
        <v>0</v>
      </c>
      <c r="R392" s="183">
        <f>Q392*H392</f>
        <v>0</v>
      </c>
      <c r="S392" s="183">
        <v>0.03968</v>
      </c>
      <c r="T392" s="184">
        <f>S392*H392</f>
        <v>0.07936</v>
      </c>
      <c r="AR392" s="185" t="s">
        <v>292</v>
      </c>
      <c r="AT392" s="185" t="s">
        <v>146</v>
      </c>
      <c r="AU392" s="185" t="s">
        <v>84</v>
      </c>
      <c r="AY392" s="12" t="s">
        <v>144</v>
      </c>
      <c r="BE392" s="186">
        <f>IF(N392="základní",J392,0)</f>
        <v>0</v>
      </c>
      <c r="BF392" s="186">
        <f>IF(N392="snížená",J392,0)</f>
        <v>0</v>
      </c>
      <c r="BG392" s="186">
        <f>IF(N392="zákl. přenesená",J392,0)</f>
        <v>0</v>
      </c>
      <c r="BH392" s="186">
        <f>IF(N392="sníž. přenesená",J392,0)</f>
        <v>0</v>
      </c>
      <c r="BI392" s="186">
        <f>IF(N392="nulová",J392,0)</f>
        <v>0</v>
      </c>
      <c r="BJ392" s="12" t="s">
        <v>82</v>
      </c>
      <c r="BK392" s="186">
        <f>ROUND(I392*H392,2)</f>
        <v>0</v>
      </c>
      <c r="BL392" s="12" t="s">
        <v>292</v>
      </c>
      <c r="BM392" s="185" t="s">
        <v>923</v>
      </c>
    </row>
    <row r="393" spans="2:51" s="188" customFormat="1" ht="12">
      <c r="B393" s="187"/>
      <c r="D393" s="189" t="s">
        <v>152</v>
      </c>
      <c r="E393" s="190" t="s">
        <v>1</v>
      </c>
      <c r="F393" s="191" t="s">
        <v>560</v>
      </c>
      <c r="H393" s="190" t="s">
        <v>1</v>
      </c>
      <c r="L393" s="187"/>
      <c r="M393" s="192"/>
      <c r="T393" s="193"/>
      <c r="AT393" s="190" t="s">
        <v>152</v>
      </c>
      <c r="AU393" s="190" t="s">
        <v>84</v>
      </c>
      <c r="AV393" s="188" t="s">
        <v>82</v>
      </c>
      <c r="AW393" s="188" t="s">
        <v>31</v>
      </c>
      <c r="AX393" s="188" t="s">
        <v>74</v>
      </c>
      <c r="AY393" s="190" t="s">
        <v>144</v>
      </c>
    </row>
    <row r="394" spans="2:51" s="195" customFormat="1" ht="12">
      <c r="B394" s="194"/>
      <c r="D394" s="189" t="s">
        <v>152</v>
      </c>
      <c r="E394" s="196" t="s">
        <v>1</v>
      </c>
      <c r="F394" s="197" t="s">
        <v>84</v>
      </c>
      <c r="H394" s="198">
        <v>2</v>
      </c>
      <c r="L394" s="194"/>
      <c r="M394" s="199"/>
      <c r="T394" s="200"/>
      <c r="AT394" s="196" t="s">
        <v>152</v>
      </c>
      <c r="AU394" s="196" t="s">
        <v>84</v>
      </c>
      <c r="AV394" s="195" t="s">
        <v>84</v>
      </c>
      <c r="AW394" s="195" t="s">
        <v>31</v>
      </c>
      <c r="AX394" s="195" t="s">
        <v>74</v>
      </c>
      <c r="AY394" s="196" t="s">
        <v>144</v>
      </c>
    </row>
    <row r="395" spans="2:65" s="30" customFormat="1" ht="16.5" customHeight="1">
      <c r="B395" s="29"/>
      <c r="C395" s="174" t="s">
        <v>549</v>
      </c>
      <c r="D395" s="174" t="s">
        <v>146</v>
      </c>
      <c r="E395" s="175" t="s">
        <v>562</v>
      </c>
      <c r="F395" s="176" t="s">
        <v>563</v>
      </c>
      <c r="G395" s="177" t="s">
        <v>552</v>
      </c>
      <c r="H395" s="178">
        <v>5</v>
      </c>
      <c r="I395" s="1"/>
      <c r="J395" s="179">
        <f>ROUND(I395*H395,2)</f>
        <v>0</v>
      </c>
      <c r="K395" s="180"/>
      <c r="L395" s="29"/>
      <c r="M395" s="181" t="s">
        <v>1</v>
      </c>
      <c r="N395" s="182" t="s">
        <v>39</v>
      </c>
      <c r="P395" s="183">
        <f>O395*H395</f>
        <v>0</v>
      </c>
      <c r="Q395" s="183">
        <v>0</v>
      </c>
      <c r="R395" s="183">
        <f>Q395*H395</f>
        <v>0</v>
      </c>
      <c r="S395" s="183">
        <v>0.01946</v>
      </c>
      <c r="T395" s="184">
        <f>S395*H395</f>
        <v>0.09730000000000001</v>
      </c>
      <c r="AR395" s="185" t="s">
        <v>292</v>
      </c>
      <c r="AT395" s="185" t="s">
        <v>146</v>
      </c>
      <c r="AU395" s="185" t="s">
        <v>84</v>
      </c>
      <c r="AY395" s="12" t="s">
        <v>144</v>
      </c>
      <c r="BE395" s="186">
        <f>IF(N395="základní",J395,0)</f>
        <v>0</v>
      </c>
      <c r="BF395" s="186">
        <f>IF(N395="snížená",J395,0)</f>
        <v>0</v>
      </c>
      <c r="BG395" s="186">
        <f>IF(N395="zákl. přenesená",J395,0)</f>
        <v>0</v>
      </c>
      <c r="BH395" s="186">
        <f>IF(N395="sníž. přenesená",J395,0)</f>
        <v>0</v>
      </c>
      <c r="BI395" s="186">
        <f>IF(N395="nulová",J395,0)</f>
        <v>0</v>
      </c>
      <c r="BJ395" s="12" t="s">
        <v>82</v>
      </c>
      <c r="BK395" s="186">
        <f>ROUND(I395*H395,2)</f>
        <v>0</v>
      </c>
      <c r="BL395" s="12" t="s">
        <v>292</v>
      </c>
      <c r="BM395" s="185" t="s">
        <v>924</v>
      </c>
    </row>
    <row r="396" spans="2:51" s="188" customFormat="1" ht="12">
      <c r="B396" s="187"/>
      <c r="D396" s="189" t="s">
        <v>152</v>
      </c>
      <c r="E396" s="190" t="s">
        <v>1</v>
      </c>
      <c r="F396" s="191" t="s">
        <v>565</v>
      </c>
      <c r="H396" s="190" t="s">
        <v>1</v>
      </c>
      <c r="L396" s="187"/>
      <c r="M396" s="192"/>
      <c r="T396" s="193"/>
      <c r="AT396" s="190" t="s">
        <v>152</v>
      </c>
      <c r="AU396" s="190" t="s">
        <v>84</v>
      </c>
      <c r="AV396" s="188" t="s">
        <v>82</v>
      </c>
      <c r="AW396" s="188" t="s">
        <v>31</v>
      </c>
      <c r="AX396" s="188" t="s">
        <v>74</v>
      </c>
      <c r="AY396" s="190" t="s">
        <v>144</v>
      </c>
    </row>
    <row r="397" spans="2:51" s="195" customFormat="1" ht="12">
      <c r="B397" s="194"/>
      <c r="D397" s="189" t="s">
        <v>152</v>
      </c>
      <c r="E397" s="196" t="s">
        <v>1</v>
      </c>
      <c r="F397" s="197" t="s">
        <v>566</v>
      </c>
      <c r="H397" s="198">
        <v>5</v>
      </c>
      <c r="L397" s="194"/>
      <c r="M397" s="199"/>
      <c r="T397" s="200"/>
      <c r="AT397" s="196" t="s">
        <v>152</v>
      </c>
      <c r="AU397" s="196" t="s">
        <v>84</v>
      </c>
      <c r="AV397" s="195" t="s">
        <v>84</v>
      </c>
      <c r="AW397" s="195" t="s">
        <v>31</v>
      </c>
      <c r="AX397" s="195" t="s">
        <v>74</v>
      </c>
      <c r="AY397" s="196" t="s">
        <v>144</v>
      </c>
    </row>
    <row r="398" spans="2:65" s="30" customFormat="1" ht="16.5" customHeight="1">
      <c r="B398" s="29"/>
      <c r="C398" s="174" t="s">
        <v>556</v>
      </c>
      <c r="D398" s="174" t="s">
        <v>146</v>
      </c>
      <c r="E398" s="175" t="s">
        <v>568</v>
      </c>
      <c r="F398" s="176" t="s">
        <v>569</v>
      </c>
      <c r="G398" s="177" t="s">
        <v>552</v>
      </c>
      <c r="H398" s="178">
        <v>5</v>
      </c>
      <c r="I398" s="1"/>
      <c r="J398" s="179">
        <f>ROUND(I398*H398,2)</f>
        <v>0</v>
      </c>
      <c r="K398" s="180"/>
      <c r="L398" s="29"/>
      <c r="M398" s="181" t="s">
        <v>1</v>
      </c>
      <c r="N398" s="182" t="s">
        <v>39</v>
      </c>
      <c r="P398" s="183">
        <f>O398*H398</f>
        <v>0</v>
      </c>
      <c r="Q398" s="183">
        <v>0</v>
      </c>
      <c r="R398" s="183">
        <f>Q398*H398</f>
        <v>0</v>
      </c>
      <c r="S398" s="183">
        <v>0.00156</v>
      </c>
      <c r="T398" s="184">
        <f>S398*H398</f>
        <v>0.0078</v>
      </c>
      <c r="AR398" s="185" t="s">
        <v>292</v>
      </c>
      <c r="AT398" s="185" t="s">
        <v>146</v>
      </c>
      <c r="AU398" s="185" t="s">
        <v>84</v>
      </c>
      <c r="AY398" s="12" t="s">
        <v>144</v>
      </c>
      <c r="BE398" s="186">
        <f>IF(N398="základní",J398,0)</f>
        <v>0</v>
      </c>
      <c r="BF398" s="186">
        <f>IF(N398="snížená",J398,0)</f>
        <v>0</v>
      </c>
      <c r="BG398" s="186">
        <f>IF(N398="zákl. přenesená",J398,0)</f>
        <v>0</v>
      </c>
      <c r="BH398" s="186">
        <f>IF(N398="sníž. přenesená",J398,0)</f>
        <v>0</v>
      </c>
      <c r="BI398" s="186">
        <f>IF(N398="nulová",J398,0)</f>
        <v>0</v>
      </c>
      <c r="BJ398" s="12" t="s">
        <v>82</v>
      </c>
      <c r="BK398" s="186">
        <f>ROUND(I398*H398,2)</f>
        <v>0</v>
      </c>
      <c r="BL398" s="12" t="s">
        <v>292</v>
      </c>
      <c r="BM398" s="185" t="s">
        <v>925</v>
      </c>
    </row>
    <row r="399" spans="2:51" s="188" customFormat="1" ht="12">
      <c r="B399" s="187"/>
      <c r="D399" s="189" t="s">
        <v>152</v>
      </c>
      <c r="E399" s="190" t="s">
        <v>1</v>
      </c>
      <c r="F399" s="191" t="s">
        <v>508</v>
      </c>
      <c r="H399" s="190" t="s">
        <v>1</v>
      </c>
      <c r="L399" s="187"/>
      <c r="M399" s="192"/>
      <c r="T399" s="193"/>
      <c r="AT399" s="190" t="s">
        <v>152</v>
      </c>
      <c r="AU399" s="190" t="s">
        <v>84</v>
      </c>
      <c r="AV399" s="188" t="s">
        <v>82</v>
      </c>
      <c r="AW399" s="188" t="s">
        <v>31</v>
      </c>
      <c r="AX399" s="188" t="s">
        <v>74</v>
      </c>
      <c r="AY399" s="190" t="s">
        <v>144</v>
      </c>
    </row>
    <row r="400" spans="2:51" s="195" customFormat="1" ht="12">
      <c r="B400" s="194"/>
      <c r="D400" s="189" t="s">
        <v>152</v>
      </c>
      <c r="E400" s="196" t="s">
        <v>1</v>
      </c>
      <c r="F400" s="197" t="s">
        <v>187</v>
      </c>
      <c r="H400" s="198">
        <v>5</v>
      </c>
      <c r="L400" s="194"/>
      <c r="M400" s="199"/>
      <c r="T400" s="200"/>
      <c r="AT400" s="196" t="s">
        <v>152</v>
      </c>
      <c r="AU400" s="196" t="s">
        <v>84</v>
      </c>
      <c r="AV400" s="195" t="s">
        <v>84</v>
      </c>
      <c r="AW400" s="195" t="s">
        <v>31</v>
      </c>
      <c r="AX400" s="195" t="s">
        <v>74</v>
      </c>
      <c r="AY400" s="196" t="s">
        <v>144</v>
      </c>
    </row>
    <row r="401" spans="2:65" s="30" customFormat="1" ht="16.5" customHeight="1">
      <c r="B401" s="29"/>
      <c r="C401" s="174" t="s">
        <v>561</v>
      </c>
      <c r="D401" s="174" t="s">
        <v>146</v>
      </c>
      <c r="E401" s="175" t="s">
        <v>572</v>
      </c>
      <c r="F401" s="176" t="s">
        <v>573</v>
      </c>
      <c r="G401" s="177" t="s">
        <v>506</v>
      </c>
      <c r="H401" s="178">
        <v>5</v>
      </c>
      <c r="I401" s="1"/>
      <c r="J401" s="179">
        <f>ROUND(I401*H401,2)</f>
        <v>0</v>
      </c>
      <c r="K401" s="180"/>
      <c r="L401" s="29"/>
      <c r="M401" s="181" t="s">
        <v>1</v>
      </c>
      <c r="N401" s="182" t="s">
        <v>39</v>
      </c>
      <c r="P401" s="183">
        <f>O401*H401</f>
        <v>0</v>
      </c>
      <c r="Q401" s="183">
        <v>0</v>
      </c>
      <c r="R401" s="183">
        <f>Q401*H401</f>
        <v>0</v>
      </c>
      <c r="S401" s="183">
        <v>0.00085</v>
      </c>
      <c r="T401" s="184">
        <f>S401*H401</f>
        <v>0.0042499999999999994</v>
      </c>
      <c r="AR401" s="185" t="s">
        <v>292</v>
      </c>
      <c r="AT401" s="185" t="s">
        <v>146</v>
      </c>
      <c r="AU401" s="185" t="s">
        <v>84</v>
      </c>
      <c r="AY401" s="12" t="s">
        <v>144</v>
      </c>
      <c r="BE401" s="186">
        <f>IF(N401="základní",J401,0)</f>
        <v>0</v>
      </c>
      <c r="BF401" s="186">
        <f>IF(N401="snížená",J401,0)</f>
        <v>0</v>
      </c>
      <c r="BG401" s="186">
        <f>IF(N401="zákl. přenesená",J401,0)</f>
        <v>0</v>
      </c>
      <c r="BH401" s="186">
        <f>IF(N401="sníž. přenesená",J401,0)</f>
        <v>0</v>
      </c>
      <c r="BI401" s="186">
        <f>IF(N401="nulová",J401,0)</f>
        <v>0</v>
      </c>
      <c r="BJ401" s="12" t="s">
        <v>82</v>
      </c>
      <c r="BK401" s="186">
        <f>ROUND(I401*H401,2)</f>
        <v>0</v>
      </c>
      <c r="BL401" s="12" t="s">
        <v>292</v>
      </c>
      <c r="BM401" s="185" t="s">
        <v>926</v>
      </c>
    </row>
    <row r="402" spans="2:51" s="188" customFormat="1" ht="12">
      <c r="B402" s="187"/>
      <c r="D402" s="189" t="s">
        <v>152</v>
      </c>
      <c r="E402" s="190" t="s">
        <v>1</v>
      </c>
      <c r="F402" s="191" t="s">
        <v>508</v>
      </c>
      <c r="H402" s="190" t="s">
        <v>1</v>
      </c>
      <c r="L402" s="187"/>
      <c r="M402" s="192"/>
      <c r="T402" s="193"/>
      <c r="AT402" s="190" t="s">
        <v>152</v>
      </c>
      <c r="AU402" s="190" t="s">
        <v>84</v>
      </c>
      <c r="AV402" s="188" t="s">
        <v>82</v>
      </c>
      <c r="AW402" s="188" t="s">
        <v>31</v>
      </c>
      <c r="AX402" s="188" t="s">
        <v>74</v>
      </c>
      <c r="AY402" s="190" t="s">
        <v>144</v>
      </c>
    </row>
    <row r="403" spans="2:51" s="195" customFormat="1" ht="12">
      <c r="B403" s="194"/>
      <c r="D403" s="189" t="s">
        <v>152</v>
      </c>
      <c r="E403" s="196" t="s">
        <v>1</v>
      </c>
      <c r="F403" s="197" t="s">
        <v>187</v>
      </c>
      <c r="H403" s="198">
        <v>5</v>
      </c>
      <c r="L403" s="194"/>
      <c r="M403" s="199"/>
      <c r="T403" s="200"/>
      <c r="AT403" s="196" t="s">
        <v>152</v>
      </c>
      <c r="AU403" s="196" t="s">
        <v>84</v>
      </c>
      <c r="AV403" s="195" t="s">
        <v>84</v>
      </c>
      <c r="AW403" s="195" t="s">
        <v>31</v>
      </c>
      <c r="AX403" s="195" t="s">
        <v>74</v>
      </c>
      <c r="AY403" s="196" t="s">
        <v>144</v>
      </c>
    </row>
    <row r="404" spans="2:65" s="30" customFormat="1" ht="16.5" customHeight="1">
      <c r="B404" s="29"/>
      <c r="C404" s="174" t="s">
        <v>567</v>
      </c>
      <c r="D404" s="174" t="s">
        <v>146</v>
      </c>
      <c r="E404" s="175" t="s">
        <v>576</v>
      </c>
      <c r="F404" s="176" t="s">
        <v>577</v>
      </c>
      <c r="G404" s="177" t="s">
        <v>536</v>
      </c>
      <c r="H404" s="178">
        <v>1</v>
      </c>
      <c r="I404" s="1"/>
      <c r="J404" s="179">
        <f>ROUND(I404*H404,2)</f>
        <v>0</v>
      </c>
      <c r="K404" s="180"/>
      <c r="L404" s="29"/>
      <c r="M404" s="181" t="s">
        <v>1</v>
      </c>
      <c r="N404" s="182" t="s">
        <v>39</v>
      </c>
      <c r="P404" s="183">
        <f>O404*H404</f>
        <v>0</v>
      </c>
      <c r="Q404" s="183">
        <v>0</v>
      </c>
      <c r="R404" s="183">
        <f>Q404*H404</f>
        <v>0</v>
      </c>
      <c r="S404" s="183">
        <v>0.02</v>
      </c>
      <c r="T404" s="184">
        <f>S404*H404</f>
        <v>0.02</v>
      </c>
      <c r="AR404" s="185" t="s">
        <v>292</v>
      </c>
      <c r="AT404" s="185" t="s">
        <v>146</v>
      </c>
      <c r="AU404" s="185" t="s">
        <v>84</v>
      </c>
      <c r="AY404" s="12" t="s">
        <v>144</v>
      </c>
      <c r="BE404" s="186">
        <f>IF(N404="základní",J404,0)</f>
        <v>0</v>
      </c>
      <c r="BF404" s="186">
        <f>IF(N404="snížená",J404,0)</f>
        <v>0</v>
      </c>
      <c r="BG404" s="186">
        <f>IF(N404="zákl. přenesená",J404,0)</f>
        <v>0</v>
      </c>
      <c r="BH404" s="186">
        <f>IF(N404="sníž. přenesená",J404,0)</f>
        <v>0</v>
      </c>
      <c r="BI404" s="186">
        <f>IF(N404="nulová",J404,0)</f>
        <v>0</v>
      </c>
      <c r="BJ404" s="12" t="s">
        <v>82</v>
      </c>
      <c r="BK404" s="186">
        <f>ROUND(I404*H404,2)</f>
        <v>0</v>
      </c>
      <c r="BL404" s="12" t="s">
        <v>292</v>
      </c>
      <c r="BM404" s="185" t="s">
        <v>927</v>
      </c>
    </row>
    <row r="405" spans="2:51" s="188" customFormat="1" ht="12">
      <c r="B405" s="187"/>
      <c r="D405" s="189" t="s">
        <v>152</v>
      </c>
      <c r="E405" s="190" t="s">
        <v>1</v>
      </c>
      <c r="F405" s="191" t="s">
        <v>579</v>
      </c>
      <c r="H405" s="190" t="s">
        <v>1</v>
      </c>
      <c r="L405" s="187"/>
      <c r="M405" s="192"/>
      <c r="T405" s="193"/>
      <c r="AT405" s="190" t="s">
        <v>152</v>
      </c>
      <c r="AU405" s="190" t="s">
        <v>84</v>
      </c>
      <c r="AV405" s="188" t="s">
        <v>82</v>
      </c>
      <c r="AW405" s="188" t="s">
        <v>31</v>
      </c>
      <c r="AX405" s="188" t="s">
        <v>74</v>
      </c>
      <c r="AY405" s="190" t="s">
        <v>144</v>
      </c>
    </row>
    <row r="406" spans="2:51" s="195" customFormat="1" ht="12">
      <c r="B406" s="194"/>
      <c r="D406" s="189" t="s">
        <v>152</v>
      </c>
      <c r="E406" s="196" t="s">
        <v>1</v>
      </c>
      <c r="F406" s="197" t="s">
        <v>82</v>
      </c>
      <c r="H406" s="198">
        <v>1</v>
      </c>
      <c r="L406" s="194"/>
      <c r="M406" s="199"/>
      <c r="T406" s="200"/>
      <c r="AT406" s="196" t="s">
        <v>152</v>
      </c>
      <c r="AU406" s="196" t="s">
        <v>84</v>
      </c>
      <c r="AV406" s="195" t="s">
        <v>84</v>
      </c>
      <c r="AW406" s="195" t="s">
        <v>31</v>
      </c>
      <c r="AX406" s="195" t="s">
        <v>74</v>
      </c>
      <c r="AY406" s="196" t="s">
        <v>144</v>
      </c>
    </row>
    <row r="407" spans="2:63" s="163" customFormat="1" ht="22.9" customHeight="1">
      <c r="B407" s="162"/>
      <c r="D407" s="164" t="s">
        <v>73</v>
      </c>
      <c r="E407" s="172" t="s">
        <v>580</v>
      </c>
      <c r="F407" s="172" t="s">
        <v>581</v>
      </c>
      <c r="J407" s="173">
        <f>BK407</f>
        <v>0</v>
      </c>
      <c r="L407" s="162"/>
      <c r="M407" s="167"/>
      <c r="P407" s="168">
        <f>SUM(P408:P414)</f>
        <v>0</v>
      </c>
      <c r="R407" s="168">
        <f>SUM(R408:R414)</f>
        <v>0.00408</v>
      </c>
      <c r="T407" s="169">
        <f>SUM(T408:T414)</f>
        <v>0.35238</v>
      </c>
      <c r="AR407" s="164" t="s">
        <v>84</v>
      </c>
      <c r="AT407" s="170" t="s">
        <v>73</v>
      </c>
      <c r="AU407" s="170" t="s">
        <v>82</v>
      </c>
      <c r="AY407" s="164" t="s">
        <v>144</v>
      </c>
      <c r="BK407" s="171">
        <f>SUM(BK408:BK414)</f>
        <v>0</v>
      </c>
    </row>
    <row r="408" spans="2:65" s="30" customFormat="1" ht="16.5" customHeight="1">
      <c r="B408" s="29"/>
      <c r="C408" s="174" t="s">
        <v>571</v>
      </c>
      <c r="D408" s="174" t="s">
        <v>146</v>
      </c>
      <c r="E408" s="175" t="s">
        <v>583</v>
      </c>
      <c r="F408" s="176" t="s">
        <v>584</v>
      </c>
      <c r="G408" s="177" t="s">
        <v>317</v>
      </c>
      <c r="H408" s="178">
        <v>27</v>
      </c>
      <c r="I408" s="1"/>
      <c r="J408" s="179">
        <f>ROUND(I408*H408,2)</f>
        <v>0</v>
      </c>
      <c r="K408" s="180"/>
      <c r="L408" s="29"/>
      <c r="M408" s="181" t="s">
        <v>1</v>
      </c>
      <c r="N408" s="182" t="s">
        <v>39</v>
      </c>
      <c r="P408" s="183">
        <f>O408*H408</f>
        <v>0</v>
      </c>
      <c r="Q408" s="183">
        <v>4E-05</v>
      </c>
      <c r="R408" s="183">
        <f>Q408*H408</f>
        <v>0.00108</v>
      </c>
      <c r="S408" s="183">
        <v>0.00254</v>
      </c>
      <c r="T408" s="184">
        <f>S408*H408</f>
        <v>0.06858</v>
      </c>
      <c r="AR408" s="185" t="s">
        <v>292</v>
      </c>
      <c r="AT408" s="185" t="s">
        <v>146</v>
      </c>
      <c r="AU408" s="185" t="s">
        <v>84</v>
      </c>
      <c r="AY408" s="12" t="s">
        <v>144</v>
      </c>
      <c r="BE408" s="186">
        <f>IF(N408="základní",J408,0)</f>
        <v>0</v>
      </c>
      <c r="BF408" s="186">
        <f>IF(N408="snížená",J408,0)</f>
        <v>0</v>
      </c>
      <c r="BG408" s="186">
        <f>IF(N408="zákl. přenesená",J408,0)</f>
        <v>0</v>
      </c>
      <c r="BH408" s="186">
        <f>IF(N408="sníž. přenesená",J408,0)</f>
        <v>0</v>
      </c>
      <c r="BI408" s="186">
        <f>IF(N408="nulová",J408,0)</f>
        <v>0</v>
      </c>
      <c r="BJ408" s="12" t="s">
        <v>82</v>
      </c>
      <c r="BK408" s="186">
        <f>ROUND(I408*H408,2)</f>
        <v>0</v>
      </c>
      <c r="BL408" s="12" t="s">
        <v>292</v>
      </c>
      <c r="BM408" s="185" t="s">
        <v>928</v>
      </c>
    </row>
    <row r="409" spans="2:51" s="188" customFormat="1" ht="12">
      <c r="B409" s="187"/>
      <c r="D409" s="189" t="s">
        <v>152</v>
      </c>
      <c r="E409" s="190" t="s">
        <v>1</v>
      </c>
      <c r="F409" s="191" t="s">
        <v>586</v>
      </c>
      <c r="H409" s="190" t="s">
        <v>1</v>
      </c>
      <c r="L409" s="187"/>
      <c r="M409" s="192"/>
      <c r="T409" s="193"/>
      <c r="AT409" s="190" t="s">
        <v>152</v>
      </c>
      <c r="AU409" s="190" t="s">
        <v>84</v>
      </c>
      <c r="AV409" s="188" t="s">
        <v>82</v>
      </c>
      <c r="AW409" s="188" t="s">
        <v>31</v>
      </c>
      <c r="AX409" s="188" t="s">
        <v>74</v>
      </c>
      <c r="AY409" s="190" t="s">
        <v>144</v>
      </c>
    </row>
    <row r="410" spans="2:51" s="188" customFormat="1" ht="12">
      <c r="B410" s="187"/>
      <c r="D410" s="189" t="s">
        <v>152</v>
      </c>
      <c r="E410" s="190" t="s">
        <v>1</v>
      </c>
      <c r="F410" s="191" t="s">
        <v>587</v>
      </c>
      <c r="H410" s="190" t="s">
        <v>1</v>
      </c>
      <c r="L410" s="187"/>
      <c r="M410" s="192"/>
      <c r="T410" s="193"/>
      <c r="AT410" s="190" t="s">
        <v>152</v>
      </c>
      <c r="AU410" s="190" t="s">
        <v>84</v>
      </c>
      <c r="AV410" s="188" t="s">
        <v>82</v>
      </c>
      <c r="AW410" s="188" t="s">
        <v>31</v>
      </c>
      <c r="AX410" s="188" t="s">
        <v>74</v>
      </c>
      <c r="AY410" s="190" t="s">
        <v>144</v>
      </c>
    </row>
    <row r="411" spans="2:51" s="195" customFormat="1" ht="12">
      <c r="B411" s="194"/>
      <c r="D411" s="189" t="s">
        <v>152</v>
      </c>
      <c r="E411" s="196" t="s">
        <v>1</v>
      </c>
      <c r="F411" s="197" t="s">
        <v>588</v>
      </c>
      <c r="H411" s="198">
        <v>27</v>
      </c>
      <c r="L411" s="194"/>
      <c r="M411" s="199"/>
      <c r="T411" s="200"/>
      <c r="AT411" s="196" t="s">
        <v>152</v>
      </c>
      <c r="AU411" s="196" t="s">
        <v>84</v>
      </c>
      <c r="AV411" s="195" t="s">
        <v>84</v>
      </c>
      <c r="AW411" s="195" t="s">
        <v>31</v>
      </c>
      <c r="AX411" s="195" t="s">
        <v>74</v>
      </c>
      <c r="AY411" s="196" t="s">
        <v>144</v>
      </c>
    </row>
    <row r="412" spans="2:65" s="30" customFormat="1" ht="24.2" customHeight="1">
      <c r="B412" s="29"/>
      <c r="C412" s="174" t="s">
        <v>575</v>
      </c>
      <c r="D412" s="174" t="s">
        <v>146</v>
      </c>
      <c r="E412" s="175" t="s">
        <v>590</v>
      </c>
      <c r="F412" s="176" t="s">
        <v>591</v>
      </c>
      <c r="G412" s="177" t="s">
        <v>317</v>
      </c>
      <c r="H412" s="178">
        <v>60</v>
      </c>
      <c r="I412" s="1"/>
      <c r="J412" s="179">
        <f>ROUND(I412*H412,2)</f>
        <v>0</v>
      </c>
      <c r="K412" s="180"/>
      <c r="L412" s="29"/>
      <c r="M412" s="181" t="s">
        <v>1</v>
      </c>
      <c r="N412" s="182" t="s">
        <v>39</v>
      </c>
      <c r="P412" s="183">
        <f>O412*H412</f>
        <v>0</v>
      </c>
      <c r="Q412" s="183">
        <v>5E-05</v>
      </c>
      <c r="R412" s="183">
        <f>Q412*H412</f>
        <v>0.003</v>
      </c>
      <c r="S412" s="183">
        <v>0.00473</v>
      </c>
      <c r="T412" s="184">
        <f>S412*H412</f>
        <v>0.2838</v>
      </c>
      <c r="AR412" s="185" t="s">
        <v>292</v>
      </c>
      <c r="AT412" s="185" t="s">
        <v>146</v>
      </c>
      <c r="AU412" s="185" t="s">
        <v>84</v>
      </c>
      <c r="AY412" s="12" t="s">
        <v>144</v>
      </c>
      <c r="BE412" s="186">
        <f>IF(N412="základní",J412,0)</f>
        <v>0</v>
      </c>
      <c r="BF412" s="186">
        <f>IF(N412="snížená",J412,0)</f>
        <v>0</v>
      </c>
      <c r="BG412" s="186">
        <f>IF(N412="zákl. přenesená",J412,0)</f>
        <v>0</v>
      </c>
      <c r="BH412" s="186">
        <f>IF(N412="sníž. přenesená",J412,0)</f>
        <v>0</v>
      </c>
      <c r="BI412" s="186">
        <f>IF(N412="nulová",J412,0)</f>
        <v>0</v>
      </c>
      <c r="BJ412" s="12" t="s">
        <v>82</v>
      </c>
      <c r="BK412" s="186">
        <f>ROUND(I412*H412,2)</f>
        <v>0</v>
      </c>
      <c r="BL412" s="12" t="s">
        <v>292</v>
      </c>
      <c r="BM412" s="185" t="s">
        <v>929</v>
      </c>
    </row>
    <row r="413" spans="2:51" s="188" customFormat="1" ht="22.5">
      <c r="B413" s="187"/>
      <c r="D413" s="189" t="s">
        <v>152</v>
      </c>
      <c r="E413" s="190" t="s">
        <v>1</v>
      </c>
      <c r="F413" s="191" t="s">
        <v>593</v>
      </c>
      <c r="H413" s="190" t="s">
        <v>1</v>
      </c>
      <c r="L413" s="187"/>
      <c r="M413" s="192"/>
      <c r="T413" s="193"/>
      <c r="AT413" s="190" t="s">
        <v>152</v>
      </c>
      <c r="AU413" s="190" t="s">
        <v>84</v>
      </c>
      <c r="AV413" s="188" t="s">
        <v>82</v>
      </c>
      <c r="AW413" s="188" t="s">
        <v>31</v>
      </c>
      <c r="AX413" s="188" t="s">
        <v>74</v>
      </c>
      <c r="AY413" s="190" t="s">
        <v>144</v>
      </c>
    </row>
    <row r="414" spans="2:51" s="195" customFormat="1" ht="12">
      <c r="B414" s="194"/>
      <c r="D414" s="189" t="s">
        <v>152</v>
      </c>
      <c r="E414" s="196" t="s">
        <v>1</v>
      </c>
      <c r="F414" s="197" t="s">
        <v>594</v>
      </c>
      <c r="H414" s="198">
        <v>60</v>
      </c>
      <c r="L414" s="194"/>
      <c r="M414" s="199"/>
      <c r="T414" s="200"/>
      <c r="AT414" s="196" t="s">
        <v>152</v>
      </c>
      <c r="AU414" s="196" t="s">
        <v>84</v>
      </c>
      <c r="AV414" s="195" t="s">
        <v>84</v>
      </c>
      <c r="AW414" s="195" t="s">
        <v>31</v>
      </c>
      <c r="AX414" s="195" t="s">
        <v>74</v>
      </c>
      <c r="AY414" s="196" t="s">
        <v>144</v>
      </c>
    </row>
    <row r="415" spans="2:63" s="163" customFormat="1" ht="22.9" customHeight="1">
      <c r="B415" s="162"/>
      <c r="D415" s="164" t="s">
        <v>73</v>
      </c>
      <c r="E415" s="172" t="s">
        <v>595</v>
      </c>
      <c r="F415" s="172" t="s">
        <v>596</v>
      </c>
      <c r="J415" s="173">
        <f>BK415</f>
        <v>0</v>
      </c>
      <c r="L415" s="162"/>
      <c r="M415" s="167"/>
      <c r="P415" s="168">
        <f>SUM(P416:P432)</f>
        <v>0</v>
      </c>
      <c r="R415" s="168">
        <f>SUM(R416:R432)</f>
        <v>0.00026000000000000003</v>
      </c>
      <c r="T415" s="169">
        <f>SUM(T416:T432)</f>
        <v>0.25512</v>
      </c>
      <c r="AR415" s="164" t="s">
        <v>84</v>
      </c>
      <c r="AT415" s="170" t="s">
        <v>73</v>
      </c>
      <c r="AU415" s="170" t="s">
        <v>82</v>
      </c>
      <c r="AY415" s="164" t="s">
        <v>144</v>
      </c>
      <c r="BK415" s="171">
        <f>SUM(BK416:BK432)</f>
        <v>0</v>
      </c>
    </row>
    <row r="416" spans="2:65" s="30" customFormat="1" ht="16.5" customHeight="1">
      <c r="B416" s="29"/>
      <c r="C416" s="174" t="s">
        <v>582</v>
      </c>
      <c r="D416" s="174" t="s">
        <v>146</v>
      </c>
      <c r="E416" s="175" t="s">
        <v>598</v>
      </c>
      <c r="F416" s="176" t="s">
        <v>599</v>
      </c>
      <c r="G416" s="177" t="s">
        <v>214</v>
      </c>
      <c r="H416" s="178">
        <v>9.9</v>
      </c>
      <c r="I416" s="1"/>
      <c r="J416" s="179">
        <f>ROUND(I416*H416,2)</f>
        <v>0</v>
      </c>
      <c r="K416" s="180"/>
      <c r="L416" s="29"/>
      <c r="M416" s="181" t="s">
        <v>1</v>
      </c>
      <c r="N416" s="182" t="s">
        <v>39</v>
      </c>
      <c r="P416" s="183">
        <f>O416*H416</f>
        <v>0</v>
      </c>
      <c r="Q416" s="183">
        <v>0</v>
      </c>
      <c r="R416" s="183">
        <f>Q416*H416</f>
        <v>0</v>
      </c>
      <c r="S416" s="183">
        <v>0.0238</v>
      </c>
      <c r="T416" s="184">
        <f>S416*H416</f>
        <v>0.23562000000000002</v>
      </c>
      <c r="AR416" s="185" t="s">
        <v>292</v>
      </c>
      <c r="AT416" s="185" t="s">
        <v>146</v>
      </c>
      <c r="AU416" s="185" t="s">
        <v>84</v>
      </c>
      <c r="AY416" s="12" t="s">
        <v>144</v>
      </c>
      <c r="BE416" s="186">
        <f>IF(N416="základní",J416,0)</f>
        <v>0</v>
      </c>
      <c r="BF416" s="186">
        <f>IF(N416="snížená",J416,0)</f>
        <v>0</v>
      </c>
      <c r="BG416" s="186">
        <f>IF(N416="zákl. přenesená",J416,0)</f>
        <v>0</v>
      </c>
      <c r="BH416" s="186">
        <f>IF(N416="sníž. přenesená",J416,0)</f>
        <v>0</v>
      </c>
      <c r="BI416" s="186">
        <f>IF(N416="nulová",J416,0)</f>
        <v>0</v>
      </c>
      <c r="BJ416" s="12" t="s">
        <v>82</v>
      </c>
      <c r="BK416" s="186">
        <f>ROUND(I416*H416,2)</f>
        <v>0</v>
      </c>
      <c r="BL416" s="12" t="s">
        <v>292</v>
      </c>
      <c r="BM416" s="185" t="s">
        <v>930</v>
      </c>
    </row>
    <row r="417" spans="2:51" s="188" customFormat="1" ht="12">
      <c r="B417" s="187"/>
      <c r="D417" s="189" t="s">
        <v>152</v>
      </c>
      <c r="E417" s="190" t="s">
        <v>1</v>
      </c>
      <c r="F417" s="191" t="s">
        <v>601</v>
      </c>
      <c r="H417" s="190" t="s">
        <v>1</v>
      </c>
      <c r="L417" s="187"/>
      <c r="M417" s="192"/>
      <c r="T417" s="193"/>
      <c r="AT417" s="190" t="s">
        <v>152</v>
      </c>
      <c r="AU417" s="190" t="s">
        <v>84</v>
      </c>
      <c r="AV417" s="188" t="s">
        <v>82</v>
      </c>
      <c r="AW417" s="188" t="s">
        <v>31</v>
      </c>
      <c r="AX417" s="188" t="s">
        <v>74</v>
      </c>
      <c r="AY417" s="190" t="s">
        <v>144</v>
      </c>
    </row>
    <row r="418" spans="2:51" s="195" customFormat="1" ht="12">
      <c r="B418" s="194"/>
      <c r="D418" s="189" t="s">
        <v>152</v>
      </c>
      <c r="E418" s="196" t="s">
        <v>1</v>
      </c>
      <c r="F418" s="197" t="s">
        <v>602</v>
      </c>
      <c r="H418" s="198">
        <v>7.44</v>
      </c>
      <c r="L418" s="194"/>
      <c r="M418" s="199"/>
      <c r="T418" s="200"/>
      <c r="AT418" s="196" t="s">
        <v>152</v>
      </c>
      <c r="AU418" s="196" t="s">
        <v>84</v>
      </c>
      <c r="AV418" s="195" t="s">
        <v>84</v>
      </c>
      <c r="AW418" s="195" t="s">
        <v>31</v>
      </c>
      <c r="AX418" s="195" t="s">
        <v>74</v>
      </c>
      <c r="AY418" s="196" t="s">
        <v>144</v>
      </c>
    </row>
    <row r="419" spans="2:51" s="188" customFormat="1" ht="12">
      <c r="B419" s="187"/>
      <c r="D419" s="189" t="s">
        <v>152</v>
      </c>
      <c r="E419" s="190" t="s">
        <v>1</v>
      </c>
      <c r="F419" s="191" t="s">
        <v>603</v>
      </c>
      <c r="H419" s="190" t="s">
        <v>1</v>
      </c>
      <c r="L419" s="187"/>
      <c r="M419" s="192"/>
      <c r="T419" s="193"/>
      <c r="AT419" s="190" t="s">
        <v>152</v>
      </c>
      <c r="AU419" s="190" t="s">
        <v>84</v>
      </c>
      <c r="AV419" s="188" t="s">
        <v>82</v>
      </c>
      <c r="AW419" s="188" t="s">
        <v>31</v>
      </c>
      <c r="AX419" s="188" t="s">
        <v>74</v>
      </c>
      <c r="AY419" s="190" t="s">
        <v>144</v>
      </c>
    </row>
    <row r="420" spans="2:51" s="195" customFormat="1" ht="12">
      <c r="B420" s="194"/>
      <c r="D420" s="189" t="s">
        <v>152</v>
      </c>
      <c r="E420" s="196" t="s">
        <v>1</v>
      </c>
      <c r="F420" s="197" t="s">
        <v>604</v>
      </c>
      <c r="H420" s="198">
        <v>0.9</v>
      </c>
      <c r="L420" s="194"/>
      <c r="M420" s="199"/>
      <c r="T420" s="200"/>
      <c r="AT420" s="196" t="s">
        <v>152</v>
      </c>
      <c r="AU420" s="196" t="s">
        <v>84</v>
      </c>
      <c r="AV420" s="195" t="s">
        <v>84</v>
      </c>
      <c r="AW420" s="195" t="s">
        <v>31</v>
      </c>
      <c r="AX420" s="195" t="s">
        <v>74</v>
      </c>
      <c r="AY420" s="196" t="s">
        <v>144</v>
      </c>
    </row>
    <row r="421" spans="2:51" s="188" customFormat="1" ht="12">
      <c r="B421" s="187"/>
      <c r="D421" s="189" t="s">
        <v>152</v>
      </c>
      <c r="E421" s="190" t="s">
        <v>1</v>
      </c>
      <c r="F421" s="191" t="s">
        <v>605</v>
      </c>
      <c r="H421" s="190" t="s">
        <v>1</v>
      </c>
      <c r="L421" s="187"/>
      <c r="M421" s="192"/>
      <c r="T421" s="193"/>
      <c r="AT421" s="190" t="s">
        <v>152</v>
      </c>
      <c r="AU421" s="190" t="s">
        <v>84</v>
      </c>
      <c r="AV421" s="188" t="s">
        <v>82</v>
      </c>
      <c r="AW421" s="188" t="s">
        <v>31</v>
      </c>
      <c r="AX421" s="188" t="s">
        <v>74</v>
      </c>
      <c r="AY421" s="190" t="s">
        <v>144</v>
      </c>
    </row>
    <row r="422" spans="2:51" s="195" customFormat="1" ht="12">
      <c r="B422" s="194"/>
      <c r="D422" s="189" t="s">
        <v>152</v>
      </c>
      <c r="E422" s="196" t="s">
        <v>1</v>
      </c>
      <c r="F422" s="197" t="s">
        <v>606</v>
      </c>
      <c r="H422" s="198">
        <v>0.72</v>
      </c>
      <c r="L422" s="194"/>
      <c r="M422" s="199"/>
      <c r="T422" s="200"/>
      <c r="AT422" s="196" t="s">
        <v>152</v>
      </c>
      <c r="AU422" s="196" t="s">
        <v>84</v>
      </c>
      <c r="AV422" s="195" t="s">
        <v>84</v>
      </c>
      <c r="AW422" s="195" t="s">
        <v>31</v>
      </c>
      <c r="AX422" s="195" t="s">
        <v>74</v>
      </c>
      <c r="AY422" s="196" t="s">
        <v>144</v>
      </c>
    </row>
    <row r="423" spans="2:51" s="188" customFormat="1" ht="12">
      <c r="B423" s="187"/>
      <c r="D423" s="189" t="s">
        <v>152</v>
      </c>
      <c r="E423" s="190" t="s">
        <v>1</v>
      </c>
      <c r="F423" s="191" t="s">
        <v>931</v>
      </c>
      <c r="H423" s="190" t="s">
        <v>1</v>
      </c>
      <c r="L423" s="187"/>
      <c r="M423" s="192"/>
      <c r="T423" s="193"/>
      <c r="AT423" s="190" t="s">
        <v>152</v>
      </c>
      <c r="AU423" s="190" t="s">
        <v>84</v>
      </c>
      <c r="AV423" s="188" t="s">
        <v>82</v>
      </c>
      <c r="AW423" s="188" t="s">
        <v>31</v>
      </c>
      <c r="AX423" s="188" t="s">
        <v>74</v>
      </c>
      <c r="AY423" s="190" t="s">
        <v>144</v>
      </c>
    </row>
    <row r="424" spans="2:51" s="195" customFormat="1" ht="12">
      <c r="B424" s="194"/>
      <c r="D424" s="189" t="s">
        <v>152</v>
      </c>
      <c r="E424" s="196" t="s">
        <v>1</v>
      </c>
      <c r="F424" s="197" t="s">
        <v>932</v>
      </c>
      <c r="H424" s="198">
        <v>0.6</v>
      </c>
      <c r="L424" s="194"/>
      <c r="M424" s="199"/>
      <c r="T424" s="200"/>
      <c r="AT424" s="196" t="s">
        <v>152</v>
      </c>
      <c r="AU424" s="196" t="s">
        <v>84</v>
      </c>
      <c r="AV424" s="195" t="s">
        <v>84</v>
      </c>
      <c r="AW424" s="195" t="s">
        <v>31</v>
      </c>
      <c r="AX424" s="195" t="s">
        <v>74</v>
      </c>
      <c r="AY424" s="196" t="s">
        <v>144</v>
      </c>
    </row>
    <row r="425" spans="2:51" s="188" customFormat="1" ht="12">
      <c r="B425" s="187"/>
      <c r="D425" s="189" t="s">
        <v>152</v>
      </c>
      <c r="E425" s="190" t="s">
        <v>1</v>
      </c>
      <c r="F425" s="191" t="s">
        <v>607</v>
      </c>
      <c r="H425" s="190" t="s">
        <v>1</v>
      </c>
      <c r="L425" s="187"/>
      <c r="M425" s="192"/>
      <c r="T425" s="193"/>
      <c r="AT425" s="190" t="s">
        <v>152</v>
      </c>
      <c r="AU425" s="190" t="s">
        <v>84</v>
      </c>
      <c r="AV425" s="188" t="s">
        <v>82</v>
      </c>
      <c r="AW425" s="188" t="s">
        <v>31</v>
      </c>
      <c r="AX425" s="188" t="s">
        <v>74</v>
      </c>
      <c r="AY425" s="190" t="s">
        <v>144</v>
      </c>
    </row>
    <row r="426" spans="2:51" s="195" customFormat="1" ht="12">
      <c r="B426" s="194"/>
      <c r="D426" s="189" t="s">
        <v>152</v>
      </c>
      <c r="E426" s="196" t="s">
        <v>1</v>
      </c>
      <c r="F426" s="197" t="s">
        <v>608</v>
      </c>
      <c r="H426" s="198">
        <v>0.24</v>
      </c>
      <c r="L426" s="194"/>
      <c r="M426" s="199"/>
      <c r="T426" s="200"/>
      <c r="AT426" s="196" t="s">
        <v>152</v>
      </c>
      <c r="AU426" s="196" t="s">
        <v>84</v>
      </c>
      <c r="AV426" s="195" t="s">
        <v>84</v>
      </c>
      <c r="AW426" s="195" t="s">
        <v>31</v>
      </c>
      <c r="AX426" s="195" t="s">
        <v>74</v>
      </c>
      <c r="AY426" s="196" t="s">
        <v>144</v>
      </c>
    </row>
    <row r="427" spans="2:65" s="30" customFormat="1" ht="24.2" customHeight="1">
      <c r="B427" s="29"/>
      <c r="C427" s="174" t="s">
        <v>589</v>
      </c>
      <c r="D427" s="174" t="s">
        <v>146</v>
      </c>
      <c r="E427" s="175" t="s">
        <v>610</v>
      </c>
      <c r="F427" s="176" t="s">
        <v>611</v>
      </c>
      <c r="G427" s="177" t="s">
        <v>506</v>
      </c>
      <c r="H427" s="178">
        <v>26</v>
      </c>
      <c r="I427" s="1"/>
      <c r="J427" s="179">
        <f>ROUND(I427*H427,2)</f>
        <v>0</v>
      </c>
      <c r="K427" s="180"/>
      <c r="L427" s="29"/>
      <c r="M427" s="181" t="s">
        <v>1</v>
      </c>
      <c r="N427" s="182" t="s">
        <v>39</v>
      </c>
      <c r="P427" s="183">
        <f>O427*H427</f>
        <v>0</v>
      </c>
      <c r="Q427" s="183">
        <v>1E-05</v>
      </c>
      <c r="R427" s="183">
        <f>Q427*H427</f>
        <v>0.00026000000000000003</v>
      </c>
      <c r="S427" s="183">
        <v>0.00075</v>
      </c>
      <c r="T427" s="184">
        <f>S427*H427</f>
        <v>0.0195</v>
      </c>
      <c r="AR427" s="185" t="s">
        <v>292</v>
      </c>
      <c r="AT427" s="185" t="s">
        <v>146</v>
      </c>
      <c r="AU427" s="185" t="s">
        <v>84</v>
      </c>
      <c r="AY427" s="12" t="s">
        <v>144</v>
      </c>
      <c r="BE427" s="186">
        <f>IF(N427="základní",J427,0)</f>
        <v>0</v>
      </c>
      <c r="BF427" s="186">
        <f>IF(N427="snížená",J427,0)</f>
        <v>0</v>
      </c>
      <c r="BG427" s="186">
        <f>IF(N427="zákl. přenesená",J427,0)</f>
        <v>0</v>
      </c>
      <c r="BH427" s="186">
        <f>IF(N427="sníž. přenesená",J427,0)</f>
        <v>0</v>
      </c>
      <c r="BI427" s="186">
        <f>IF(N427="nulová",J427,0)</f>
        <v>0</v>
      </c>
      <c r="BJ427" s="12" t="s">
        <v>82</v>
      </c>
      <c r="BK427" s="186">
        <f>ROUND(I427*H427,2)</f>
        <v>0</v>
      </c>
      <c r="BL427" s="12" t="s">
        <v>292</v>
      </c>
      <c r="BM427" s="185" t="s">
        <v>933</v>
      </c>
    </row>
    <row r="428" spans="2:51" s="188" customFormat="1" ht="12">
      <c r="B428" s="187"/>
      <c r="D428" s="189" t="s">
        <v>152</v>
      </c>
      <c r="E428" s="190" t="s">
        <v>1</v>
      </c>
      <c r="F428" s="191" t="s">
        <v>613</v>
      </c>
      <c r="H428" s="190" t="s">
        <v>1</v>
      </c>
      <c r="L428" s="187"/>
      <c r="M428" s="192"/>
      <c r="T428" s="193"/>
      <c r="AT428" s="190" t="s">
        <v>152</v>
      </c>
      <c r="AU428" s="190" t="s">
        <v>84</v>
      </c>
      <c r="AV428" s="188" t="s">
        <v>82</v>
      </c>
      <c r="AW428" s="188" t="s">
        <v>31</v>
      </c>
      <c r="AX428" s="188" t="s">
        <v>74</v>
      </c>
      <c r="AY428" s="190" t="s">
        <v>144</v>
      </c>
    </row>
    <row r="429" spans="2:51" s="195" customFormat="1" ht="12">
      <c r="B429" s="194"/>
      <c r="D429" s="189" t="s">
        <v>152</v>
      </c>
      <c r="E429" s="196" t="s">
        <v>1</v>
      </c>
      <c r="F429" s="197" t="s">
        <v>934</v>
      </c>
      <c r="H429" s="198">
        <v>26</v>
      </c>
      <c r="L429" s="194"/>
      <c r="M429" s="199"/>
      <c r="T429" s="200"/>
      <c r="AT429" s="196" t="s">
        <v>152</v>
      </c>
      <c r="AU429" s="196" t="s">
        <v>84</v>
      </c>
      <c r="AV429" s="195" t="s">
        <v>84</v>
      </c>
      <c r="AW429" s="195" t="s">
        <v>31</v>
      </c>
      <c r="AX429" s="195" t="s">
        <v>74</v>
      </c>
      <c r="AY429" s="196" t="s">
        <v>144</v>
      </c>
    </row>
    <row r="430" spans="2:65" s="30" customFormat="1" ht="16.5" customHeight="1">
      <c r="B430" s="29"/>
      <c r="C430" s="174" t="s">
        <v>597</v>
      </c>
      <c r="D430" s="174" t="s">
        <v>146</v>
      </c>
      <c r="E430" s="175" t="s">
        <v>616</v>
      </c>
      <c r="F430" s="176" t="s">
        <v>617</v>
      </c>
      <c r="G430" s="177" t="s">
        <v>214</v>
      </c>
      <c r="H430" s="178">
        <v>9.9</v>
      </c>
      <c r="I430" s="1"/>
      <c r="J430" s="179">
        <f>ROUND(I430*H430,2)</f>
        <v>0</v>
      </c>
      <c r="K430" s="180"/>
      <c r="L430" s="29"/>
      <c r="M430" s="181" t="s">
        <v>1</v>
      </c>
      <c r="N430" s="182" t="s">
        <v>39</v>
      </c>
      <c r="P430" s="183">
        <f>O430*H430</f>
        <v>0</v>
      </c>
      <c r="Q430" s="183">
        <v>0</v>
      </c>
      <c r="R430" s="183">
        <f>Q430*H430</f>
        <v>0</v>
      </c>
      <c r="S430" s="183">
        <v>0</v>
      </c>
      <c r="T430" s="184">
        <f>S430*H430</f>
        <v>0</v>
      </c>
      <c r="AR430" s="185" t="s">
        <v>292</v>
      </c>
      <c r="AT430" s="185" t="s">
        <v>146</v>
      </c>
      <c r="AU430" s="185" t="s">
        <v>84</v>
      </c>
      <c r="AY430" s="12" t="s">
        <v>144</v>
      </c>
      <c r="BE430" s="186">
        <f>IF(N430="základní",J430,0)</f>
        <v>0</v>
      </c>
      <c r="BF430" s="186">
        <f>IF(N430="snížená",J430,0)</f>
        <v>0</v>
      </c>
      <c r="BG430" s="186">
        <f>IF(N430="zákl. přenesená",J430,0)</f>
        <v>0</v>
      </c>
      <c r="BH430" s="186">
        <f>IF(N430="sníž. přenesená",J430,0)</f>
        <v>0</v>
      </c>
      <c r="BI430" s="186">
        <f>IF(N430="nulová",J430,0)</f>
        <v>0</v>
      </c>
      <c r="BJ430" s="12" t="s">
        <v>82</v>
      </c>
      <c r="BK430" s="186">
        <f>ROUND(I430*H430,2)</f>
        <v>0</v>
      </c>
      <c r="BL430" s="12" t="s">
        <v>292</v>
      </c>
      <c r="BM430" s="185" t="s">
        <v>935</v>
      </c>
    </row>
    <row r="431" spans="2:51" s="188" customFormat="1" ht="12">
      <c r="B431" s="187"/>
      <c r="D431" s="189" t="s">
        <v>152</v>
      </c>
      <c r="E431" s="190" t="s">
        <v>1</v>
      </c>
      <c r="F431" s="191" t="s">
        <v>619</v>
      </c>
      <c r="H431" s="190" t="s">
        <v>1</v>
      </c>
      <c r="L431" s="187"/>
      <c r="M431" s="192"/>
      <c r="T431" s="193"/>
      <c r="AT431" s="190" t="s">
        <v>152</v>
      </c>
      <c r="AU431" s="190" t="s">
        <v>84</v>
      </c>
      <c r="AV431" s="188" t="s">
        <v>82</v>
      </c>
      <c r="AW431" s="188" t="s">
        <v>31</v>
      </c>
      <c r="AX431" s="188" t="s">
        <v>74</v>
      </c>
      <c r="AY431" s="190" t="s">
        <v>144</v>
      </c>
    </row>
    <row r="432" spans="2:51" s="195" customFormat="1" ht="12">
      <c r="B432" s="194"/>
      <c r="D432" s="189" t="s">
        <v>152</v>
      </c>
      <c r="E432" s="196" t="s">
        <v>1</v>
      </c>
      <c r="F432" s="197" t="s">
        <v>936</v>
      </c>
      <c r="H432" s="198">
        <v>9.9</v>
      </c>
      <c r="L432" s="194"/>
      <c r="M432" s="199"/>
      <c r="T432" s="200"/>
      <c r="AT432" s="196" t="s">
        <v>152</v>
      </c>
      <c r="AU432" s="196" t="s">
        <v>84</v>
      </c>
      <c r="AV432" s="195" t="s">
        <v>84</v>
      </c>
      <c r="AW432" s="195" t="s">
        <v>31</v>
      </c>
      <c r="AX432" s="195" t="s">
        <v>74</v>
      </c>
      <c r="AY432" s="196" t="s">
        <v>144</v>
      </c>
    </row>
    <row r="433" spans="2:63" s="163" customFormat="1" ht="22.9" customHeight="1">
      <c r="B433" s="162"/>
      <c r="D433" s="164" t="s">
        <v>73</v>
      </c>
      <c r="E433" s="172" t="s">
        <v>621</v>
      </c>
      <c r="F433" s="172" t="s">
        <v>622</v>
      </c>
      <c r="J433" s="173">
        <f>BK433</f>
        <v>0</v>
      </c>
      <c r="L433" s="162"/>
      <c r="M433" s="167"/>
      <c r="P433" s="168">
        <f>SUM(P434:P439)</f>
        <v>0</v>
      </c>
      <c r="R433" s="168">
        <f>SUM(R434:R439)</f>
        <v>0</v>
      </c>
      <c r="T433" s="169">
        <f>SUM(T434:T439)</f>
        <v>0.44999999999999996</v>
      </c>
      <c r="AR433" s="164" t="s">
        <v>84</v>
      </c>
      <c r="AT433" s="170" t="s">
        <v>73</v>
      </c>
      <c r="AU433" s="170" t="s">
        <v>82</v>
      </c>
      <c r="AY433" s="164" t="s">
        <v>144</v>
      </c>
      <c r="BK433" s="171">
        <f>SUM(BK434:BK439)</f>
        <v>0</v>
      </c>
    </row>
    <row r="434" spans="2:65" s="30" customFormat="1" ht="16.5" customHeight="1">
      <c r="B434" s="29"/>
      <c r="C434" s="174" t="s">
        <v>609</v>
      </c>
      <c r="D434" s="174" t="s">
        <v>146</v>
      </c>
      <c r="E434" s="175" t="s">
        <v>624</v>
      </c>
      <c r="F434" s="176" t="s">
        <v>625</v>
      </c>
      <c r="G434" s="177" t="s">
        <v>536</v>
      </c>
      <c r="H434" s="178">
        <v>1</v>
      </c>
      <c r="I434" s="1"/>
      <c r="J434" s="179">
        <f>ROUND(I434*H434,2)</f>
        <v>0</v>
      </c>
      <c r="K434" s="180"/>
      <c r="L434" s="29"/>
      <c r="M434" s="181" t="s">
        <v>1</v>
      </c>
      <c r="N434" s="182" t="s">
        <v>39</v>
      </c>
      <c r="P434" s="183">
        <f>O434*H434</f>
        <v>0</v>
      </c>
      <c r="Q434" s="183">
        <v>0</v>
      </c>
      <c r="R434" s="183">
        <f>Q434*H434</f>
        <v>0</v>
      </c>
      <c r="S434" s="183">
        <v>0.3</v>
      </c>
      <c r="T434" s="184">
        <f>S434*H434</f>
        <v>0.3</v>
      </c>
      <c r="AR434" s="185" t="s">
        <v>292</v>
      </c>
      <c r="AT434" s="185" t="s">
        <v>146</v>
      </c>
      <c r="AU434" s="185" t="s">
        <v>84</v>
      </c>
      <c r="AY434" s="12" t="s">
        <v>144</v>
      </c>
      <c r="BE434" s="186">
        <f>IF(N434="základní",J434,0)</f>
        <v>0</v>
      </c>
      <c r="BF434" s="186">
        <f>IF(N434="snížená",J434,0)</f>
        <v>0</v>
      </c>
      <c r="BG434" s="186">
        <f>IF(N434="zákl. přenesená",J434,0)</f>
        <v>0</v>
      </c>
      <c r="BH434" s="186">
        <f>IF(N434="sníž. přenesená",J434,0)</f>
        <v>0</v>
      </c>
      <c r="BI434" s="186">
        <f>IF(N434="nulová",J434,0)</f>
        <v>0</v>
      </c>
      <c r="BJ434" s="12" t="s">
        <v>82</v>
      </c>
      <c r="BK434" s="186">
        <f>ROUND(I434*H434,2)</f>
        <v>0</v>
      </c>
      <c r="BL434" s="12" t="s">
        <v>292</v>
      </c>
      <c r="BM434" s="185" t="s">
        <v>937</v>
      </c>
    </row>
    <row r="435" spans="2:51" s="188" customFormat="1" ht="12">
      <c r="B435" s="187"/>
      <c r="D435" s="189" t="s">
        <v>152</v>
      </c>
      <c r="E435" s="190" t="s">
        <v>1</v>
      </c>
      <c r="F435" s="191" t="s">
        <v>627</v>
      </c>
      <c r="H435" s="190" t="s">
        <v>1</v>
      </c>
      <c r="L435" s="187"/>
      <c r="M435" s="192"/>
      <c r="T435" s="193"/>
      <c r="AT435" s="190" t="s">
        <v>152</v>
      </c>
      <c r="AU435" s="190" t="s">
        <v>84</v>
      </c>
      <c r="AV435" s="188" t="s">
        <v>82</v>
      </c>
      <c r="AW435" s="188" t="s">
        <v>31</v>
      </c>
      <c r="AX435" s="188" t="s">
        <v>74</v>
      </c>
      <c r="AY435" s="190" t="s">
        <v>144</v>
      </c>
    </row>
    <row r="436" spans="2:51" s="195" customFormat="1" ht="12">
      <c r="B436" s="194"/>
      <c r="D436" s="189" t="s">
        <v>152</v>
      </c>
      <c r="E436" s="196" t="s">
        <v>1</v>
      </c>
      <c r="F436" s="197" t="s">
        <v>82</v>
      </c>
      <c r="H436" s="198">
        <v>1</v>
      </c>
      <c r="L436" s="194"/>
      <c r="M436" s="199"/>
      <c r="T436" s="200"/>
      <c r="AT436" s="196" t="s">
        <v>152</v>
      </c>
      <c r="AU436" s="196" t="s">
        <v>84</v>
      </c>
      <c r="AV436" s="195" t="s">
        <v>84</v>
      </c>
      <c r="AW436" s="195" t="s">
        <v>31</v>
      </c>
      <c r="AX436" s="195" t="s">
        <v>74</v>
      </c>
      <c r="AY436" s="196" t="s">
        <v>144</v>
      </c>
    </row>
    <row r="437" spans="2:65" s="30" customFormat="1" ht="16.5" customHeight="1">
      <c r="B437" s="29"/>
      <c r="C437" s="174" t="s">
        <v>615</v>
      </c>
      <c r="D437" s="174" t="s">
        <v>146</v>
      </c>
      <c r="E437" s="175" t="s">
        <v>629</v>
      </c>
      <c r="F437" s="176" t="s">
        <v>630</v>
      </c>
      <c r="G437" s="177" t="s">
        <v>536</v>
      </c>
      <c r="H437" s="178">
        <v>1</v>
      </c>
      <c r="I437" s="1"/>
      <c r="J437" s="179">
        <f>ROUND(I437*H437,2)</f>
        <v>0</v>
      </c>
      <c r="K437" s="180"/>
      <c r="L437" s="29"/>
      <c r="M437" s="181" t="s">
        <v>1</v>
      </c>
      <c r="N437" s="182" t="s">
        <v>39</v>
      </c>
      <c r="P437" s="183">
        <f>O437*H437</f>
        <v>0</v>
      </c>
      <c r="Q437" s="183">
        <v>0</v>
      </c>
      <c r="R437" s="183">
        <f>Q437*H437</f>
        <v>0</v>
      </c>
      <c r="S437" s="183">
        <v>0.15</v>
      </c>
      <c r="T437" s="184">
        <f>S437*H437</f>
        <v>0.15</v>
      </c>
      <c r="AR437" s="185" t="s">
        <v>292</v>
      </c>
      <c r="AT437" s="185" t="s">
        <v>146</v>
      </c>
      <c r="AU437" s="185" t="s">
        <v>84</v>
      </c>
      <c r="AY437" s="12" t="s">
        <v>144</v>
      </c>
      <c r="BE437" s="186">
        <f>IF(N437="základní",J437,0)</f>
        <v>0</v>
      </c>
      <c r="BF437" s="186">
        <f>IF(N437="snížená",J437,0)</f>
        <v>0</v>
      </c>
      <c r="BG437" s="186">
        <f>IF(N437="zákl. přenesená",J437,0)</f>
        <v>0</v>
      </c>
      <c r="BH437" s="186">
        <f>IF(N437="sníž. přenesená",J437,0)</f>
        <v>0</v>
      </c>
      <c r="BI437" s="186">
        <f>IF(N437="nulová",J437,0)</f>
        <v>0</v>
      </c>
      <c r="BJ437" s="12" t="s">
        <v>82</v>
      </c>
      <c r="BK437" s="186">
        <f>ROUND(I437*H437,2)</f>
        <v>0</v>
      </c>
      <c r="BL437" s="12" t="s">
        <v>292</v>
      </c>
      <c r="BM437" s="185" t="s">
        <v>938</v>
      </c>
    </row>
    <row r="438" spans="2:51" s="188" customFormat="1" ht="12">
      <c r="B438" s="187"/>
      <c r="D438" s="189" t="s">
        <v>152</v>
      </c>
      <c r="E438" s="190" t="s">
        <v>1</v>
      </c>
      <c r="F438" s="191" t="s">
        <v>632</v>
      </c>
      <c r="H438" s="190" t="s">
        <v>1</v>
      </c>
      <c r="L438" s="187"/>
      <c r="M438" s="192"/>
      <c r="T438" s="193"/>
      <c r="AT438" s="190" t="s">
        <v>152</v>
      </c>
      <c r="AU438" s="190" t="s">
        <v>84</v>
      </c>
      <c r="AV438" s="188" t="s">
        <v>82</v>
      </c>
      <c r="AW438" s="188" t="s">
        <v>31</v>
      </c>
      <c r="AX438" s="188" t="s">
        <v>74</v>
      </c>
      <c r="AY438" s="190" t="s">
        <v>144</v>
      </c>
    </row>
    <row r="439" spans="2:51" s="195" customFormat="1" ht="12">
      <c r="B439" s="194"/>
      <c r="D439" s="189" t="s">
        <v>152</v>
      </c>
      <c r="E439" s="196" t="s">
        <v>1</v>
      </c>
      <c r="F439" s="197" t="s">
        <v>82</v>
      </c>
      <c r="H439" s="198">
        <v>1</v>
      </c>
      <c r="L439" s="194"/>
      <c r="M439" s="199"/>
      <c r="T439" s="200"/>
      <c r="AT439" s="196" t="s">
        <v>152</v>
      </c>
      <c r="AU439" s="196" t="s">
        <v>84</v>
      </c>
      <c r="AV439" s="195" t="s">
        <v>84</v>
      </c>
      <c r="AW439" s="195" t="s">
        <v>31</v>
      </c>
      <c r="AX439" s="195" t="s">
        <v>74</v>
      </c>
      <c r="AY439" s="196" t="s">
        <v>144</v>
      </c>
    </row>
    <row r="440" spans="2:63" s="163" customFormat="1" ht="22.9" customHeight="1">
      <c r="B440" s="162"/>
      <c r="D440" s="164" t="s">
        <v>73</v>
      </c>
      <c r="E440" s="172" t="s">
        <v>633</v>
      </c>
      <c r="F440" s="172" t="s">
        <v>634</v>
      </c>
      <c r="J440" s="173">
        <f>BK440</f>
        <v>0</v>
      </c>
      <c r="L440" s="162"/>
      <c r="M440" s="167"/>
      <c r="P440" s="168">
        <f>SUM(P441:P443)</f>
        <v>0</v>
      </c>
      <c r="R440" s="168">
        <f>SUM(R441:R443)</f>
        <v>0</v>
      </c>
      <c r="T440" s="169">
        <f>SUM(T441:T443)</f>
        <v>0.05</v>
      </c>
      <c r="AR440" s="164" t="s">
        <v>84</v>
      </c>
      <c r="AT440" s="170" t="s">
        <v>73</v>
      </c>
      <c r="AU440" s="170" t="s">
        <v>82</v>
      </c>
      <c r="AY440" s="164" t="s">
        <v>144</v>
      </c>
      <c r="BK440" s="171">
        <f>SUM(BK441:BK443)</f>
        <v>0</v>
      </c>
    </row>
    <row r="441" spans="2:65" s="30" customFormat="1" ht="16.5" customHeight="1">
      <c r="B441" s="29"/>
      <c r="C441" s="174" t="s">
        <v>623</v>
      </c>
      <c r="D441" s="174" t="s">
        <v>146</v>
      </c>
      <c r="E441" s="175" t="s">
        <v>636</v>
      </c>
      <c r="F441" s="176" t="s">
        <v>637</v>
      </c>
      <c r="G441" s="177" t="s">
        <v>536</v>
      </c>
      <c r="H441" s="178">
        <v>1</v>
      </c>
      <c r="I441" s="1"/>
      <c r="J441" s="179">
        <f>ROUND(I441*H441,2)</f>
        <v>0</v>
      </c>
      <c r="K441" s="180"/>
      <c r="L441" s="29"/>
      <c r="M441" s="181" t="s">
        <v>1</v>
      </c>
      <c r="N441" s="182" t="s">
        <v>39</v>
      </c>
      <c r="P441" s="183">
        <f>O441*H441</f>
        <v>0</v>
      </c>
      <c r="Q441" s="183">
        <v>0</v>
      </c>
      <c r="R441" s="183">
        <f>Q441*H441</f>
        <v>0</v>
      </c>
      <c r="S441" s="183">
        <v>0.05</v>
      </c>
      <c r="T441" s="184">
        <f>S441*H441</f>
        <v>0.05</v>
      </c>
      <c r="AR441" s="185" t="s">
        <v>292</v>
      </c>
      <c r="AT441" s="185" t="s">
        <v>146</v>
      </c>
      <c r="AU441" s="185" t="s">
        <v>84</v>
      </c>
      <c r="AY441" s="12" t="s">
        <v>144</v>
      </c>
      <c r="BE441" s="186">
        <f>IF(N441="základní",J441,0)</f>
        <v>0</v>
      </c>
      <c r="BF441" s="186">
        <f>IF(N441="snížená",J441,0)</f>
        <v>0</v>
      </c>
      <c r="BG441" s="186">
        <f>IF(N441="zákl. přenesená",J441,0)</f>
        <v>0</v>
      </c>
      <c r="BH441" s="186">
        <f>IF(N441="sníž. přenesená",J441,0)</f>
        <v>0</v>
      </c>
      <c r="BI441" s="186">
        <f>IF(N441="nulová",J441,0)</f>
        <v>0</v>
      </c>
      <c r="BJ441" s="12" t="s">
        <v>82</v>
      </c>
      <c r="BK441" s="186">
        <f>ROUND(I441*H441,2)</f>
        <v>0</v>
      </c>
      <c r="BL441" s="12" t="s">
        <v>292</v>
      </c>
      <c r="BM441" s="185" t="s">
        <v>939</v>
      </c>
    </row>
    <row r="442" spans="2:51" s="188" customFormat="1" ht="12">
      <c r="B442" s="187"/>
      <c r="D442" s="189" t="s">
        <v>152</v>
      </c>
      <c r="E442" s="190" t="s">
        <v>1</v>
      </c>
      <c r="F442" s="191" t="s">
        <v>639</v>
      </c>
      <c r="H442" s="190" t="s">
        <v>1</v>
      </c>
      <c r="L442" s="187"/>
      <c r="M442" s="192"/>
      <c r="T442" s="193"/>
      <c r="AT442" s="190" t="s">
        <v>152</v>
      </c>
      <c r="AU442" s="190" t="s">
        <v>84</v>
      </c>
      <c r="AV442" s="188" t="s">
        <v>82</v>
      </c>
      <c r="AW442" s="188" t="s">
        <v>31</v>
      </c>
      <c r="AX442" s="188" t="s">
        <v>74</v>
      </c>
      <c r="AY442" s="190" t="s">
        <v>144</v>
      </c>
    </row>
    <row r="443" spans="2:51" s="195" customFormat="1" ht="12">
      <c r="B443" s="194"/>
      <c r="D443" s="189" t="s">
        <v>152</v>
      </c>
      <c r="E443" s="196" t="s">
        <v>1</v>
      </c>
      <c r="F443" s="197" t="s">
        <v>82</v>
      </c>
      <c r="H443" s="198">
        <v>1</v>
      </c>
      <c r="L443" s="194"/>
      <c r="M443" s="199"/>
      <c r="T443" s="200"/>
      <c r="AT443" s="196" t="s">
        <v>152</v>
      </c>
      <c r="AU443" s="196" t="s">
        <v>84</v>
      </c>
      <c r="AV443" s="195" t="s">
        <v>84</v>
      </c>
      <c r="AW443" s="195" t="s">
        <v>31</v>
      </c>
      <c r="AX443" s="195" t="s">
        <v>74</v>
      </c>
      <c r="AY443" s="196" t="s">
        <v>144</v>
      </c>
    </row>
    <row r="444" spans="2:63" s="163" customFormat="1" ht="22.9" customHeight="1">
      <c r="B444" s="162"/>
      <c r="D444" s="164" t="s">
        <v>73</v>
      </c>
      <c r="E444" s="172" t="s">
        <v>640</v>
      </c>
      <c r="F444" s="172" t="s">
        <v>641</v>
      </c>
      <c r="J444" s="173">
        <f>BK444</f>
        <v>0</v>
      </c>
      <c r="L444" s="162"/>
      <c r="M444" s="167"/>
      <c r="P444" s="168">
        <f>SUM(P445:P461)</f>
        <v>0</v>
      </c>
      <c r="R444" s="168">
        <f>SUM(R445:R461)</f>
        <v>0</v>
      </c>
      <c r="T444" s="169">
        <f>SUM(T445:T461)</f>
        <v>12.47565</v>
      </c>
      <c r="AR444" s="164" t="s">
        <v>84</v>
      </c>
      <c r="AT444" s="170" t="s">
        <v>73</v>
      </c>
      <c r="AU444" s="170" t="s">
        <v>82</v>
      </c>
      <c r="AY444" s="164" t="s">
        <v>144</v>
      </c>
      <c r="BK444" s="171">
        <f>SUM(BK445:BK461)</f>
        <v>0</v>
      </c>
    </row>
    <row r="445" spans="2:65" s="30" customFormat="1" ht="16.5" customHeight="1">
      <c r="B445" s="29"/>
      <c r="C445" s="174" t="s">
        <v>628</v>
      </c>
      <c r="D445" s="174" t="s">
        <v>146</v>
      </c>
      <c r="E445" s="175" t="s">
        <v>643</v>
      </c>
      <c r="F445" s="176" t="s">
        <v>644</v>
      </c>
      <c r="G445" s="177" t="s">
        <v>506</v>
      </c>
      <c r="H445" s="178">
        <v>24</v>
      </c>
      <c r="I445" s="1"/>
      <c r="J445" s="179">
        <f>ROUND(I445*H445,2)</f>
        <v>0</v>
      </c>
      <c r="K445" s="180"/>
      <c r="L445" s="29"/>
      <c r="M445" s="181" t="s">
        <v>1</v>
      </c>
      <c r="N445" s="182" t="s">
        <v>39</v>
      </c>
      <c r="P445" s="183">
        <f>O445*H445</f>
        <v>0</v>
      </c>
      <c r="Q445" s="183">
        <v>0</v>
      </c>
      <c r="R445" s="183">
        <f>Q445*H445</f>
        <v>0</v>
      </c>
      <c r="S445" s="183">
        <v>0.005</v>
      </c>
      <c r="T445" s="184">
        <f>S445*H445</f>
        <v>0.12</v>
      </c>
      <c r="AR445" s="185" t="s">
        <v>292</v>
      </c>
      <c r="AT445" s="185" t="s">
        <v>146</v>
      </c>
      <c r="AU445" s="185" t="s">
        <v>84</v>
      </c>
      <c r="AY445" s="12" t="s">
        <v>144</v>
      </c>
      <c r="BE445" s="186">
        <f>IF(N445="základní",J445,0)</f>
        <v>0</v>
      </c>
      <c r="BF445" s="186">
        <f>IF(N445="snížená",J445,0)</f>
        <v>0</v>
      </c>
      <c r="BG445" s="186">
        <f>IF(N445="zákl. přenesená",J445,0)</f>
        <v>0</v>
      </c>
      <c r="BH445" s="186">
        <f>IF(N445="sníž. přenesená",J445,0)</f>
        <v>0</v>
      </c>
      <c r="BI445" s="186">
        <f>IF(N445="nulová",J445,0)</f>
        <v>0</v>
      </c>
      <c r="BJ445" s="12" t="s">
        <v>82</v>
      </c>
      <c r="BK445" s="186">
        <f>ROUND(I445*H445,2)</f>
        <v>0</v>
      </c>
      <c r="BL445" s="12" t="s">
        <v>292</v>
      </c>
      <c r="BM445" s="185" t="s">
        <v>940</v>
      </c>
    </row>
    <row r="446" spans="2:51" s="188" customFormat="1" ht="12">
      <c r="B446" s="187"/>
      <c r="D446" s="189" t="s">
        <v>152</v>
      </c>
      <c r="E446" s="190" t="s">
        <v>1</v>
      </c>
      <c r="F446" s="191" t="s">
        <v>646</v>
      </c>
      <c r="H446" s="190" t="s">
        <v>1</v>
      </c>
      <c r="L446" s="187"/>
      <c r="M446" s="192"/>
      <c r="T446" s="193"/>
      <c r="AT446" s="190" t="s">
        <v>152</v>
      </c>
      <c r="AU446" s="190" t="s">
        <v>84</v>
      </c>
      <c r="AV446" s="188" t="s">
        <v>82</v>
      </c>
      <c r="AW446" s="188" t="s">
        <v>31</v>
      </c>
      <c r="AX446" s="188" t="s">
        <v>74</v>
      </c>
      <c r="AY446" s="190" t="s">
        <v>144</v>
      </c>
    </row>
    <row r="447" spans="2:51" s="195" customFormat="1" ht="12">
      <c r="B447" s="194"/>
      <c r="D447" s="189" t="s">
        <v>152</v>
      </c>
      <c r="E447" s="196" t="s">
        <v>1</v>
      </c>
      <c r="F447" s="197" t="s">
        <v>647</v>
      </c>
      <c r="H447" s="198">
        <v>16</v>
      </c>
      <c r="L447" s="194"/>
      <c r="M447" s="199"/>
      <c r="T447" s="200"/>
      <c r="AT447" s="196" t="s">
        <v>152</v>
      </c>
      <c r="AU447" s="196" t="s">
        <v>84</v>
      </c>
      <c r="AV447" s="195" t="s">
        <v>84</v>
      </c>
      <c r="AW447" s="195" t="s">
        <v>31</v>
      </c>
      <c r="AX447" s="195" t="s">
        <v>74</v>
      </c>
      <c r="AY447" s="196" t="s">
        <v>144</v>
      </c>
    </row>
    <row r="448" spans="2:51" s="188" customFormat="1" ht="12">
      <c r="B448" s="187"/>
      <c r="D448" s="189" t="s">
        <v>152</v>
      </c>
      <c r="E448" s="190" t="s">
        <v>1</v>
      </c>
      <c r="F448" s="191" t="s">
        <v>648</v>
      </c>
      <c r="H448" s="190" t="s">
        <v>1</v>
      </c>
      <c r="L448" s="187"/>
      <c r="M448" s="192"/>
      <c r="T448" s="193"/>
      <c r="AT448" s="190" t="s">
        <v>152</v>
      </c>
      <c r="AU448" s="190" t="s">
        <v>84</v>
      </c>
      <c r="AV448" s="188" t="s">
        <v>82</v>
      </c>
      <c r="AW448" s="188" t="s">
        <v>31</v>
      </c>
      <c r="AX448" s="188" t="s">
        <v>74</v>
      </c>
      <c r="AY448" s="190" t="s">
        <v>144</v>
      </c>
    </row>
    <row r="449" spans="2:51" s="195" customFormat="1" ht="12">
      <c r="B449" s="194"/>
      <c r="D449" s="189" t="s">
        <v>152</v>
      </c>
      <c r="E449" s="196" t="s">
        <v>1</v>
      </c>
      <c r="F449" s="197" t="s">
        <v>649</v>
      </c>
      <c r="H449" s="198">
        <v>8</v>
      </c>
      <c r="L449" s="194"/>
      <c r="M449" s="199"/>
      <c r="T449" s="200"/>
      <c r="AT449" s="196" t="s">
        <v>152</v>
      </c>
      <c r="AU449" s="196" t="s">
        <v>84</v>
      </c>
      <c r="AV449" s="195" t="s">
        <v>84</v>
      </c>
      <c r="AW449" s="195" t="s">
        <v>31</v>
      </c>
      <c r="AX449" s="195" t="s">
        <v>74</v>
      </c>
      <c r="AY449" s="196" t="s">
        <v>144</v>
      </c>
    </row>
    <row r="450" spans="2:65" s="30" customFormat="1" ht="24.2" customHeight="1">
      <c r="B450" s="29"/>
      <c r="C450" s="174" t="s">
        <v>635</v>
      </c>
      <c r="D450" s="174" t="s">
        <v>146</v>
      </c>
      <c r="E450" s="175" t="s">
        <v>657</v>
      </c>
      <c r="F450" s="176" t="s">
        <v>658</v>
      </c>
      <c r="G450" s="177" t="s">
        <v>317</v>
      </c>
      <c r="H450" s="178">
        <v>187.5</v>
      </c>
      <c r="I450" s="1"/>
      <c r="J450" s="179">
        <f>ROUND(I450*H450,2)</f>
        <v>0</v>
      </c>
      <c r="K450" s="180"/>
      <c r="L450" s="29"/>
      <c r="M450" s="181" t="s">
        <v>1</v>
      </c>
      <c r="N450" s="182" t="s">
        <v>39</v>
      </c>
      <c r="P450" s="183">
        <f>O450*H450</f>
        <v>0</v>
      </c>
      <c r="Q450" s="183">
        <v>0</v>
      </c>
      <c r="R450" s="183">
        <f>Q450*H450</f>
        <v>0</v>
      </c>
      <c r="S450" s="183">
        <v>0.006</v>
      </c>
      <c r="T450" s="184">
        <f>S450*H450</f>
        <v>1.125</v>
      </c>
      <c r="AR450" s="185" t="s">
        <v>292</v>
      </c>
      <c r="AT450" s="185" t="s">
        <v>146</v>
      </c>
      <c r="AU450" s="185" t="s">
        <v>84</v>
      </c>
      <c r="AY450" s="12" t="s">
        <v>144</v>
      </c>
      <c r="BE450" s="186">
        <f>IF(N450="základní",J450,0)</f>
        <v>0</v>
      </c>
      <c r="BF450" s="186">
        <f>IF(N450="snížená",J450,0)</f>
        <v>0</v>
      </c>
      <c r="BG450" s="186">
        <f>IF(N450="zákl. přenesená",J450,0)</f>
        <v>0</v>
      </c>
      <c r="BH450" s="186">
        <f>IF(N450="sníž. přenesená",J450,0)</f>
        <v>0</v>
      </c>
      <c r="BI450" s="186">
        <f>IF(N450="nulová",J450,0)</f>
        <v>0</v>
      </c>
      <c r="BJ450" s="12" t="s">
        <v>82</v>
      </c>
      <c r="BK450" s="186">
        <f>ROUND(I450*H450,2)</f>
        <v>0</v>
      </c>
      <c r="BL450" s="12" t="s">
        <v>292</v>
      </c>
      <c r="BM450" s="185" t="s">
        <v>941</v>
      </c>
    </row>
    <row r="451" spans="2:51" s="188" customFormat="1" ht="12">
      <c r="B451" s="187"/>
      <c r="D451" s="189" t="s">
        <v>152</v>
      </c>
      <c r="E451" s="190" t="s">
        <v>1</v>
      </c>
      <c r="F451" s="191" t="s">
        <v>942</v>
      </c>
      <c r="H451" s="190" t="s">
        <v>1</v>
      </c>
      <c r="L451" s="187"/>
      <c r="M451" s="192"/>
      <c r="T451" s="193"/>
      <c r="AT451" s="190" t="s">
        <v>152</v>
      </c>
      <c r="AU451" s="190" t="s">
        <v>84</v>
      </c>
      <c r="AV451" s="188" t="s">
        <v>82</v>
      </c>
      <c r="AW451" s="188" t="s">
        <v>31</v>
      </c>
      <c r="AX451" s="188" t="s">
        <v>74</v>
      </c>
      <c r="AY451" s="190" t="s">
        <v>144</v>
      </c>
    </row>
    <row r="452" spans="2:51" s="195" customFormat="1" ht="12">
      <c r="B452" s="194"/>
      <c r="D452" s="189" t="s">
        <v>152</v>
      </c>
      <c r="E452" s="196" t="s">
        <v>1</v>
      </c>
      <c r="F452" s="197" t="s">
        <v>661</v>
      </c>
      <c r="H452" s="198">
        <v>187.5</v>
      </c>
      <c r="L452" s="194"/>
      <c r="M452" s="199"/>
      <c r="T452" s="200"/>
      <c r="AT452" s="196" t="s">
        <v>152</v>
      </c>
      <c r="AU452" s="196" t="s">
        <v>84</v>
      </c>
      <c r="AV452" s="195" t="s">
        <v>84</v>
      </c>
      <c r="AW452" s="195" t="s">
        <v>31</v>
      </c>
      <c r="AX452" s="195" t="s">
        <v>74</v>
      </c>
      <c r="AY452" s="196" t="s">
        <v>144</v>
      </c>
    </row>
    <row r="453" spans="2:65" s="30" customFormat="1" ht="16.5" customHeight="1">
      <c r="B453" s="29"/>
      <c r="C453" s="174" t="s">
        <v>642</v>
      </c>
      <c r="D453" s="174" t="s">
        <v>146</v>
      </c>
      <c r="E453" s="175" t="s">
        <v>663</v>
      </c>
      <c r="F453" s="176" t="s">
        <v>664</v>
      </c>
      <c r="G453" s="177" t="s">
        <v>214</v>
      </c>
      <c r="H453" s="178">
        <v>210.31</v>
      </c>
      <c r="I453" s="1"/>
      <c r="J453" s="179">
        <f>ROUND(I453*H453,2)</f>
        <v>0</v>
      </c>
      <c r="K453" s="180"/>
      <c r="L453" s="29"/>
      <c r="M453" s="181" t="s">
        <v>1</v>
      </c>
      <c r="N453" s="182" t="s">
        <v>39</v>
      </c>
      <c r="P453" s="183">
        <f>O453*H453</f>
        <v>0</v>
      </c>
      <c r="Q453" s="183">
        <v>0</v>
      </c>
      <c r="R453" s="183">
        <f>Q453*H453</f>
        <v>0</v>
      </c>
      <c r="S453" s="183">
        <v>0.015</v>
      </c>
      <c r="T453" s="184">
        <f>S453*H453</f>
        <v>3.1546499999999997</v>
      </c>
      <c r="AR453" s="185" t="s">
        <v>292</v>
      </c>
      <c r="AT453" s="185" t="s">
        <v>146</v>
      </c>
      <c r="AU453" s="185" t="s">
        <v>84</v>
      </c>
      <c r="AY453" s="12" t="s">
        <v>144</v>
      </c>
      <c r="BE453" s="186">
        <f>IF(N453="základní",J453,0)</f>
        <v>0</v>
      </c>
      <c r="BF453" s="186">
        <f>IF(N453="snížená",J453,0)</f>
        <v>0</v>
      </c>
      <c r="BG453" s="186">
        <f>IF(N453="zákl. přenesená",J453,0)</f>
        <v>0</v>
      </c>
      <c r="BH453" s="186">
        <f>IF(N453="sníž. přenesená",J453,0)</f>
        <v>0</v>
      </c>
      <c r="BI453" s="186">
        <f>IF(N453="nulová",J453,0)</f>
        <v>0</v>
      </c>
      <c r="BJ453" s="12" t="s">
        <v>82</v>
      </c>
      <c r="BK453" s="186">
        <f>ROUND(I453*H453,2)</f>
        <v>0</v>
      </c>
      <c r="BL453" s="12" t="s">
        <v>292</v>
      </c>
      <c r="BM453" s="185" t="s">
        <v>943</v>
      </c>
    </row>
    <row r="454" spans="2:51" s="188" customFormat="1" ht="12">
      <c r="B454" s="187"/>
      <c r="D454" s="189" t="s">
        <v>152</v>
      </c>
      <c r="E454" s="190" t="s">
        <v>1</v>
      </c>
      <c r="F454" s="191" t="s">
        <v>944</v>
      </c>
      <c r="H454" s="190" t="s">
        <v>1</v>
      </c>
      <c r="L454" s="187"/>
      <c r="M454" s="192"/>
      <c r="T454" s="193"/>
      <c r="AT454" s="190" t="s">
        <v>152</v>
      </c>
      <c r="AU454" s="190" t="s">
        <v>84</v>
      </c>
      <c r="AV454" s="188" t="s">
        <v>82</v>
      </c>
      <c r="AW454" s="188" t="s">
        <v>31</v>
      </c>
      <c r="AX454" s="188" t="s">
        <v>74</v>
      </c>
      <c r="AY454" s="190" t="s">
        <v>144</v>
      </c>
    </row>
    <row r="455" spans="2:51" s="195" customFormat="1" ht="12">
      <c r="B455" s="194"/>
      <c r="D455" s="189" t="s">
        <v>152</v>
      </c>
      <c r="E455" s="196" t="s">
        <v>1</v>
      </c>
      <c r="F455" s="197" t="s">
        <v>667</v>
      </c>
      <c r="H455" s="198">
        <v>210.31</v>
      </c>
      <c r="L455" s="194"/>
      <c r="M455" s="199"/>
      <c r="T455" s="200"/>
      <c r="AT455" s="196" t="s">
        <v>152</v>
      </c>
      <c r="AU455" s="196" t="s">
        <v>84</v>
      </c>
      <c r="AV455" s="195" t="s">
        <v>84</v>
      </c>
      <c r="AW455" s="195" t="s">
        <v>31</v>
      </c>
      <c r="AX455" s="195" t="s">
        <v>74</v>
      </c>
      <c r="AY455" s="196" t="s">
        <v>144</v>
      </c>
    </row>
    <row r="456" spans="2:65" s="30" customFormat="1" ht="24.2" customHeight="1">
      <c r="B456" s="29"/>
      <c r="C456" s="174" t="s">
        <v>650</v>
      </c>
      <c r="D456" s="174" t="s">
        <v>146</v>
      </c>
      <c r="E456" s="175" t="s">
        <v>668</v>
      </c>
      <c r="F456" s="176" t="s">
        <v>669</v>
      </c>
      <c r="G456" s="177" t="s">
        <v>317</v>
      </c>
      <c r="H456" s="178">
        <v>187.5</v>
      </c>
      <c r="I456" s="1"/>
      <c r="J456" s="179">
        <f>ROUND(I456*H456,2)</f>
        <v>0</v>
      </c>
      <c r="K456" s="180"/>
      <c r="L456" s="29"/>
      <c r="M456" s="181" t="s">
        <v>1</v>
      </c>
      <c r="N456" s="182" t="s">
        <v>39</v>
      </c>
      <c r="P456" s="183">
        <f>O456*H456</f>
        <v>0</v>
      </c>
      <c r="Q456" s="183">
        <v>0</v>
      </c>
      <c r="R456" s="183">
        <f>Q456*H456</f>
        <v>0</v>
      </c>
      <c r="S456" s="183">
        <v>0.008</v>
      </c>
      <c r="T456" s="184">
        <f>S456*H456</f>
        <v>1.5</v>
      </c>
      <c r="AR456" s="185" t="s">
        <v>292</v>
      </c>
      <c r="AT456" s="185" t="s">
        <v>146</v>
      </c>
      <c r="AU456" s="185" t="s">
        <v>84</v>
      </c>
      <c r="AY456" s="12" t="s">
        <v>144</v>
      </c>
      <c r="BE456" s="186">
        <f>IF(N456="základní",J456,0)</f>
        <v>0</v>
      </c>
      <c r="BF456" s="186">
        <f>IF(N456="snížená",J456,0)</f>
        <v>0</v>
      </c>
      <c r="BG456" s="186">
        <f>IF(N456="zákl. přenesená",J456,0)</f>
        <v>0</v>
      </c>
      <c r="BH456" s="186">
        <f>IF(N456="sníž. přenesená",J456,0)</f>
        <v>0</v>
      </c>
      <c r="BI456" s="186">
        <f>IF(N456="nulová",J456,0)</f>
        <v>0</v>
      </c>
      <c r="BJ456" s="12" t="s">
        <v>82</v>
      </c>
      <c r="BK456" s="186">
        <f>ROUND(I456*H456,2)</f>
        <v>0</v>
      </c>
      <c r="BL456" s="12" t="s">
        <v>292</v>
      </c>
      <c r="BM456" s="185" t="s">
        <v>945</v>
      </c>
    </row>
    <row r="457" spans="2:51" s="188" customFormat="1" ht="12">
      <c r="B457" s="187"/>
      <c r="D457" s="189" t="s">
        <v>152</v>
      </c>
      <c r="E457" s="190" t="s">
        <v>1</v>
      </c>
      <c r="F457" s="191" t="s">
        <v>671</v>
      </c>
      <c r="H457" s="190" t="s">
        <v>1</v>
      </c>
      <c r="L457" s="187"/>
      <c r="M457" s="192"/>
      <c r="T457" s="193"/>
      <c r="AT457" s="190" t="s">
        <v>152</v>
      </c>
      <c r="AU457" s="190" t="s">
        <v>84</v>
      </c>
      <c r="AV457" s="188" t="s">
        <v>82</v>
      </c>
      <c r="AW457" s="188" t="s">
        <v>31</v>
      </c>
      <c r="AX457" s="188" t="s">
        <v>74</v>
      </c>
      <c r="AY457" s="190" t="s">
        <v>144</v>
      </c>
    </row>
    <row r="458" spans="2:51" s="195" customFormat="1" ht="12">
      <c r="B458" s="194"/>
      <c r="D458" s="189" t="s">
        <v>152</v>
      </c>
      <c r="E458" s="196" t="s">
        <v>1</v>
      </c>
      <c r="F458" s="197" t="s">
        <v>672</v>
      </c>
      <c r="H458" s="198">
        <v>187.5</v>
      </c>
      <c r="L458" s="194"/>
      <c r="M458" s="199"/>
      <c r="T458" s="200"/>
      <c r="AT458" s="196" t="s">
        <v>152</v>
      </c>
      <c r="AU458" s="196" t="s">
        <v>84</v>
      </c>
      <c r="AV458" s="195" t="s">
        <v>84</v>
      </c>
      <c r="AW458" s="195" t="s">
        <v>31</v>
      </c>
      <c r="AX458" s="195" t="s">
        <v>74</v>
      </c>
      <c r="AY458" s="196" t="s">
        <v>144</v>
      </c>
    </row>
    <row r="459" spans="2:65" s="30" customFormat="1" ht="24.2" customHeight="1">
      <c r="B459" s="29"/>
      <c r="C459" s="174" t="s">
        <v>656</v>
      </c>
      <c r="D459" s="174" t="s">
        <v>146</v>
      </c>
      <c r="E459" s="175" t="s">
        <v>674</v>
      </c>
      <c r="F459" s="176" t="s">
        <v>675</v>
      </c>
      <c r="G459" s="177" t="s">
        <v>214</v>
      </c>
      <c r="H459" s="178">
        <v>164.4</v>
      </c>
      <c r="I459" s="1"/>
      <c r="J459" s="179">
        <f>ROUND(I459*H459,2)</f>
        <v>0</v>
      </c>
      <c r="K459" s="180"/>
      <c r="L459" s="29"/>
      <c r="M459" s="181" t="s">
        <v>1</v>
      </c>
      <c r="N459" s="182" t="s">
        <v>39</v>
      </c>
      <c r="P459" s="183">
        <f>O459*H459</f>
        <v>0</v>
      </c>
      <c r="Q459" s="183">
        <v>0</v>
      </c>
      <c r="R459" s="183">
        <f>Q459*H459</f>
        <v>0</v>
      </c>
      <c r="S459" s="183">
        <v>0.04</v>
      </c>
      <c r="T459" s="184">
        <f>S459*H459</f>
        <v>6.5760000000000005</v>
      </c>
      <c r="AR459" s="185" t="s">
        <v>292</v>
      </c>
      <c r="AT459" s="185" t="s">
        <v>146</v>
      </c>
      <c r="AU459" s="185" t="s">
        <v>84</v>
      </c>
      <c r="AY459" s="12" t="s">
        <v>144</v>
      </c>
      <c r="BE459" s="186">
        <f>IF(N459="základní",J459,0)</f>
        <v>0</v>
      </c>
      <c r="BF459" s="186">
        <f>IF(N459="snížená",J459,0)</f>
        <v>0</v>
      </c>
      <c r="BG459" s="186">
        <f>IF(N459="zákl. přenesená",J459,0)</f>
        <v>0</v>
      </c>
      <c r="BH459" s="186">
        <f>IF(N459="sníž. přenesená",J459,0)</f>
        <v>0</v>
      </c>
      <c r="BI459" s="186">
        <f>IF(N459="nulová",J459,0)</f>
        <v>0</v>
      </c>
      <c r="BJ459" s="12" t="s">
        <v>82</v>
      </c>
      <c r="BK459" s="186">
        <f>ROUND(I459*H459,2)</f>
        <v>0</v>
      </c>
      <c r="BL459" s="12" t="s">
        <v>292</v>
      </c>
      <c r="BM459" s="185" t="s">
        <v>946</v>
      </c>
    </row>
    <row r="460" spans="2:51" s="188" customFormat="1" ht="12">
      <c r="B460" s="187"/>
      <c r="D460" s="189" t="s">
        <v>152</v>
      </c>
      <c r="E460" s="190" t="s">
        <v>1</v>
      </c>
      <c r="F460" s="191" t="s">
        <v>677</v>
      </c>
      <c r="H460" s="190" t="s">
        <v>1</v>
      </c>
      <c r="L460" s="187"/>
      <c r="M460" s="192"/>
      <c r="T460" s="193"/>
      <c r="AT460" s="190" t="s">
        <v>152</v>
      </c>
      <c r="AU460" s="190" t="s">
        <v>84</v>
      </c>
      <c r="AV460" s="188" t="s">
        <v>82</v>
      </c>
      <c r="AW460" s="188" t="s">
        <v>31</v>
      </c>
      <c r="AX460" s="188" t="s">
        <v>74</v>
      </c>
      <c r="AY460" s="190" t="s">
        <v>144</v>
      </c>
    </row>
    <row r="461" spans="2:51" s="195" customFormat="1" ht="12">
      <c r="B461" s="194"/>
      <c r="D461" s="189" t="s">
        <v>152</v>
      </c>
      <c r="E461" s="196" t="s">
        <v>1</v>
      </c>
      <c r="F461" s="197" t="s">
        <v>678</v>
      </c>
      <c r="H461" s="198">
        <v>164.4</v>
      </c>
      <c r="L461" s="194"/>
      <c r="M461" s="199"/>
      <c r="T461" s="200"/>
      <c r="AT461" s="196" t="s">
        <v>152</v>
      </c>
      <c r="AU461" s="196" t="s">
        <v>84</v>
      </c>
      <c r="AV461" s="195" t="s">
        <v>84</v>
      </c>
      <c r="AW461" s="195" t="s">
        <v>31</v>
      </c>
      <c r="AX461" s="195" t="s">
        <v>74</v>
      </c>
      <c r="AY461" s="196" t="s">
        <v>144</v>
      </c>
    </row>
    <row r="462" spans="2:63" s="163" customFormat="1" ht="22.9" customHeight="1">
      <c r="B462" s="162"/>
      <c r="D462" s="164" t="s">
        <v>73</v>
      </c>
      <c r="E462" s="172" t="s">
        <v>679</v>
      </c>
      <c r="F462" s="172" t="s">
        <v>680</v>
      </c>
      <c r="J462" s="173">
        <f>BK462</f>
        <v>0</v>
      </c>
      <c r="L462" s="162"/>
      <c r="M462" s="167"/>
      <c r="P462" s="168">
        <f>SUM(P463:P467)</f>
        <v>0</v>
      </c>
      <c r="R462" s="168">
        <f>SUM(R463:R467)</f>
        <v>0</v>
      </c>
      <c r="T462" s="169">
        <f>SUM(T463:T467)</f>
        <v>1.044</v>
      </c>
      <c r="AR462" s="164" t="s">
        <v>84</v>
      </c>
      <c r="AT462" s="170" t="s">
        <v>73</v>
      </c>
      <c r="AU462" s="170" t="s">
        <v>82</v>
      </c>
      <c r="AY462" s="164" t="s">
        <v>144</v>
      </c>
      <c r="BK462" s="171">
        <f>SUM(BK463:BK467)</f>
        <v>0</v>
      </c>
    </row>
    <row r="463" spans="2:65" s="30" customFormat="1" ht="37.9" customHeight="1">
      <c r="B463" s="29"/>
      <c r="C463" s="174" t="s">
        <v>662</v>
      </c>
      <c r="D463" s="174" t="s">
        <v>146</v>
      </c>
      <c r="E463" s="175" t="s">
        <v>682</v>
      </c>
      <c r="F463" s="176" t="s">
        <v>683</v>
      </c>
      <c r="G463" s="177" t="s">
        <v>317</v>
      </c>
      <c r="H463" s="178">
        <v>87</v>
      </c>
      <c r="I463" s="1"/>
      <c r="J463" s="179">
        <f>ROUND(I463*H463,2)</f>
        <v>0</v>
      </c>
      <c r="K463" s="180"/>
      <c r="L463" s="29"/>
      <c r="M463" s="181" t="s">
        <v>1</v>
      </c>
      <c r="N463" s="182" t="s">
        <v>39</v>
      </c>
      <c r="P463" s="183">
        <f>O463*H463</f>
        <v>0</v>
      </c>
      <c r="Q463" s="183">
        <v>0</v>
      </c>
      <c r="R463" s="183">
        <f>Q463*H463</f>
        <v>0</v>
      </c>
      <c r="S463" s="183">
        <v>0.012</v>
      </c>
      <c r="T463" s="184">
        <f>S463*H463</f>
        <v>1.044</v>
      </c>
      <c r="AR463" s="185" t="s">
        <v>292</v>
      </c>
      <c r="AT463" s="185" t="s">
        <v>146</v>
      </c>
      <c r="AU463" s="185" t="s">
        <v>84</v>
      </c>
      <c r="AY463" s="12" t="s">
        <v>144</v>
      </c>
      <c r="BE463" s="186">
        <f>IF(N463="základní",J463,0)</f>
        <v>0</v>
      </c>
      <c r="BF463" s="186">
        <f>IF(N463="snížená",J463,0)</f>
        <v>0</v>
      </c>
      <c r="BG463" s="186">
        <f>IF(N463="zákl. přenesená",J463,0)</f>
        <v>0</v>
      </c>
      <c r="BH463" s="186">
        <f>IF(N463="sníž. přenesená",J463,0)</f>
        <v>0</v>
      </c>
      <c r="BI463" s="186">
        <f>IF(N463="nulová",J463,0)</f>
        <v>0</v>
      </c>
      <c r="BJ463" s="12" t="s">
        <v>82</v>
      </c>
      <c r="BK463" s="186">
        <f>ROUND(I463*H463,2)</f>
        <v>0</v>
      </c>
      <c r="BL463" s="12" t="s">
        <v>292</v>
      </c>
      <c r="BM463" s="185" t="s">
        <v>947</v>
      </c>
    </row>
    <row r="464" spans="2:51" s="188" customFormat="1" ht="12">
      <c r="B464" s="187"/>
      <c r="D464" s="189" t="s">
        <v>152</v>
      </c>
      <c r="E464" s="190" t="s">
        <v>1</v>
      </c>
      <c r="F464" s="191" t="s">
        <v>685</v>
      </c>
      <c r="H464" s="190" t="s">
        <v>1</v>
      </c>
      <c r="L464" s="187"/>
      <c r="M464" s="192"/>
      <c r="T464" s="193"/>
      <c r="AT464" s="190" t="s">
        <v>152</v>
      </c>
      <c r="AU464" s="190" t="s">
        <v>84</v>
      </c>
      <c r="AV464" s="188" t="s">
        <v>82</v>
      </c>
      <c r="AW464" s="188" t="s">
        <v>31</v>
      </c>
      <c r="AX464" s="188" t="s">
        <v>74</v>
      </c>
      <c r="AY464" s="190" t="s">
        <v>144</v>
      </c>
    </row>
    <row r="465" spans="2:51" s="195" customFormat="1" ht="12">
      <c r="B465" s="194"/>
      <c r="D465" s="189" t="s">
        <v>152</v>
      </c>
      <c r="E465" s="196" t="s">
        <v>1</v>
      </c>
      <c r="F465" s="197" t="s">
        <v>686</v>
      </c>
      <c r="H465" s="198">
        <v>68.25</v>
      </c>
      <c r="L465" s="194"/>
      <c r="M465" s="199"/>
      <c r="T465" s="200"/>
      <c r="AT465" s="196" t="s">
        <v>152</v>
      </c>
      <c r="AU465" s="196" t="s">
        <v>84</v>
      </c>
      <c r="AV465" s="195" t="s">
        <v>84</v>
      </c>
      <c r="AW465" s="195" t="s">
        <v>31</v>
      </c>
      <c r="AX465" s="195" t="s">
        <v>74</v>
      </c>
      <c r="AY465" s="196" t="s">
        <v>144</v>
      </c>
    </row>
    <row r="466" spans="2:51" s="188" customFormat="1" ht="12">
      <c r="B466" s="187"/>
      <c r="D466" s="189" t="s">
        <v>152</v>
      </c>
      <c r="E466" s="190" t="s">
        <v>1</v>
      </c>
      <c r="F466" s="191" t="s">
        <v>687</v>
      </c>
      <c r="H466" s="190" t="s">
        <v>1</v>
      </c>
      <c r="L466" s="187"/>
      <c r="M466" s="192"/>
      <c r="T466" s="193"/>
      <c r="AT466" s="190" t="s">
        <v>152</v>
      </c>
      <c r="AU466" s="190" t="s">
        <v>84</v>
      </c>
      <c r="AV466" s="188" t="s">
        <v>82</v>
      </c>
      <c r="AW466" s="188" t="s">
        <v>31</v>
      </c>
      <c r="AX466" s="188" t="s">
        <v>74</v>
      </c>
      <c r="AY466" s="190" t="s">
        <v>144</v>
      </c>
    </row>
    <row r="467" spans="2:51" s="195" customFormat="1" ht="12">
      <c r="B467" s="194"/>
      <c r="D467" s="189" t="s">
        <v>152</v>
      </c>
      <c r="E467" s="196" t="s">
        <v>1</v>
      </c>
      <c r="F467" s="197" t="s">
        <v>688</v>
      </c>
      <c r="H467" s="198">
        <v>18.75</v>
      </c>
      <c r="L467" s="194"/>
      <c r="M467" s="199"/>
      <c r="T467" s="200"/>
      <c r="AT467" s="196" t="s">
        <v>152</v>
      </c>
      <c r="AU467" s="196" t="s">
        <v>84</v>
      </c>
      <c r="AV467" s="195" t="s">
        <v>84</v>
      </c>
      <c r="AW467" s="195" t="s">
        <v>31</v>
      </c>
      <c r="AX467" s="195" t="s">
        <v>74</v>
      </c>
      <c r="AY467" s="196" t="s">
        <v>144</v>
      </c>
    </row>
    <row r="468" spans="2:63" s="163" customFormat="1" ht="22.9" customHeight="1">
      <c r="B468" s="162"/>
      <c r="D468" s="164" t="s">
        <v>73</v>
      </c>
      <c r="E468" s="172" t="s">
        <v>689</v>
      </c>
      <c r="F468" s="172" t="s">
        <v>690</v>
      </c>
      <c r="J468" s="173">
        <f>BK468</f>
        <v>0</v>
      </c>
      <c r="L468" s="162"/>
      <c r="M468" s="167"/>
      <c r="P468" s="168">
        <f>SUM(P469:P505)</f>
        <v>0</v>
      </c>
      <c r="R468" s="168">
        <f>SUM(R469:R505)</f>
        <v>0</v>
      </c>
      <c r="T468" s="169">
        <f>SUM(T469:T505)</f>
        <v>1.9616532000000004</v>
      </c>
      <c r="AR468" s="164" t="s">
        <v>84</v>
      </c>
      <c r="AT468" s="170" t="s">
        <v>73</v>
      </c>
      <c r="AU468" s="170" t="s">
        <v>82</v>
      </c>
      <c r="AY468" s="164" t="s">
        <v>144</v>
      </c>
      <c r="BK468" s="171">
        <f>SUM(BK469:BK505)</f>
        <v>0</v>
      </c>
    </row>
    <row r="469" spans="2:65" s="30" customFormat="1" ht="16.5" customHeight="1">
      <c r="B469" s="29"/>
      <c r="C469" s="174" t="s">
        <v>532</v>
      </c>
      <c r="D469" s="174" t="s">
        <v>146</v>
      </c>
      <c r="E469" s="175" t="s">
        <v>692</v>
      </c>
      <c r="F469" s="176" t="s">
        <v>693</v>
      </c>
      <c r="G469" s="177" t="s">
        <v>214</v>
      </c>
      <c r="H469" s="178">
        <v>210.31</v>
      </c>
      <c r="I469" s="1"/>
      <c r="J469" s="179">
        <f>ROUND(I469*H469,2)</f>
        <v>0</v>
      </c>
      <c r="K469" s="180"/>
      <c r="L469" s="29"/>
      <c r="M469" s="181" t="s">
        <v>1</v>
      </c>
      <c r="N469" s="182" t="s">
        <v>39</v>
      </c>
      <c r="P469" s="183">
        <f>O469*H469</f>
        <v>0</v>
      </c>
      <c r="Q469" s="183">
        <v>0</v>
      </c>
      <c r="R469" s="183">
        <f>Q469*H469</f>
        <v>0</v>
      </c>
      <c r="S469" s="183">
        <v>0.00594</v>
      </c>
      <c r="T469" s="184">
        <f>S469*H469</f>
        <v>1.2492414</v>
      </c>
      <c r="AR469" s="185" t="s">
        <v>292</v>
      </c>
      <c r="AT469" s="185" t="s">
        <v>146</v>
      </c>
      <c r="AU469" s="185" t="s">
        <v>84</v>
      </c>
      <c r="AY469" s="12" t="s">
        <v>144</v>
      </c>
      <c r="BE469" s="186">
        <f>IF(N469="základní",J469,0)</f>
        <v>0</v>
      </c>
      <c r="BF469" s="186">
        <f>IF(N469="snížená",J469,0)</f>
        <v>0</v>
      </c>
      <c r="BG469" s="186">
        <f>IF(N469="zákl. přenesená",J469,0)</f>
        <v>0</v>
      </c>
      <c r="BH469" s="186">
        <f>IF(N469="sníž. přenesená",J469,0)</f>
        <v>0</v>
      </c>
      <c r="BI469" s="186">
        <f>IF(N469="nulová",J469,0)</f>
        <v>0</v>
      </c>
      <c r="BJ469" s="12" t="s">
        <v>82</v>
      </c>
      <c r="BK469" s="186">
        <f>ROUND(I469*H469,2)</f>
        <v>0</v>
      </c>
      <c r="BL469" s="12" t="s">
        <v>292</v>
      </c>
      <c r="BM469" s="185" t="s">
        <v>948</v>
      </c>
    </row>
    <row r="470" spans="2:51" s="188" customFormat="1" ht="12">
      <c r="B470" s="187"/>
      <c r="D470" s="189" t="s">
        <v>152</v>
      </c>
      <c r="E470" s="190" t="s">
        <v>1</v>
      </c>
      <c r="F470" s="191" t="s">
        <v>695</v>
      </c>
      <c r="H470" s="190" t="s">
        <v>1</v>
      </c>
      <c r="L470" s="187"/>
      <c r="M470" s="192"/>
      <c r="T470" s="193"/>
      <c r="AT470" s="190" t="s">
        <v>152</v>
      </c>
      <c r="AU470" s="190" t="s">
        <v>84</v>
      </c>
      <c r="AV470" s="188" t="s">
        <v>82</v>
      </c>
      <c r="AW470" s="188" t="s">
        <v>31</v>
      </c>
      <c r="AX470" s="188" t="s">
        <v>74</v>
      </c>
      <c r="AY470" s="190" t="s">
        <v>144</v>
      </c>
    </row>
    <row r="471" spans="2:51" s="195" customFormat="1" ht="12">
      <c r="B471" s="194"/>
      <c r="D471" s="189" t="s">
        <v>152</v>
      </c>
      <c r="E471" s="196" t="s">
        <v>1</v>
      </c>
      <c r="F471" s="197" t="s">
        <v>696</v>
      </c>
      <c r="H471" s="198">
        <v>210.31</v>
      </c>
      <c r="L471" s="194"/>
      <c r="M471" s="199"/>
      <c r="T471" s="200"/>
      <c r="AT471" s="196" t="s">
        <v>152</v>
      </c>
      <c r="AU471" s="196" t="s">
        <v>84</v>
      </c>
      <c r="AV471" s="195" t="s">
        <v>84</v>
      </c>
      <c r="AW471" s="195" t="s">
        <v>31</v>
      </c>
      <c r="AX471" s="195" t="s">
        <v>74</v>
      </c>
      <c r="AY471" s="196" t="s">
        <v>144</v>
      </c>
    </row>
    <row r="472" spans="2:65" s="30" customFormat="1" ht="21.75" customHeight="1">
      <c r="B472" s="29"/>
      <c r="C472" s="174" t="s">
        <v>673</v>
      </c>
      <c r="D472" s="174" t="s">
        <v>146</v>
      </c>
      <c r="E472" s="175" t="s">
        <v>698</v>
      </c>
      <c r="F472" s="176" t="s">
        <v>699</v>
      </c>
      <c r="G472" s="177" t="s">
        <v>317</v>
      </c>
      <c r="H472" s="178">
        <v>22.82</v>
      </c>
      <c r="I472" s="1"/>
      <c r="J472" s="179">
        <f>ROUND(I472*H472,2)</f>
        <v>0</v>
      </c>
      <c r="K472" s="180"/>
      <c r="L472" s="29"/>
      <c r="M472" s="181" t="s">
        <v>1</v>
      </c>
      <c r="N472" s="182" t="s">
        <v>39</v>
      </c>
      <c r="P472" s="183">
        <f>O472*H472</f>
        <v>0</v>
      </c>
      <c r="Q472" s="183">
        <v>0</v>
      </c>
      <c r="R472" s="183">
        <f>Q472*H472</f>
        <v>0</v>
      </c>
      <c r="S472" s="183">
        <v>0.00338</v>
      </c>
      <c r="T472" s="184">
        <f>S472*H472</f>
        <v>0.07713160000000001</v>
      </c>
      <c r="AR472" s="185" t="s">
        <v>292</v>
      </c>
      <c r="AT472" s="185" t="s">
        <v>146</v>
      </c>
      <c r="AU472" s="185" t="s">
        <v>84</v>
      </c>
      <c r="AY472" s="12" t="s">
        <v>144</v>
      </c>
      <c r="BE472" s="186">
        <f>IF(N472="základní",J472,0)</f>
        <v>0</v>
      </c>
      <c r="BF472" s="186">
        <f>IF(N472="snížená",J472,0)</f>
        <v>0</v>
      </c>
      <c r="BG472" s="186">
        <f>IF(N472="zákl. přenesená",J472,0)</f>
        <v>0</v>
      </c>
      <c r="BH472" s="186">
        <f>IF(N472="sníž. přenesená",J472,0)</f>
        <v>0</v>
      </c>
      <c r="BI472" s="186">
        <f>IF(N472="nulová",J472,0)</f>
        <v>0</v>
      </c>
      <c r="BJ472" s="12" t="s">
        <v>82</v>
      </c>
      <c r="BK472" s="186">
        <f>ROUND(I472*H472,2)</f>
        <v>0</v>
      </c>
      <c r="BL472" s="12" t="s">
        <v>292</v>
      </c>
      <c r="BM472" s="185" t="s">
        <v>949</v>
      </c>
    </row>
    <row r="473" spans="2:51" s="188" customFormat="1" ht="12">
      <c r="B473" s="187"/>
      <c r="D473" s="189" t="s">
        <v>152</v>
      </c>
      <c r="E473" s="190" t="s">
        <v>1</v>
      </c>
      <c r="F473" s="191" t="s">
        <v>701</v>
      </c>
      <c r="H473" s="190" t="s">
        <v>1</v>
      </c>
      <c r="L473" s="187"/>
      <c r="M473" s="192"/>
      <c r="T473" s="193"/>
      <c r="AT473" s="190" t="s">
        <v>152</v>
      </c>
      <c r="AU473" s="190" t="s">
        <v>84</v>
      </c>
      <c r="AV473" s="188" t="s">
        <v>82</v>
      </c>
      <c r="AW473" s="188" t="s">
        <v>31</v>
      </c>
      <c r="AX473" s="188" t="s">
        <v>74</v>
      </c>
      <c r="AY473" s="190" t="s">
        <v>144</v>
      </c>
    </row>
    <row r="474" spans="2:51" s="195" customFormat="1" ht="12">
      <c r="B474" s="194"/>
      <c r="D474" s="189" t="s">
        <v>152</v>
      </c>
      <c r="E474" s="196" t="s">
        <v>1</v>
      </c>
      <c r="F474" s="197" t="s">
        <v>688</v>
      </c>
      <c r="H474" s="198">
        <v>18.75</v>
      </c>
      <c r="L474" s="194"/>
      <c r="M474" s="199"/>
      <c r="T474" s="200"/>
      <c r="AT474" s="196" t="s">
        <v>152</v>
      </c>
      <c r="AU474" s="196" t="s">
        <v>84</v>
      </c>
      <c r="AV474" s="195" t="s">
        <v>84</v>
      </c>
      <c r="AW474" s="195" t="s">
        <v>31</v>
      </c>
      <c r="AX474" s="195" t="s">
        <v>74</v>
      </c>
      <c r="AY474" s="196" t="s">
        <v>144</v>
      </c>
    </row>
    <row r="475" spans="2:51" s="188" customFormat="1" ht="12">
      <c r="B475" s="187"/>
      <c r="D475" s="189" t="s">
        <v>152</v>
      </c>
      <c r="E475" s="190" t="s">
        <v>1</v>
      </c>
      <c r="F475" s="191" t="s">
        <v>470</v>
      </c>
      <c r="H475" s="190" t="s">
        <v>1</v>
      </c>
      <c r="L475" s="187"/>
      <c r="M475" s="192"/>
      <c r="T475" s="193"/>
      <c r="AT475" s="190" t="s">
        <v>152</v>
      </c>
      <c r="AU475" s="190" t="s">
        <v>84</v>
      </c>
      <c r="AV475" s="188" t="s">
        <v>82</v>
      </c>
      <c r="AW475" s="188" t="s">
        <v>31</v>
      </c>
      <c r="AX475" s="188" t="s">
        <v>74</v>
      </c>
      <c r="AY475" s="190" t="s">
        <v>144</v>
      </c>
    </row>
    <row r="476" spans="2:51" s="195" customFormat="1" ht="12">
      <c r="B476" s="194"/>
      <c r="D476" s="189" t="s">
        <v>152</v>
      </c>
      <c r="E476" s="196" t="s">
        <v>1</v>
      </c>
      <c r="F476" s="197" t="s">
        <v>702</v>
      </c>
      <c r="H476" s="198">
        <v>4.07</v>
      </c>
      <c r="L476" s="194"/>
      <c r="M476" s="199"/>
      <c r="T476" s="200"/>
      <c r="AT476" s="196" t="s">
        <v>152</v>
      </c>
      <c r="AU476" s="196" t="s">
        <v>84</v>
      </c>
      <c r="AV476" s="195" t="s">
        <v>84</v>
      </c>
      <c r="AW476" s="195" t="s">
        <v>31</v>
      </c>
      <c r="AX476" s="195" t="s">
        <v>74</v>
      </c>
      <c r="AY476" s="196" t="s">
        <v>144</v>
      </c>
    </row>
    <row r="477" spans="2:65" s="30" customFormat="1" ht="16.5" customHeight="1">
      <c r="B477" s="29"/>
      <c r="C477" s="174" t="s">
        <v>681</v>
      </c>
      <c r="D477" s="174" t="s">
        <v>146</v>
      </c>
      <c r="E477" s="175" t="s">
        <v>704</v>
      </c>
      <c r="F477" s="176" t="s">
        <v>705</v>
      </c>
      <c r="G477" s="177" t="s">
        <v>317</v>
      </c>
      <c r="H477" s="178">
        <v>4.2</v>
      </c>
      <c r="I477" s="1"/>
      <c r="J477" s="179">
        <f>ROUND(I477*H477,2)</f>
        <v>0</v>
      </c>
      <c r="K477" s="180"/>
      <c r="L477" s="29"/>
      <c r="M477" s="181" t="s">
        <v>1</v>
      </c>
      <c r="N477" s="182" t="s">
        <v>39</v>
      </c>
      <c r="P477" s="183">
        <f>O477*H477</f>
        <v>0</v>
      </c>
      <c r="Q477" s="183">
        <v>0</v>
      </c>
      <c r="R477" s="183">
        <f>Q477*H477</f>
        <v>0</v>
      </c>
      <c r="S477" s="183">
        <v>0.00348</v>
      </c>
      <c r="T477" s="184">
        <f>S477*H477</f>
        <v>0.014616</v>
      </c>
      <c r="AR477" s="185" t="s">
        <v>292</v>
      </c>
      <c r="AT477" s="185" t="s">
        <v>146</v>
      </c>
      <c r="AU477" s="185" t="s">
        <v>84</v>
      </c>
      <c r="AY477" s="12" t="s">
        <v>144</v>
      </c>
      <c r="BE477" s="186">
        <f>IF(N477="základní",J477,0)</f>
        <v>0</v>
      </c>
      <c r="BF477" s="186">
        <f>IF(N477="snížená",J477,0)</f>
        <v>0</v>
      </c>
      <c r="BG477" s="186">
        <f>IF(N477="zákl. přenesená",J477,0)</f>
        <v>0</v>
      </c>
      <c r="BH477" s="186">
        <f>IF(N477="sníž. přenesená",J477,0)</f>
        <v>0</v>
      </c>
      <c r="BI477" s="186">
        <f>IF(N477="nulová",J477,0)</f>
        <v>0</v>
      </c>
      <c r="BJ477" s="12" t="s">
        <v>82</v>
      </c>
      <c r="BK477" s="186">
        <f>ROUND(I477*H477,2)</f>
        <v>0</v>
      </c>
      <c r="BL477" s="12" t="s">
        <v>292</v>
      </c>
      <c r="BM477" s="185" t="s">
        <v>950</v>
      </c>
    </row>
    <row r="478" spans="2:51" s="188" customFormat="1" ht="12">
      <c r="B478" s="187"/>
      <c r="D478" s="189" t="s">
        <v>152</v>
      </c>
      <c r="E478" s="190" t="s">
        <v>1</v>
      </c>
      <c r="F478" s="191" t="s">
        <v>707</v>
      </c>
      <c r="H478" s="190" t="s">
        <v>1</v>
      </c>
      <c r="L478" s="187"/>
      <c r="M478" s="192"/>
      <c r="T478" s="193"/>
      <c r="AT478" s="190" t="s">
        <v>152</v>
      </c>
      <c r="AU478" s="190" t="s">
        <v>84</v>
      </c>
      <c r="AV478" s="188" t="s">
        <v>82</v>
      </c>
      <c r="AW478" s="188" t="s">
        <v>31</v>
      </c>
      <c r="AX478" s="188" t="s">
        <v>74</v>
      </c>
      <c r="AY478" s="190" t="s">
        <v>144</v>
      </c>
    </row>
    <row r="479" spans="2:51" s="195" customFormat="1" ht="12">
      <c r="B479" s="194"/>
      <c r="D479" s="189" t="s">
        <v>152</v>
      </c>
      <c r="E479" s="196" t="s">
        <v>1</v>
      </c>
      <c r="F479" s="197" t="s">
        <v>708</v>
      </c>
      <c r="H479" s="198">
        <v>4.2</v>
      </c>
      <c r="L479" s="194"/>
      <c r="M479" s="199"/>
      <c r="T479" s="200"/>
      <c r="AT479" s="196" t="s">
        <v>152</v>
      </c>
      <c r="AU479" s="196" t="s">
        <v>84</v>
      </c>
      <c r="AV479" s="195" t="s">
        <v>84</v>
      </c>
      <c r="AW479" s="195" t="s">
        <v>31</v>
      </c>
      <c r="AX479" s="195" t="s">
        <v>74</v>
      </c>
      <c r="AY479" s="196" t="s">
        <v>144</v>
      </c>
    </row>
    <row r="480" spans="2:65" s="30" customFormat="1" ht="21.75" customHeight="1">
      <c r="B480" s="29"/>
      <c r="C480" s="174" t="s">
        <v>691</v>
      </c>
      <c r="D480" s="174" t="s">
        <v>146</v>
      </c>
      <c r="E480" s="175" t="s">
        <v>710</v>
      </c>
      <c r="F480" s="176" t="s">
        <v>711</v>
      </c>
      <c r="G480" s="177" t="s">
        <v>317</v>
      </c>
      <c r="H480" s="178">
        <v>43.2</v>
      </c>
      <c r="I480" s="1"/>
      <c r="J480" s="179">
        <f>ROUND(I480*H480,2)</f>
        <v>0</v>
      </c>
      <c r="K480" s="180"/>
      <c r="L480" s="29"/>
      <c r="M480" s="181" t="s">
        <v>1</v>
      </c>
      <c r="N480" s="182" t="s">
        <v>39</v>
      </c>
      <c r="P480" s="183">
        <f>O480*H480</f>
        <v>0</v>
      </c>
      <c r="Q480" s="183">
        <v>0</v>
      </c>
      <c r="R480" s="183">
        <f>Q480*H480</f>
        <v>0</v>
      </c>
      <c r="S480" s="183">
        <v>0.00177</v>
      </c>
      <c r="T480" s="184">
        <f>S480*H480</f>
        <v>0.076464</v>
      </c>
      <c r="AR480" s="185" t="s">
        <v>292</v>
      </c>
      <c r="AT480" s="185" t="s">
        <v>146</v>
      </c>
      <c r="AU480" s="185" t="s">
        <v>84</v>
      </c>
      <c r="AY480" s="12" t="s">
        <v>144</v>
      </c>
      <c r="BE480" s="186">
        <f>IF(N480="základní",J480,0)</f>
        <v>0</v>
      </c>
      <c r="BF480" s="186">
        <f>IF(N480="snížená",J480,0)</f>
        <v>0</v>
      </c>
      <c r="BG480" s="186">
        <f>IF(N480="zákl. přenesená",J480,0)</f>
        <v>0</v>
      </c>
      <c r="BH480" s="186">
        <f>IF(N480="sníž. přenesená",J480,0)</f>
        <v>0</v>
      </c>
      <c r="BI480" s="186">
        <f>IF(N480="nulová",J480,0)</f>
        <v>0</v>
      </c>
      <c r="BJ480" s="12" t="s">
        <v>82</v>
      </c>
      <c r="BK480" s="186">
        <f>ROUND(I480*H480,2)</f>
        <v>0</v>
      </c>
      <c r="BL480" s="12" t="s">
        <v>292</v>
      </c>
      <c r="BM480" s="185" t="s">
        <v>951</v>
      </c>
    </row>
    <row r="481" spans="2:51" s="188" customFormat="1" ht="12">
      <c r="B481" s="187"/>
      <c r="D481" s="189" t="s">
        <v>152</v>
      </c>
      <c r="E481" s="190" t="s">
        <v>1</v>
      </c>
      <c r="F481" s="191" t="s">
        <v>713</v>
      </c>
      <c r="H481" s="190" t="s">
        <v>1</v>
      </c>
      <c r="L481" s="187"/>
      <c r="M481" s="192"/>
      <c r="T481" s="193"/>
      <c r="AT481" s="190" t="s">
        <v>152</v>
      </c>
      <c r="AU481" s="190" t="s">
        <v>84</v>
      </c>
      <c r="AV481" s="188" t="s">
        <v>82</v>
      </c>
      <c r="AW481" s="188" t="s">
        <v>31</v>
      </c>
      <c r="AX481" s="188" t="s">
        <v>74</v>
      </c>
      <c r="AY481" s="190" t="s">
        <v>144</v>
      </c>
    </row>
    <row r="482" spans="2:51" s="195" customFormat="1" ht="12">
      <c r="B482" s="194"/>
      <c r="D482" s="189" t="s">
        <v>152</v>
      </c>
      <c r="E482" s="196" t="s">
        <v>1</v>
      </c>
      <c r="F482" s="197" t="s">
        <v>714</v>
      </c>
      <c r="H482" s="198">
        <v>33.9</v>
      </c>
      <c r="L482" s="194"/>
      <c r="M482" s="199"/>
      <c r="T482" s="200"/>
      <c r="AT482" s="196" t="s">
        <v>152</v>
      </c>
      <c r="AU482" s="196" t="s">
        <v>84</v>
      </c>
      <c r="AV482" s="195" t="s">
        <v>84</v>
      </c>
      <c r="AW482" s="195" t="s">
        <v>31</v>
      </c>
      <c r="AX482" s="195" t="s">
        <v>74</v>
      </c>
      <c r="AY482" s="196" t="s">
        <v>144</v>
      </c>
    </row>
    <row r="483" spans="2:51" s="188" customFormat="1" ht="12">
      <c r="B483" s="187"/>
      <c r="D483" s="189" t="s">
        <v>152</v>
      </c>
      <c r="E483" s="190" t="s">
        <v>1</v>
      </c>
      <c r="F483" s="191" t="s">
        <v>715</v>
      </c>
      <c r="H483" s="190" t="s">
        <v>1</v>
      </c>
      <c r="L483" s="187"/>
      <c r="M483" s="192"/>
      <c r="T483" s="193"/>
      <c r="AT483" s="190" t="s">
        <v>152</v>
      </c>
      <c r="AU483" s="190" t="s">
        <v>84</v>
      </c>
      <c r="AV483" s="188" t="s">
        <v>82</v>
      </c>
      <c r="AW483" s="188" t="s">
        <v>31</v>
      </c>
      <c r="AX483" s="188" t="s">
        <v>74</v>
      </c>
      <c r="AY483" s="190" t="s">
        <v>144</v>
      </c>
    </row>
    <row r="484" spans="2:51" s="195" customFormat="1" ht="12">
      <c r="B484" s="194"/>
      <c r="D484" s="189" t="s">
        <v>152</v>
      </c>
      <c r="E484" s="196" t="s">
        <v>1</v>
      </c>
      <c r="F484" s="197" t="s">
        <v>716</v>
      </c>
      <c r="H484" s="198">
        <v>9.3</v>
      </c>
      <c r="L484" s="194"/>
      <c r="M484" s="199"/>
      <c r="T484" s="200"/>
      <c r="AT484" s="196" t="s">
        <v>152</v>
      </c>
      <c r="AU484" s="196" t="s">
        <v>84</v>
      </c>
      <c r="AV484" s="195" t="s">
        <v>84</v>
      </c>
      <c r="AW484" s="195" t="s">
        <v>31</v>
      </c>
      <c r="AX484" s="195" t="s">
        <v>74</v>
      </c>
      <c r="AY484" s="196" t="s">
        <v>144</v>
      </c>
    </row>
    <row r="485" spans="2:65" s="30" customFormat="1" ht="16.5" customHeight="1">
      <c r="B485" s="29"/>
      <c r="C485" s="174" t="s">
        <v>697</v>
      </c>
      <c r="D485" s="174" t="s">
        <v>146</v>
      </c>
      <c r="E485" s="175" t="s">
        <v>718</v>
      </c>
      <c r="F485" s="176" t="s">
        <v>719</v>
      </c>
      <c r="G485" s="177" t="s">
        <v>506</v>
      </c>
      <c r="H485" s="178">
        <v>1</v>
      </c>
      <c r="I485" s="1"/>
      <c r="J485" s="179">
        <f>ROUND(I485*H485,2)</f>
        <v>0</v>
      </c>
      <c r="K485" s="180"/>
      <c r="L485" s="29"/>
      <c r="M485" s="181" t="s">
        <v>1</v>
      </c>
      <c r="N485" s="182" t="s">
        <v>39</v>
      </c>
      <c r="P485" s="183">
        <f>O485*H485</f>
        <v>0</v>
      </c>
      <c r="Q485" s="183">
        <v>0</v>
      </c>
      <c r="R485" s="183">
        <f>Q485*H485</f>
        <v>0</v>
      </c>
      <c r="S485" s="183">
        <v>0.00906</v>
      </c>
      <c r="T485" s="184">
        <f>S485*H485</f>
        <v>0.00906</v>
      </c>
      <c r="AR485" s="185" t="s">
        <v>292</v>
      </c>
      <c r="AT485" s="185" t="s">
        <v>146</v>
      </c>
      <c r="AU485" s="185" t="s">
        <v>84</v>
      </c>
      <c r="AY485" s="12" t="s">
        <v>144</v>
      </c>
      <c r="BE485" s="186">
        <f>IF(N485="základní",J485,0)</f>
        <v>0</v>
      </c>
      <c r="BF485" s="186">
        <f>IF(N485="snížená",J485,0)</f>
        <v>0</v>
      </c>
      <c r="BG485" s="186">
        <f>IF(N485="zákl. přenesená",J485,0)</f>
        <v>0</v>
      </c>
      <c r="BH485" s="186">
        <f>IF(N485="sníž. přenesená",J485,0)</f>
        <v>0</v>
      </c>
      <c r="BI485" s="186">
        <f>IF(N485="nulová",J485,0)</f>
        <v>0</v>
      </c>
      <c r="BJ485" s="12" t="s">
        <v>82</v>
      </c>
      <c r="BK485" s="186">
        <f>ROUND(I485*H485,2)</f>
        <v>0</v>
      </c>
      <c r="BL485" s="12" t="s">
        <v>292</v>
      </c>
      <c r="BM485" s="185" t="s">
        <v>952</v>
      </c>
    </row>
    <row r="486" spans="2:51" s="188" customFormat="1" ht="12">
      <c r="B486" s="187"/>
      <c r="D486" s="189" t="s">
        <v>152</v>
      </c>
      <c r="E486" s="190" t="s">
        <v>1</v>
      </c>
      <c r="F486" s="191" t="s">
        <v>721</v>
      </c>
      <c r="H486" s="190" t="s">
        <v>1</v>
      </c>
      <c r="L486" s="187"/>
      <c r="M486" s="192"/>
      <c r="T486" s="193"/>
      <c r="AT486" s="190" t="s">
        <v>152</v>
      </c>
      <c r="AU486" s="190" t="s">
        <v>84</v>
      </c>
      <c r="AV486" s="188" t="s">
        <v>82</v>
      </c>
      <c r="AW486" s="188" t="s">
        <v>31</v>
      </c>
      <c r="AX486" s="188" t="s">
        <v>74</v>
      </c>
      <c r="AY486" s="190" t="s">
        <v>144</v>
      </c>
    </row>
    <row r="487" spans="2:51" s="195" customFormat="1" ht="12">
      <c r="B487" s="194"/>
      <c r="D487" s="189" t="s">
        <v>152</v>
      </c>
      <c r="E487" s="196" t="s">
        <v>1</v>
      </c>
      <c r="F487" s="197" t="s">
        <v>82</v>
      </c>
      <c r="H487" s="198">
        <v>1</v>
      </c>
      <c r="L487" s="194"/>
      <c r="M487" s="199"/>
      <c r="T487" s="200"/>
      <c r="AT487" s="196" t="s">
        <v>152</v>
      </c>
      <c r="AU487" s="196" t="s">
        <v>84</v>
      </c>
      <c r="AV487" s="195" t="s">
        <v>84</v>
      </c>
      <c r="AW487" s="195" t="s">
        <v>31</v>
      </c>
      <c r="AX487" s="195" t="s">
        <v>74</v>
      </c>
      <c r="AY487" s="196" t="s">
        <v>144</v>
      </c>
    </row>
    <row r="488" spans="2:65" s="30" customFormat="1" ht="24.2" customHeight="1">
      <c r="B488" s="29"/>
      <c r="C488" s="174" t="s">
        <v>703</v>
      </c>
      <c r="D488" s="174" t="s">
        <v>146</v>
      </c>
      <c r="E488" s="175" t="s">
        <v>723</v>
      </c>
      <c r="F488" s="176" t="s">
        <v>724</v>
      </c>
      <c r="G488" s="177" t="s">
        <v>317</v>
      </c>
      <c r="H488" s="178">
        <v>21.12</v>
      </c>
      <c r="I488" s="1"/>
      <c r="J488" s="179">
        <f>ROUND(I488*H488,2)</f>
        <v>0</v>
      </c>
      <c r="K488" s="180"/>
      <c r="L488" s="29"/>
      <c r="M488" s="181" t="s">
        <v>1</v>
      </c>
      <c r="N488" s="182" t="s">
        <v>39</v>
      </c>
      <c r="P488" s="183">
        <f>O488*H488</f>
        <v>0</v>
      </c>
      <c r="Q488" s="183">
        <v>0</v>
      </c>
      <c r="R488" s="183">
        <f>Q488*H488</f>
        <v>0</v>
      </c>
      <c r="S488" s="183">
        <v>0.00191</v>
      </c>
      <c r="T488" s="184">
        <f>S488*H488</f>
        <v>0.040339200000000006</v>
      </c>
      <c r="AR488" s="185" t="s">
        <v>292</v>
      </c>
      <c r="AT488" s="185" t="s">
        <v>146</v>
      </c>
      <c r="AU488" s="185" t="s">
        <v>84</v>
      </c>
      <c r="AY488" s="12" t="s">
        <v>144</v>
      </c>
      <c r="BE488" s="186">
        <f>IF(N488="základní",J488,0)</f>
        <v>0</v>
      </c>
      <c r="BF488" s="186">
        <f>IF(N488="snížená",J488,0)</f>
        <v>0</v>
      </c>
      <c r="BG488" s="186">
        <f>IF(N488="zákl. přenesená",J488,0)</f>
        <v>0</v>
      </c>
      <c r="BH488" s="186">
        <f>IF(N488="sníž. přenesená",J488,0)</f>
        <v>0</v>
      </c>
      <c r="BI488" s="186">
        <f>IF(N488="nulová",J488,0)</f>
        <v>0</v>
      </c>
      <c r="BJ488" s="12" t="s">
        <v>82</v>
      </c>
      <c r="BK488" s="186">
        <f>ROUND(I488*H488,2)</f>
        <v>0</v>
      </c>
      <c r="BL488" s="12" t="s">
        <v>292</v>
      </c>
      <c r="BM488" s="185" t="s">
        <v>953</v>
      </c>
    </row>
    <row r="489" spans="2:51" s="188" customFormat="1" ht="12">
      <c r="B489" s="187"/>
      <c r="D489" s="189" t="s">
        <v>152</v>
      </c>
      <c r="E489" s="190" t="s">
        <v>1</v>
      </c>
      <c r="F489" s="191" t="s">
        <v>726</v>
      </c>
      <c r="H489" s="190" t="s">
        <v>1</v>
      </c>
      <c r="L489" s="187"/>
      <c r="M489" s="192"/>
      <c r="T489" s="193"/>
      <c r="AT489" s="190" t="s">
        <v>152</v>
      </c>
      <c r="AU489" s="190" t="s">
        <v>84</v>
      </c>
      <c r="AV489" s="188" t="s">
        <v>82</v>
      </c>
      <c r="AW489" s="188" t="s">
        <v>31</v>
      </c>
      <c r="AX489" s="188" t="s">
        <v>74</v>
      </c>
      <c r="AY489" s="190" t="s">
        <v>144</v>
      </c>
    </row>
    <row r="490" spans="2:51" s="195" customFormat="1" ht="12">
      <c r="B490" s="194"/>
      <c r="D490" s="189" t="s">
        <v>152</v>
      </c>
      <c r="E490" s="196" t="s">
        <v>1</v>
      </c>
      <c r="F490" s="197" t="s">
        <v>727</v>
      </c>
      <c r="H490" s="198">
        <v>21.12</v>
      </c>
      <c r="L490" s="194"/>
      <c r="M490" s="199"/>
      <c r="T490" s="200"/>
      <c r="AT490" s="196" t="s">
        <v>152</v>
      </c>
      <c r="AU490" s="196" t="s">
        <v>84</v>
      </c>
      <c r="AV490" s="195" t="s">
        <v>84</v>
      </c>
      <c r="AW490" s="195" t="s">
        <v>31</v>
      </c>
      <c r="AX490" s="195" t="s">
        <v>74</v>
      </c>
      <c r="AY490" s="196" t="s">
        <v>144</v>
      </c>
    </row>
    <row r="491" spans="2:65" s="30" customFormat="1" ht="16.5" customHeight="1">
      <c r="B491" s="29"/>
      <c r="C491" s="174" t="s">
        <v>709</v>
      </c>
      <c r="D491" s="174" t="s">
        <v>146</v>
      </c>
      <c r="E491" s="175" t="s">
        <v>729</v>
      </c>
      <c r="F491" s="176" t="s">
        <v>730</v>
      </c>
      <c r="G491" s="177" t="s">
        <v>317</v>
      </c>
      <c r="H491" s="178">
        <v>23</v>
      </c>
      <c r="I491" s="1"/>
      <c r="J491" s="179">
        <f>ROUND(I491*H491,2)</f>
        <v>0</v>
      </c>
      <c r="K491" s="180"/>
      <c r="L491" s="29"/>
      <c r="M491" s="181" t="s">
        <v>1</v>
      </c>
      <c r="N491" s="182" t="s">
        <v>39</v>
      </c>
      <c r="P491" s="183">
        <f>O491*H491</f>
        <v>0</v>
      </c>
      <c r="Q491" s="183">
        <v>0</v>
      </c>
      <c r="R491" s="183">
        <f>Q491*H491</f>
        <v>0</v>
      </c>
      <c r="S491" s="183">
        <v>0.00167</v>
      </c>
      <c r="T491" s="184">
        <f>S491*H491</f>
        <v>0.03841</v>
      </c>
      <c r="AR491" s="185" t="s">
        <v>292</v>
      </c>
      <c r="AT491" s="185" t="s">
        <v>146</v>
      </c>
      <c r="AU491" s="185" t="s">
        <v>84</v>
      </c>
      <c r="AY491" s="12" t="s">
        <v>144</v>
      </c>
      <c r="BE491" s="186">
        <f>IF(N491="základní",J491,0)</f>
        <v>0</v>
      </c>
      <c r="BF491" s="186">
        <f>IF(N491="snížená",J491,0)</f>
        <v>0</v>
      </c>
      <c r="BG491" s="186">
        <f>IF(N491="zákl. přenesená",J491,0)</f>
        <v>0</v>
      </c>
      <c r="BH491" s="186">
        <f>IF(N491="sníž. přenesená",J491,0)</f>
        <v>0</v>
      </c>
      <c r="BI491" s="186">
        <f>IF(N491="nulová",J491,0)</f>
        <v>0</v>
      </c>
      <c r="BJ491" s="12" t="s">
        <v>82</v>
      </c>
      <c r="BK491" s="186">
        <f>ROUND(I491*H491,2)</f>
        <v>0</v>
      </c>
      <c r="BL491" s="12" t="s">
        <v>292</v>
      </c>
      <c r="BM491" s="185" t="s">
        <v>954</v>
      </c>
    </row>
    <row r="492" spans="2:51" s="188" customFormat="1" ht="12">
      <c r="B492" s="187"/>
      <c r="D492" s="189" t="s">
        <v>152</v>
      </c>
      <c r="E492" s="190" t="s">
        <v>1</v>
      </c>
      <c r="F492" s="191" t="s">
        <v>732</v>
      </c>
      <c r="H492" s="190" t="s">
        <v>1</v>
      </c>
      <c r="L492" s="187"/>
      <c r="M492" s="192"/>
      <c r="T492" s="193"/>
      <c r="AT492" s="190" t="s">
        <v>152</v>
      </c>
      <c r="AU492" s="190" t="s">
        <v>84</v>
      </c>
      <c r="AV492" s="188" t="s">
        <v>82</v>
      </c>
      <c r="AW492" s="188" t="s">
        <v>31</v>
      </c>
      <c r="AX492" s="188" t="s">
        <v>74</v>
      </c>
      <c r="AY492" s="190" t="s">
        <v>144</v>
      </c>
    </row>
    <row r="493" spans="2:51" s="195" customFormat="1" ht="12">
      <c r="B493" s="194"/>
      <c r="D493" s="189" t="s">
        <v>152</v>
      </c>
      <c r="E493" s="196" t="s">
        <v>1</v>
      </c>
      <c r="F493" s="197" t="s">
        <v>733</v>
      </c>
      <c r="H493" s="198">
        <v>23</v>
      </c>
      <c r="L493" s="194"/>
      <c r="M493" s="199"/>
      <c r="T493" s="200"/>
      <c r="AT493" s="196" t="s">
        <v>152</v>
      </c>
      <c r="AU493" s="196" t="s">
        <v>84</v>
      </c>
      <c r="AV493" s="195" t="s">
        <v>84</v>
      </c>
      <c r="AW493" s="195" t="s">
        <v>31</v>
      </c>
      <c r="AX493" s="195" t="s">
        <v>74</v>
      </c>
      <c r="AY493" s="196" t="s">
        <v>144</v>
      </c>
    </row>
    <row r="494" spans="2:65" s="30" customFormat="1" ht="16.5" customHeight="1">
      <c r="B494" s="29"/>
      <c r="C494" s="174" t="s">
        <v>717</v>
      </c>
      <c r="D494" s="174" t="s">
        <v>146</v>
      </c>
      <c r="E494" s="175" t="s">
        <v>735</v>
      </c>
      <c r="F494" s="176" t="s">
        <v>736</v>
      </c>
      <c r="G494" s="177" t="s">
        <v>317</v>
      </c>
      <c r="H494" s="178">
        <v>21.12</v>
      </c>
      <c r="I494" s="1"/>
      <c r="J494" s="179">
        <f>ROUND(I494*H494,2)</f>
        <v>0</v>
      </c>
      <c r="K494" s="180"/>
      <c r="L494" s="29"/>
      <c r="M494" s="181" t="s">
        <v>1</v>
      </c>
      <c r="N494" s="182" t="s">
        <v>39</v>
      </c>
      <c r="P494" s="183">
        <f>O494*H494</f>
        <v>0</v>
      </c>
      <c r="Q494" s="183">
        <v>0</v>
      </c>
      <c r="R494" s="183">
        <f>Q494*H494</f>
        <v>0</v>
      </c>
      <c r="S494" s="183">
        <v>0.00175</v>
      </c>
      <c r="T494" s="184">
        <f>S494*H494</f>
        <v>0.03696</v>
      </c>
      <c r="AR494" s="185" t="s">
        <v>292</v>
      </c>
      <c r="AT494" s="185" t="s">
        <v>146</v>
      </c>
      <c r="AU494" s="185" t="s">
        <v>84</v>
      </c>
      <c r="AY494" s="12" t="s">
        <v>144</v>
      </c>
      <c r="BE494" s="186">
        <f>IF(N494="základní",J494,0)</f>
        <v>0</v>
      </c>
      <c r="BF494" s="186">
        <f>IF(N494="snížená",J494,0)</f>
        <v>0</v>
      </c>
      <c r="BG494" s="186">
        <f>IF(N494="zákl. přenesená",J494,0)</f>
        <v>0</v>
      </c>
      <c r="BH494" s="186">
        <f>IF(N494="sníž. přenesená",J494,0)</f>
        <v>0</v>
      </c>
      <c r="BI494" s="186">
        <f>IF(N494="nulová",J494,0)</f>
        <v>0</v>
      </c>
      <c r="BJ494" s="12" t="s">
        <v>82</v>
      </c>
      <c r="BK494" s="186">
        <f>ROUND(I494*H494,2)</f>
        <v>0</v>
      </c>
      <c r="BL494" s="12" t="s">
        <v>292</v>
      </c>
      <c r="BM494" s="185" t="s">
        <v>955</v>
      </c>
    </row>
    <row r="495" spans="2:51" s="188" customFormat="1" ht="12">
      <c r="B495" s="187"/>
      <c r="D495" s="189" t="s">
        <v>152</v>
      </c>
      <c r="E495" s="190" t="s">
        <v>1</v>
      </c>
      <c r="F495" s="191" t="s">
        <v>738</v>
      </c>
      <c r="H495" s="190" t="s">
        <v>1</v>
      </c>
      <c r="L495" s="187"/>
      <c r="M495" s="192"/>
      <c r="T495" s="193"/>
      <c r="AT495" s="190" t="s">
        <v>152</v>
      </c>
      <c r="AU495" s="190" t="s">
        <v>84</v>
      </c>
      <c r="AV495" s="188" t="s">
        <v>82</v>
      </c>
      <c r="AW495" s="188" t="s">
        <v>31</v>
      </c>
      <c r="AX495" s="188" t="s">
        <v>74</v>
      </c>
      <c r="AY495" s="190" t="s">
        <v>144</v>
      </c>
    </row>
    <row r="496" spans="2:51" s="195" customFormat="1" ht="12">
      <c r="B496" s="194"/>
      <c r="D496" s="189" t="s">
        <v>152</v>
      </c>
      <c r="E496" s="196" t="s">
        <v>1</v>
      </c>
      <c r="F496" s="197" t="s">
        <v>727</v>
      </c>
      <c r="H496" s="198">
        <v>21.12</v>
      </c>
      <c r="L496" s="194"/>
      <c r="M496" s="199"/>
      <c r="T496" s="200"/>
      <c r="AT496" s="196" t="s">
        <v>152</v>
      </c>
      <c r="AU496" s="196" t="s">
        <v>84</v>
      </c>
      <c r="AV496" s="195" t="s">
        <v>84</v>
      </c>
      <c r="AW496" s="195" t="s">
        <v>31</v>
      </c>
      <c r="AX496" s="195" t="s">
        <v>74</v>
      </c>
      <c r="AY496" s="196" t="s">
        <v>144</v>
      </c>
    </row>
    <row r="497" spans="2:65" s="30" customFormat="1" ht="33" customHeight="1">
      <c r="B497" s="29"/>
      <c r="C497" s="174" t="s">
        <v>722</v>
      </c>
      <c r="D497" s="174" t="s">
        <v>146</v>
      </c>
      <c r="E497" s="175" t="s">
        <v>740</v>
      </c>
      <c r="F497" s="176" t="s">
        <v>741</v>
      </c>
      <c r="G497" s="177" t="s">
        <v>506</v>
      </c>
      <c r="H497" s="178">
        <v>1</v>
      </c>
      <c r="I497" s="1"/>
      <c r="J497" s="179">
        <f>ROUND(I497*H497,2)</f>
        <v>0</v>
      </c>
      <c r="K497" s="180"/>
      <c r="L497" s="29"/>
      <c r="M497" s="181" t="s">
        <v>1</v>
      </c>
      <c r="N497" s="182" t="s">
        <v>39</v>
      </c>
      <c r="P497" s="183">
        <f>O497*H497</f>
        <v>0</v>
      </c>
      <c r="Q497" s="183">
        <v>0</v>
      </c>
      <c r="R497" s="183">
        <f>Q497*H497</f>
        <v>0</v>
      </c>
      <c r="S497" s="183">
        <v>0.00188</v>
      </c>
      <c r="T497" s="184">
        <f>S497*H497</f>
        <v>0.00188</v>
      </c>
      <c r="AR497" s="185" t="s">
        <v>292</v>
      </c>
      <c r="AT497" s="185" t="s">
        <v>146</v>
      </c>
      <c r="AU497" s="185" t="s">
        <v>84</v>
      </c>
      <c r="AY497" s="12" t="s">
        <v>144</v>
      </c>
      <c r="BE497" s="186">
        <f>IF(N497="základní",J497,0)</f>
        <v>0</v>
      </c>
      <c r="BF497" s="186">
        <f>IF(N497="snížená",J497,0)</f>
        <v>0</v>
      </c>
      <c r="BG497" s="186">
        <f>IF(N497="zákl. přenesená",J497,0)</f>
        <v>0</v>
      </c>
      <c r="BH497" s="186">
        <f>IF(N497="sníž. přenesená",J497,0)</f>
        <v>0</v>
      </c>
      <c r="BI497" s="186">
        <f>IF(N497="nulová",J497,0)</f>
        <v>0</v>
      </c>
      <c r="BJ497" s="12" t="s">
        <v>82</v>
      </c>
      <c r="BK497" s="186">
        <f>ROUND(I497*H497,2)</f>
        <v>0</v>
      </c>
      <c r="BL497" s="12" t="s">
        <v>292</v>
      </c>
      <c r="BM497" s="185" t="s">
        <v>956</v>
      </c>
    </row>
    <row r="498" spans="2:51" s="188" customFormat="1" ht="12">
      <c r="B498" s="187"/>
      <c r="D498" s="189" t="s">
        <v>152</v>
      </c>
      <c r="E498" s="190" t="s">
        <v>1</v>
      </c>
      <c r="F498" s="191" t="s">
        <v>743</v>
      </c>
      <c r="H498" s="190" t="s">
        <v>1</v>
      </c>
      <c r="L498" s="187"/>
      <c r="M498" s="192"/>
      <c r="T498" s="193"/>
      <c r="AT498" s="190" t="s">
        <v>152</v>
      </c>
      <c r="AU498" s="190" t="s">
        <v>84</v>
      </c>
      <c r="AV498" s="188" t="s">
        <v>82</v>
      </c>
      <c r="AW498" s="188" t="s">
        <v>31</v>
      </c>
      <c r="AX498" s="188" t="s">
        <v>74</v>
      </c>
      <c r="AY498" s="190" t="s">
        <v>144</v>
      </c>
    </row>
    <row r="499" spans="2:51" s="195" customFormat="1" ht="12">
      <c r="B499" s="194"/>
      <c r="D499" s="189" t="s">
        <v>152</v>
      </c>
      <c r="E499" s="196" t="s">
        <v>1</v>
      </c>
      <c r="F499" s="197" t="s">
        <v>82</v>
      </c>
      <c r="H499" s="198">
        <v>1</v>
      </c>
      <c r="L499" s="194"/>
      <c r="M499" s="199"/>
      <c r="T499" s="200"/>
      <c r="AT499" s="196" t="s">
        <v>152</v>
      </c>
      <c r="AU499" s="196" t="s">
        <v>84</v>
      </c>
      <c r="AV499" s="195" t="s">
        <v>84</v>
      </c>
      <c r="AW499" s="195" t="s">
        <v>31</v>
      </c>
      <c r="AX499" s="195" t="s">
        <v>74</v>
      </c>
      <c r="AY499" s="196" t="s">
        <v>144</v>
      </c>
    </row>
    <row r="500" spans="2:65" s="30" customFormat="1" ht="16.5" customHeight="1">
      <c r="B500" s="29"/>
      <c r="C500" s="174" t="s">
        <v>728</v>
      </c>
      <c r="D500" s="174" t="s">
        <v>146</v>
      </c>
      <c r="E500" s="175" t="s">
        <v>745</v>
      </c>
      <c r="F500" s="176" t="s">
        <v>746</v>
      </c>
      <c r="G500" s="177" t="s">
        <v>317</v>
      </c>
      <c r="H500" s="178">
        <v>33.9</v>
      </c>
      <c r="I500" s="1"/>
      <c r="J500" s="179">
        <f>ROUND(I500*H500,2)</f>
        <v>0</v>
      </c>
      <c r="K500" s="180"/>
      <c r="L500" s="29"/>
      <c r="M500" s="181" t="s">
        <v>1</v>
      </c>
      <c r="N500" s="182" t="s">
        <v>39</v>
      </c>
      <c r="P500" s="183">
        <f>O500*H500</f>
        <v>0</v>
      </c>
      <c r="Q500" s="183">
        <v>0</v>
      </c>
      <c r="R500" s="183">
        <f>Q500*H500</f>
        <v>0</v>
      </c>
      <c r="S500" s="183">
        <v>0.01069</v>
      </c>
      <c r="T500" s="184">
        <f>S500*H500</f>
        <v>0.36239099999999996</v>
      </c>
      <c r="AR500" s="185" t="s">
        <v>292</v>
      </c>
      <c r="AT500" s="185" t="s">
        <v>146</v>
      </c>
      <c r="AU500" s="185" t="s">
        <v>84</v>
      </c>
      <c r="AY500" s="12" t="s">
        <v>144</v>
      </c>
      <c r="BE500" s="186">
        <f>IF(N500="základní",J500,0)</f>
        <v>0</v>
      </c>
      <c r="BF500" s="186">
        <f>IF(N500="snížená",J500,0)</f>
        <v>0</v>
      </c>
      <c r="BG500" s="186">
        <f>IF(N500="zákl. přenesená",J500,0)</f>
        <v>0</v>
      </c>
      <c r="BH500" s="186">
        <f>IF(N500="sníž. přenesená",J500,0)</f>
        <v>0</v>
      </c>
      <c r="BI500" s="186">
        <f>IF(N500="nulová",J500,0)</f>
        <v>0</v>
      </c>
      <c r="BJ500" s="12" t="s">
        <v>82</v>
      </c>
      <c r="BK500" s="186">
        <f>ROUND(I500*H500,2)</f>
        <v>0</v>
      </c>
      <c r="BL500" s="12" t="s">
        <v>292</v>
      </c>
      <c r="BM500" s="185" t="s">
        <v>957</v>
      </c>
    </row>
    <row r="501" spans="2:51" s="188" customFormat="1" ht="12">
      <c r="B501" s="187"/>
      <c r="D501" s="189" t="s">
        <v>152</v>
      </c>
      <c r="E501" s="190" t="s">
        <v>1</v>
      </c>
      <c r="F501" s="191" t="s">
        <v>748</v>
      </c>
      <c r="H501" s="190" t="s">
        <v>1</v>
      </c>
      <c r="L501" s="187"/>
      <c r="M501" s="192"/>
      <c r="T501" s="193"/>
      <c r="AT501" s="190" t="s">
        <v>152</v>
      </c>
      <c r="AU501" s="190" t="s">
        <v>84</v>
      </c>
      <c r="AV501" s="188" t="s">
        <v>82</v>
      </c>
      <c r="AW501" s="188" t="s">
        <v>31</v>
      </c>
      <c r="AX501" s="188" t="s">
        <v>74</v>
      </c>
      <c r="AY501" s="190" t="s">
        <v>144</v>
      </c>
    </row>
    <row r="502" spans="2:51" s="195" customFormat="1" ht="12">
      <c r="B502" s="194"/>
      <c r="D502" s="189" t="s">
        <v>152</v>
      </c>
      <c r="E502" s="196" t="s">
        <v>1</v>
      </c>
      <c r="F502" s="197" t="s">
        <v>749</v>
      </c>
      <c r="H502" s="198">
        <v>33.9</v>
      </c>
      <c r="L502" s="194"/>
      <c r="M502" s="199"/>
      <c r="T502" s="200"/>
      <c r="AT502" s="196" t="s">
        <v>152</v>
      </c>
      <c r="AU502" s="196" t="s">
        <v>84</v>
      </c>
      <c r="AV502" s="195" t="s">
        <v>84</v>
      </c>
      <c r="AW502" s="195" t="s">
        <v>31</v>
      </c>
      <c r="AX502" s="195" t="s">
        <v>74</v>
      </c>
      <c r="AY502" s="196" t="s">
        <v>144</v>
      </c>
    </row>
    <row r="503" spans="2:65" s="30" customFormat="1" ht="16.5" customHeight="1">
      <c r="B503" s="29"/>
      <c r="C503" s="174" t="s">
        <v>734</v>
      </c>
      <c r="D503" s="174" t="s">
        <v>146</v>
      </c>
      <c r="E503" s="175" t="s">
        <v>751</v>
      </c>
      <c r="F503" s="176" t="s">
        <v>752</v>
      </c>
      <c r="G503" s="177" t="s">
        <v>317</v>
      </c>
      <c r="H503" s="178">
        <v>14</v>
      </c>
      <c r="I503" s="1"/>
      <c r="J503" s="179">
        <f>ROUND(I503*H503,2)</f>
        <v>0</v>
      </c>
      <c r="K503" s="180"/>
      <c r="L503" s="29"/>
      <c r="M503" s="181" t="s">
        <v>1</v>
      </c>
      <c r="N503" s="182" t="s">
        <v>39</v>
      </c>
      <c r="P503" s="183">
        <f>O503*H503</f>
        <v>0</v>
      </c>
      <c r="Q503" s="183">
        <v>0</v>
      </c>
      <c r="R503" s="183">
        <f>Q503*H503</f>
        <v>0</v>
      </c>
      <c r="S503" s="183">
        <v>0.00394</v>
      </c>
      <c r="T503" s="184">
        <f>S503*H503</f>
        <v>0.05516</v>
      </c>
      <c r="AR503" s="185" t="s">
        <v>292</v>
      </c>
      <c r="AT503" s="185" t="s">
        <v>146</v>
      </c>
      <c r="AU503" s="185" t="s">
        <v>84</v>
      </c>
      <c r="AY503" s="12" t="s">
        <v>144</v>
      </c>
      <c r="BE503" s="186">
        <f>IF(N503="základní",J503,0)</f>
        <v>0</v>
      </c>
      <c r="BF503" s="186">
        <f>IF(N503="snížená",J503,0)</f>
        <v>0</v>
      </c>
      <c r="BG503" s="186">
        <f>IF(N503="zákl. přenesená",J503,0)</f>
        <v>0</v>
      </c>
      <c r="BH503" s="186">
        <f>IF(N503="sníž. přenesená",J503,0)</f>
        <v>0</v>
      </c>
      <c r="BI503" s="186">
        <f>IF(N503="nulová",J503,0)</f>
        <v>0</v>
      </c>
      <c r="BJ503" s="12" t="s">
        <v>82</v>
      </c>
      <c r="BK503" s="186">
        <f>ROUND(I503*H503,2)</f>
        <v>0</v>
      </c>
      <c r="BL503" s="12" t="s">
        <v>292</v>
      </c>
      <c r="BM503" s="185" t="s">
        <v>958</v>
      </c>
    </row>
    <row r="504" spans="2:51" s="188" customFormat="1" ht="12">
      <c r="B504" s="187"/>
      <c r="D504" s="189" t="s">
        <v>152</v>
      </c>
      <c r="E504" s="190" t="s">
        <v>1</v>
      </c>
      <c r="F504" s="191" t="s">
        <v>754</v>
      </c>
      <c r="H504" s="190" t="s">
        <v>1</v>
      </c>
      <c r="L504" s="187"/>
      <c r="M504" s="192"/>
      <c r="T504" s="193"/>
      <c r="AT504" s="190" t="s">
        <v>152</v>
      </c>
      <c r="AU504" s="190" t="s">
        <v>84</v>
      </c>
      <c r="AV504" s="188" t="s">
        <v>82</v>
      </c>
      <c r="AW504" s="188" t="s">
        <v>31</v>
      </c>
      <c r="AX504" s="188" t="s">
        <v>74</v>
      </c>
      <c r="AY504" s="190" t="s">
        <v>144</v>
      </c>
    </row>
    <row r="505" spans="2:51" s="195" customFormat="1" ht="12">
      <c r="B505" s="194"/>
      <c r="D505" s="189" t="s">
        <v>152</v>
      </c>
      <c r="E505" s="196" t="s">
        <v>1</v>
      </c>
      <c r="F505" s="197" t="s">
        <v>755</v>
      </c>
      <c r="H505" s="198">
        <v>14</v>
      </c>
      <c r="L505" s="194"/>
      <c r="M505" s="199"/>
      <c r="T505" s="200"/>
      <c r="AT505" s="196" t="s">
        <v>152</v>
      </c>
      <c r="AU505" s="196" t="s">
        <v>84</v>
      </c>
      <c r="AV505" s="195" t="s">
        <v>84</v>
      </c>
      <c r="AW505" s="195" t="s">
        <v>31</v>
      </c>
      <c r="AX505" s="195" t="s">
        <v>74</v>
      </c>
      <c r="AY505" s="196" t="s">
        <v>144</v>
      </c>
    </row>
    <row r="506" spans="2:63" s="163" customFormat="1" ht="22.9" customHeight="1">
      <c r="B506" s="162"/>
      <c r="D506" s="164" t="s">
        <v>73</v>
      </c>
      <c r="E506" s="172" t="s">
        <v>756</v>
      </c>
      <c r="F506" s="172" t="s">
        <v>757</v>
      </c>
      <c r="J506" s="173">
        <f>BK506</f>
        <v>0</v>
      </c>
      <c r="L506" s="162"/>
      <c r="M506" s="167"/>
      <c r="P506" s="168">
        <f>SUM(P507:P531)</f>
        <v>0</v>
      </c>
      <c r="R506" s="168">
        <f>SUM(R507:R531)</f>
        <v>0</v>
      </c>
      <c r="T506" s="169">
        <f>SUM(T507:T531)</f>
        <v>2.4225934</v>
      </c>
      <c r="AR506" s="164" t="s">
        <v>84</v>
      </c>
      <c r="AT506" s="170" t="s">
        <v>73</v>
      </c>
      <c r="AU506" s="170" t="s">
        <v>82</v>
      </c>
      <c r="AY506" s="164" t="s">
        <v>144</v>
      </c>
      <c r="BK506" s="171">
        <f>SUM(BK507:BK531)</f>
        <v>0</v>
      </c>
    </row>
    <row r="507" spans="2:65" s="30" customFormat="1" ht="24.2" customHeight="1">
      <c r="B507" s="29"/>
      <c r="C507" s="174" t="s">
        <v>739</v>
      </c>
      <c r="D507" s="174" t="s">
        <v>146</v>
      </c>
      <c r="E507" s="175" t="s">
        <v>759</v>
      </c>
      <c r="F507" s="176" t="s">
        <v>760</v>
      </c>
      <c r="G507" s="177" t="s">
        <v>214</v>
      </c>
      <c r="H507" s="178">
        <v>56.876</v>
      </c>
      <c r="I507" s="1"/>
      <c r="J507" s="179">
        <f>ROUND(I507*H507,2)</f>
        <v>0</v>
      </c>
      <c r="K507" s="180"/>
      <c r="L507" s="29"/>
      <c r="M507" s="181" t="s">
        <v>1</v>
      </c>
      <c r="N507" s="182" t="s">
        <v>39</v>
      </c>
      <c r="P507" s="183">
        <f>O507*H507</f>
        <v>0</v>
      </c>
      <c r="Q507" s="183">
        <v>0</v>
      </c>
      <c r="R507" s="183">
        <f>Q507*H507</f>
        <v>0</v>
      </c>
      <c r="S507" s="183">
        <v>0.02465</v>
      </c>
      <c r="T507" s="184">
        <f>S507*H507</f>
        <v>1.4019933999999998</v>
      </c>
      <c r="AR507" s="185" t="s">
        <v>292</v>
      </c>
      <c r="AT507" s="185" t="s">
        <v>146</v>
      </c>
      <c r="AU507" s="185" t="s">
        <v>84</v>
      </c>
      <c r="AY507" s="12" t="s">
        <v>144</v>
      </c>
      <c r="BE507" s="186">
        <f>IF(N507="základní",J507,0)</f>
        <v>0</v>
      </c>
      <c r="BF507" s="186">
        <f>IF(N507="snížená",J507,0)</f>
        <v>0</v>
      </c>
      <c r="BG507" s="186">
        <f>IF(N507="zákl. přenesená",J507,0)</f>
        <v>0</v>
      </c>
      <c r="BH507" s="186">
        <f>IF(N507="sníž. přenesená",J507,0)</f>
        <v>0</v>
      </c>
      <c r="BI507" s="186">
        <f>IF(N507="nulová",J507,0)</f>
        <v>0</v>
      </c>
      <c r="BJ507" s="12" t="s">
        <v>82</v>
      </c>
      <c r="BK507" s="186">
        <f>ROUND(I507*H507,2)</f>
        <v>0</v>
      </c>
      <c r="BL507" s="12" t="s">
        <v>292</v>
      </c>
      <c r="BM507" s="185" t="s">
        <v>959</v>
      </c>
    </row>
    <row r="508" spans="2:51" s="188" customFormat="1" ht="12">
      <c r="B508" s="187"/>
      <c r="D508" s="189" t="s">
        <v>152</v>
      </c>
      <c r="E508" s="190" t="s">
        <v>1</v>
      </c>
      <c r="F508" s="191" t="s">
        <v>762</v>
      </c>
      <c r="H508" s="190" t="s">
        <v>1</v>
      </c>
      <c r="L508" s="187"/>
      <c r="M508" s="192"/>
      <c r="T508" s="193"/>
      <c r="AT508" s="190" t="s">
        <v>152</v>
      </c>
      <c r="AU508" s="190" t="s">
        <v>84</v>
      </c>
      <c r="AV508" s="188" t="s">
        <v>82</v>
      </c>
      <c r="AW508" s="188" t="s">
        <v>31</v>
      </c>
      <c r="AX508" s="188" t="s">
        <v>74</v>
      </c>
      <c r="AY508" s="190" t="s">
        <v>144</v>
      </c>
    </row>
    <row r="509" spans="2:51" s="195" customFormat="1" ht="12">
      <c r="B509" s="194"/>
      <c r="D509" s="189" t="s">
        <v>152</v>
      </c>
      <c r="E509" s="196" t="s">
        <v>1</v>
      </c>
      <c r="F509" s="197" t="s">
        <v>763</v>
      </c>
      <c r="H509" s="198">
        <v>21.641</v>
      </c>
      <c r="L509" s="194"/>
      <c r="M509" s="199"/>
      <c r="T509" s="200"/>
      <c r="AT509" s="196" t="s">
        <v>152</v>
      </c>
      <c r="AU509" s="196" t="s">
        <v>84</v>
      </c>
      <c r="AV509" s="195" t="s">
        <v>84</v>
      </c>
      <c r="AW509" s="195" t="s">
        <v>31</v>
      </c>
      <c r="AX509" s="195" t="s">
        <v>74</v>
      </c>
      <c r="AY509" s="196" t="s">
        <v>144</v>
      </c>
    </row>
    <row r="510" spans="2:51" s="188" customFormat="1" ht="22.5">
      <c r="B510" s="187"/>
      <c r="D510" s="189" t="s">
        <v>152</v>
      </c>
      <c r="E510" s="190" t="s">
        <v>1</v>
      </c>
      <c r="F510" s="191" t="s">
        <v>764</v>
      </c>
      <c r="H510" s="190" t="s">
        <v>1</v>
      </c>
      <c r="L510" s="187"/>
      <c r="M510" s="192"/>
      <c r="T510" s="193"/>
      <c r="AT510" s="190" t="s">
        <v>152</v>
      </c>
      <c r="AU510" s="190" t="s">
        <v>84</v>
      </c>
      <c r="AV510" s="188" t="s">
        <v>82</v>
      </c>
      <c r="AW510" s="188" t="s">
        <v>31</v>
      </c>
      <c r="AX510" s="188" t="s">
        <v>74</v>
      </c>
      <c r="AY510" s="190" t="s">
        <v>144</v>
      </c>
    </row>
    <row r="511" spans="2:51" s="195" customFormat="1" ht="12">
      <c r="B511" s="194"/>
      <c r="D511" s="189" t="s">
        <v>152</v>
      </c>
      <c r="E511" s="196" t="s">
        <v>1</v>
      </c>
      <c r="F511" s="197" t="s">
        <v>765</v>
      </c>
      <c r="H511" s="198">
        <v>6.555</v>
      </c>
      <c r="L511" s="194"/>
      <c r="M511" s="199"/>
      <c r="T511" s="200"/>
      <c r="AT511" s="196" t="s">
        <v>152</v>
      </c>
      <c r="AU511" s="196" t="s">
        <v>84</v>
      </c>
      <c r="AV511" s="195" t="s">
        <v>84</v>
      </c>
      <c r="AW511" s="195" t="s">
        <v>31</v>
      </c>
      <c r="AX511" s="195" t="s">
        <v>74</v>
      </c>
      <c r="AY511" s="196" t="s">
        <v>144</v>
      </c>
    </row>
    <row r="512" spans="2:51" s="188" customFormat="1" ht="22.5">
      <c r="B512" s="187"/>
      <c r="D512" s="189" t="s">
        <v>152</v>
      </c>
      <c r="E512" s="190" t="s">
        <v>1</v>
      </c>
      <c r="F512" s="191" t="s">
        <v>766</v>
      </c>
      <c r="H512" s="190" t="s">
        <v>1</v>
      </c>
      <c r="L512" s="187"/>
      <c r="M512" s="192"/>
      <c r="T512" s="193"/>
      <c r="AT512" s="190" t="s">
        <v>152</v>
      </c>
      <c r="AU512" s="190" t="s">
        <v>84</v>
      </c>
      <c r="AV512" s="188" t="s">
        <v>82</v>
      </c>
      <c r="AW512" s="188" t="s">
        <v>31</v>
      </c>
      <c r="AX512" s="188" t="s">
        <v>74</v>
      </c>
      <c r="AY512" s="190" t="s">
        <v>144</v>
      </c>
    </row>
    <row r="513" spans="2:51" s="195" customFormat="1" ht="12">
      <c r="B513" s="194"/>
      <c r="D513" s="189" t="s">
        <v>152</v>
      </c>
      <c r="E513" s="196" t="s">
        <v>1</v>
      </c>
      <c r="F513" s="197" t="s">
        <v>767</v>
      </c>
      <c r="H513" s="198">
        <v>19.38</v>
      </c>
      <c r="L513" s="194"/>
      <c r="M513" s="199"/>
      <c r="T513" s="200"/>
      <c r="AT513" s="196" t="s">
        <v>152</v>
      </c>
      <c r="AU513" s="196" t="s">
        <v>84</v>
      </c>
      <c r="AV513" s="195" t="s">
        <v>84</v>
      </c>
      <c r="AW513" s="195" t="s">
        <v>31</v>
      </c>
      <c r="AX513" s="195" t="s">
        <v>74</v>
      </c>
      <c r="AY513" s="196" t="s">
        <v>144</v>
      </c>
    </row>
    <row r="514" spans="2:51" s="188" customFormat="1" ht="12">
      <c r="B514" s="187"/>
      <c r="D514" s="189" t="s">
        <v>152</v>
      </c>
      <c r="E514" s="190" t="s">
        <v>1</v>
      </c>
      <c r="F514" s="191" t="s">
        <v>768</v>
      </c>
      <c r="H514" s="190" t="s">
        <v>1</v>
      </c>
      <c r="L514" s="187"/>
      <c r="M514" s="192"/>
      <c r="T514" s="193"/>
      <c r="AT514" s="190" t="s">
        <v>152</v>
      </c>
      <c r="AU514" s="190" t="s">
        <v>84</v>
      </c>
      <c r="AV514" s="188" t="s">
        <v>82</v>
      </c>
      <c r="AW514" s="188" t="s">
        <v>31</v>
      </c>
      <c r="AX514" s="188" t="s">
        <v>74</v>
      </c>
      <c r="AY514" s="190" t="s">
        <v>144</v>
      </c>
    </row>
    <row r="515" spans="2:51" s="195" customFormat="1" ht="12">
      <c r="B515" s="194"/>
      <c r="D515" s="189" t="s">
        <v>152</v>
      </c>
      <c r="E515" s="196" t="s">
        <v>1</v>
      </c>
      <c r="F515" s="197" t="s">
        <v>769</v>
      </c>
      <c r="H515" s="198">
        <v>6.5</v>
      </c>
      <c r="L515" s="194"/>
      <c r="M515" s="199"/>
      <c r="T515" s="200"/>
      <c r="AT515" s="196" t="s">
        <v>152</v>
      </c>
      <c r="AU515" s="196" t="s">
        <v>84</v>
      </c>
      <c r="AV515" s="195" t="s">
        <v>84</v>
      </c>
      <c r="AW515" s="195" t="s">
        <v>31</v>
      </c>
      <c r="AX515" s="195" t="s">
        <v>74</v>
      </c>
      <c r="AY515" s="196" t="s">
        <v>144</v>
      </c>
    </row>
    <row r="516" spans="2:51" s="188" customFormat="1" ht="12">
      <c r="B516" s="187"/>
      <c r="D516" s="189" t="s">
        <v>152</v>
      </c>
      <c r="E516" s="190" t="s">
        <v>1</v>
      </c>
      <c r="F516" s="191" t="s">
        <v>770</v>
      </c>
      <c r="H516" s="190" t="s">
        <v>1</v>
      </c>
      <c r="L516" s="187"/>
      <c r="M516" s="192"/>
      <c r="T516" s="193"/>
      <c r="AT516" s="190" t="s">
        <v>152</v>
      </c>
      <c r="AU516" s="190" t="s">
        <v>84</v>
      </c>
      <c r="AV516" s="188" t="s">
        <v>82</v>
      </c>
      <c r="AW516" s="188" t="s">
        <v>31</v>
      </c>
      <c r="AX516" s="188" t="s">
        <v>74</v>
      </c>
      <c r="AY516" s="190" t="s">
        <v>144</v>
      </c>
    </row>
    <row r="517" spans="2:51" s="195" customFormat="1" ht="12">
      <c r="B517" s="194"/>
      <c r="D517" s="189" t="s">
        <v>152</v>
      </c>
      <c r="E517" s="196" t="s">
        <v>1</v>
      </c>
      <c r="F517" s="197" t="s">
        <v>771</v>
      </c>
      <c r="H517" s="198">
        <v>2.8</v>
      </c>
      <c r="L517" s="194"/>
      <c r="M517" s="199"/>
      <c r="T517" s="200"/>
      <c r="AT517" s="196" t="s">
        <v>152</v>
      </c>
      <c r="AU517" s="196" t="s">
        <v>84</v>
      </c>
      <c r="AV517" s="195" t="s">
        <v>84</v>
      </c>
      <c r="AW517" s="195" t="s">
        <v>31</v>
      </c>
      <c r="AX517" s="195" t="s">
        <v>74</v>
      </c>
      <c r="AY517" s="196" t="s">
        <v>144</v>
      </c>
    </row>
    <row r="518" spans="2:65" s="30" customFormat="1" ht="16.5" customHeight="1">
      <c r="B518" s="29"/>
      <c r="C518" s="174" t="s">
        <v>744</v>
      </c>
      <c r="D518" s="174" t="s">
        <v>146</v>
      </c>
      <c r="E518" s="175" t="s">
        <v>773</v>
      </c>
      <c r="F518" s="176" t="s">
        <v>774</v>
      </c>
      <c r="G518" s="177" t="s">
        <v>506</v>
      </c>
      <c r="H518" s="178">
        <v>6</v>
      </c>
      <c r="I518" s="1"/>
      <c r="J518" s="179">
        <f>ROUND(I518*H518,2)</f>
        <v>0</v>
      </c>
      <c r="K518" s="180"/>
      <c r="L518" s="29"/>
      <c r="M518" s="181" t="s">
        <v>1</v>
      </c>
      <c r="N518" s="182" t="s">
        <v>39</v>
      </c>
      <c r="P518" s="183">
        <f>O518*H518</f>
        <v>0</v>
      </c>
      <c r="Q518" s="183">
        <v>0</v>
      </c>
      <c r="R518" s="183">
        <f>Q518*H518</f>
        <v>0</v>
      </c>
      <c r="S518" s="183">
        <v>0.001</v>
      </c>
      <c r="T518" s="184">
        <f>S518*H518</f>
        <v>0.006</v>
      </c>
      <c r="AR518" s="185" t="s">
        <v>292</v>
      </c>
      <c r="AT518" s="185" t="s">
        <v>146</v>
      </c>
      <c r="AU518" s="185" t="s">
        <v>84</v>
      </c>
      <c r="AY518" s="12" t="s">
        <v>144</v>
      </c>
      <c r="BE518" s="186">
        <f>IF(N518="základní",J518,0)</f>
        <v>0</v>
      </c>
      <c r="BF518" s="186">
        <f>IF(N518="snížená",J518,0)</f>
        <v>0</v>
      </c>
      <c r="BG518" s="186">
        <f>IF(N518="zákl. přenesená",J518,0)</f>
        <v>0</v>
      </c>
      <c r="BH518" s="186">
        <f>IF(N518="sníž. přenesená",J518,0)</f>
        <v>0</v>
      </c>
      <c r="BI518" s="186">
        <f>IF(N518="nulová",J518,0)</f>
        <v>0</v>
      </c>
      <c r="BJ518" s="12" t="s">
        <v>82</v>
      </c>
      <c r="BK518" s="186">
        <f>ROUND(I518*H518,2)</f>
        <v>0</v>
      </c>
      <c r="BL518" s="12" t="s">
        <v>292</v>
      </c>
      <c r="BM518" s="185" t="s">
        <v>960</v>
      </c>
    </row>
    <row r="519" spans="2:51" s="188" customFormat="1" ht="12">
      <c r="B519" s="187"/>
      <c r="D519" s="189" t="s">
        <v>152</v>
      </c>
      <c r="E519" s="190" t="s">
        <v>1</v>
      </c>
      <c r="F519" s="191" t="s">
        <v>776</v>
      </c>
      <c r="H519" s="190" t="s">
        <v>1</v>
      </c>
      <c r="L519" s="187"/>
      <c r="M519" s="192"/>
      <c r="T519" s="193"/>
      <c r="AT519" s="190" t="s">
        <v>152</v>
      </c>
      <c r="AU519" s="190" t="s">
        <v>84</v>
      </c>
      <c r="AV519" s="188" t="s">
        <v>82</v>
      </c>
      <c r="AW519" s="188" t="s">
        <v>31</v>
      </c>
      <c r="AX519" s="188" t="s">
        <v>74</v>
      </c>
      <c r="AY519" s="190" t="s">
        <v>144</v>
      </c>
    </row>
    <row r="520" spans="2:51" s="195" customFormat="1" ht="12">
      <c r="B520" s="194"/>
      <c r="D520" s="189" t="s">
        <v>152</v>
      </c>
      <c r="E520" s="196" t="s">
        <v>1</v>
      </c>
      <c r="F520" s="197" t="s">
        <v>193</v>
      </c>
      <c r="H520" s="198">
        <v>6</v>
      </c>
      <c r="L520" s="194"/>
      <c r="M520" s="199"/>
      <c r="T520" s="200"/>
      <c r="AT520" s="196" t="s">
        <v>152</v>
      </c>
      <c r="AU520" s="196" t="s">
        <v>84</v>
      </c>
      <c r="AV520" s="195" t="s">
        <v>84</v>
      </c>
      <c r="AW520" s="195" t="s">
        <v>31</v>
      </c>
      <c r="AX520" s="195" t="s">
        <v>74</v>
      </c>
      <c r="AY520" s="196" t="s">
        <v>144</v>
      </c>
    </row>
    <row r="521" spans="2:65" s="30" customFormat="1" ht="16.5" customHeight="1">
      <c r="B521" s="29"/>
      <c r="C521" s="174" t="s">
        <v>750</v>
      </c>
      <c r="D521" s="174" t="s">
        <v>146</v>
      </c>
      <c r="E521" s="175" t="s">
        <v>778</v>
      </c>
      <c r="F521" s="176" t="s">
        <v>779</v>
      </c>
      <c r="G521" s="177" t="s">
        <v>317</v>
      </c>
      <c r="H521" s="178">
        <v>17.8</v>
      </c>
      <c r="I521" s="1"/>
      <c r="J521" s="179">
        <f>ROUND(I521*H521,2)</f>
        <v>0</v>
      </c>
      <c r="K521" s="180"/>
      <c r="L521" s="29"/>
      <c r="M521" s="181" t="s">
        <v>1</v>
      </c>
      <c r="N521" s="182" t="s">
        <v>39</v>
      </c>
      <c r="P521" s="183">
        <f>O521*H521</f>
        <v>0</v>
      </c>
      <c r="Q521" s="183">
        <v>0</v>
      </c>
      <c r="R521" s="183">
        <f>Q521*H521</f>
        <v>0</v>
      </c>
      <c r="S521" s="183">
        <v>0.005</v>
      </c>
      <c r="T521" s="184">
        <f>S521*H521</f>
        <v>0.08900000000000001</v>
      </c>
      <c r="AR521" s="185" t="s">
        <v>292</v>
      </c>
      <c r="AT521" s="185" t="s">
        <v>146</v>
      </c>
      <c r="AU521" s="185" t="s">
        <v>84</v>
      </c>
      <c r="AY521" s="12" t="s">
        <v>144</v>
      </c>
      <c r="BE521" s="186">
        <f>IF(N521="základní",J521,0)</f>
        <v>0</v>
      </c>
      <c r="BF521" s="186">
        <f>IF(N521="snížená",J521,0)</f>
        <v>0</v>
      </c>
      <c r="BG521" s="186">
        <f>IF(N521="zákl. přenesená",J521,0)</f>
        <v>0</v>
      </c>
      <c r="BH521" s="186">
        <f>IF(N521="sníž. přenesená",J521,0)</f>
        <v>0</v>
      </c>
      <c r="BI521" s="186">
        <f>IF(N521="nulová",J521,0)</f>
        <v>0</v>
      </c>
      <c r="BJ521" s="12" t="s">
        <v>82</v>
      </c>
      <c r="BK521" s="186">
        <f>ROUND(I521*H521,2)</f>
        <v>0</v>
      </c>
      <c r="BL521" s="12" t="s">
        <v>292</v>
      </c>
      <c r="BM521" s="185" t="s">
        <v>961</v>
      </c>
    </row>
    <row r="522" spans="2:51" s="188" customFormat="1" ht="12">
      <c r="B522" s="187"/>
      <c r="D522" s="189" t="s">
        <v>152</v>
      </c>
      <c r="E522" s="190" t="s">
        <v>1</v>
      </c>
      <c r="F522" s="191" t="s">
        <v>781</v>
      </c>
      <c r="H522" s="190" t="s">
        <v>1</v>
      </c>
      <c r="L522" s="187"/>
      <c r="M522" s="192"/>
      <c r="T522" s="193"/>
      <c r="AT522" s="190" t="s">
        <v>152</v>
      </c>
      <c r="AU522" s="190" t="s">
        <v>84</v>
      </c>
      <c r="AV522" s="188" t="s">
        <v>82</v>
      </c>
      <c r="AW522" s="188" t="s">
        <v>31</v>
      </c>
      <c r="AX522" s="188" t="s">
        <v>74</v>
      </c>
      <c r="AY522" s="190" t="s">
        <v>144</v>
      </c>
    </row>
    <row r="523" spans="2:51" s="195" customFormat="1" ht="12">
      <c r="B523" s="194"/>
      <c r="D523" s="189" t="s">
        <v>152</v>
      </c>
      <c r="E523" s="196" t="s">
        <v>1</v>
      </c>
      <c r="F523" s="197" t="s">
        <v>782</v>
      </c>
      <c r="H523" s="198">
        <v>17.8</v>
      </c>
      <c r="L523" s="194"/>
      <c r="M523" s="199"/>
      <c r="T523" s="200"/>
      <c r="AT523" s="196" t="s">
        <v>152</v>
      </c>
      <c r="AU523" s="196" t="s">
        <v>84</v>
      </c>
      <c r="AV523" s="195" t="s">
        <v>84</v>
      </c>
      <c r="AW523" s="195" t="s">
        <v>31</v>
      </c>
      <c r="AX523" s="195" t="s">
        <v>74</v>
      </c>
      <c r="AY523" s="196" t="s">
        <v>144</v>
      </c>
    </row>
    <row r="524" spans="2:65" s="30" customFormat="1" ht="24.2" customHeight="1">
      <c r="B524" s="29"/>
      <c r="C524" s="174" t="s">
        <v>758</v>
      </c>
      <c r="D524" s="174" t="s">
        <v>146</v>
      </c>
      <c r="E524" s="175" t="s">
        <v>784</v>
      </c>
      <c r="F524" s="176" t="s">
        <v>785</v>
      </c>
      <c r="G524" s="177" t="s">
        <v>506</v>
      </c>
      <c r="H524" s="178">
        <v>8</v>
      </c>
      <c r="I524" s="1"/>
      <c r="J524" s="179">
        <f>ROUND(I524*H524,2)</f>
        <v>0</v>
      </c>
      <c r="K524" s="180"/>
      <c r="L524" s="29"/>
      <c r="M524" s="181" t="s">
        <v>1</v>
      </c>
      <c r="N524" s="182" t="s">
        <v>39</v>
      </c>
      <c r="P524" s="183">
        <f>O524*H524</f>
        <v>0</v>
      </c>
      <c r="Q524" s="183">
        <v>0</v>
      </c>
      <c r="R524" s="183">
        <f>Q524*H524</f>
        <v>0</v>
      </c>
      <c r="S524" s="183">
        <v>0.0881</v>
      </c>
      <c r="T524" s="184">
        <f>S524*H524</f>
        <v>0.7048</v>
      </c>
      <c r="AR524" s="185" t="s">
        <v>292</v>
      </c>
      <c r="AT524" s="185" t="s">
        <v>146</v>
      </c>
      <c r="AU524" s="185" t="s">
        <v>84</v>
      </c>
      <c r="AY524" s="12" t="s">
        <v>144</v>
      </c>
      <c r="BE524" s="186">
        <f>IF(N524="základní",J524,0)</f>
        <v>0</v>
      </c>
      <c r="BF524" s="186">
        <f>IF(N524="snížená",J524,0)</f>
        <v>0</v>
      </c>
      <c r="BG524" s="186">
        <f>IF(N524="zákl. přenesená",J524,0)</f>
        <v>0</v>
      </c>
      <c r="BH524" s="186">
        <f>IF(N524="sníž. přenesená",J524,0)</f>
        <v>0</v>
      </c>
      <c r="BI524" s="186">
        <f>IF(N524="nulová",J524,0)</f>
        <v>0</v>
      </c>
      <c r="BJ524" s="12" t="s">
        <v>82</v>
      </c>
      <c r="BK524" s="186">
        <f>ROUND(I524*H524,2)</f>
        <v>0</v>
      </c>
      <c r="BL524" s="12" t="s">
        <v>292</v>
      </c>
      <c r="BM524" s="185" t="s">
        <v>962</v>
      </c>
    </row>
    <row r="525" spans="2:51" s="188" customFormat="1" ht="12">
      <c r="B525" s="187"/>
      <c r="D525" s="189" t="s">
        <v>152</v>
      </c>
      <c r="E525" s="190" t="s">
        <v>1</v>
      </c>
      <c r="F525" s="191" t="s">
        <v>787</v>
      </c>
      <c r="H525" s="190" t="s">
        <v>1</v>
      </c>
      <c r="L525" s="187"/>
      <c r="M525" s="192"/>
      <c r="T525" s="193"/>
      <c r="AT525" s="190" t="s">
        <v>152</v>
      </c>
      <c r="AU525" s="190" t="s">
        <v>84</v>
      </c>
      <c r="AV525" s="188" t="s">
        <v>82</v>
      </c>
      <c r="AW525" s="188" t="s">
        <v>31</v>
      </c>
      <c r="AX525" s="188" t="s">
        <v>74</v>
      </c>
      <c r="AY525" s="190" t="s">
        <v>144</v>
      </c>
    </row>
    <row r="526" spans="2:51" s="195" customFormat="1" ht="12">
      <c r="B526" s="194"/>
      <c r="D526" s="189" t="s">
        <v>152</v>
      </c>
      <c r="E526" s="196" t="s">
        <v>1</v>
      </c>
      <c r="F526" s="197" t="s">
        <v>199</v>
      </c>
      <c r="H526" s="198">
        <v>7</v>
      </c>
      <c r="L526" s="194"/>
      <c r="M526" s="199"/>
      <c r="T526" s="200"/>
      <c r="AT526" s="196" t="s">
        <v>152</v>
      </c>
      <c r="AU526" s="196" t="s">
        <v>84</v>
      </c>
      <c r="AV526" s="195" t="s">
        <v>84</v>
      </c>
      <c r="AW526" s="195" t="s">
        <v>31</v>
      </c>
      <c r="AX526" s="195" t="s">
        <v>74</v>
      </c>
      <c r="AY526" s="196" t="s">
        <v>144</v>
      </c>
    </row>
    <row r="527" spans="2:51" s="188" customFormat="1" ht="12">
      <c r="B527" s="187"/>
      <c r="D527" s="189" t="s">
        <v>152</v>
      </c>
      <c r="E527" s="190" t="s">
        <v>1</v>
      </c>
      <c r="F527" s="191" t="s">
        <v>963</v>
      </c>
      <c r="H527" s="190" t="s">
        <v>1</v>
      </c>
      <c r="L527" s="187"/>
      <c r="M527" s="192"/>
      <c r="T527" s="193"/>
      <c r="AT527" s="190" t="s">
        <v>152</v>
      </c>
      <c r="AU527" s="190" t="s">
        <v>84</v>
      </c>
      <c r="AV527" s="188" t="s">
        <v>82</v>
      </c>
      <c r="AW527" s="188" t="s">
        <v>31</v>
      </c>
      <c r="AX527" s="188" t="s">
        <v>74</v>
      </c>
      <c r="AY527" s="190" t="s">
        <v>144</v>
      </c>
    </row>
    <row r="528" spans="2:51" s="195" customFormat="1" ht="12">
      <c r="B528" s="194"/>
      <c r="D528" s="189" t="s">
        <v>152</v>
      </c>
      <c r="E528" s="196" t="s">
        <v>1</v>
      </c>
      <c r="F528" s="197" t="s">
        <v>82</v>
      </c>
      <c r="H528" s="198">
        <v>1</v>
      </c>
      <c r="L528" s="194"/>
      <c r="M528" s="199"/>
      <c r="T528" s="200"/>
      <c r="AT528" s="196" t="s">
        <v>152</v>
      </c>
      <c r="AU528" s="196" t="s">
        <v>84</v>
      </c>
      <c r="AV528" s="195" t="s">
        <v>84</v>
      </c>
      <c r="AW528" s="195" t="s">
        <v>31</v>
      </c>
      <c r="AX528" s="195" t="s">
        <v>74</v>
      </c>
      <c r="AY528" s="196" t="s">
        <v>144</v>
      </c>
    </row>
    <row r="529" spans="2:65" s="30" customFormat="1" ht="24.2" customHeight="1">
      <c r="B529" s="29"/>
      <c r="C529" s="174" t="s">
        <v>772</v>
      </c>
      <c r="D529" s="174" t="s">
        <v>146</v>
      </c>
      <c r="E529" s="175" t="s">
        <v>790</v>
      </c>
      <c r="F529" s="176" t="s">
        <v>791</v>
      </c>
      <c r="G529" s="177" t="s">
        <v>506</v>
      </c>
      <c r="H529" s="178">
        <v>2</v>
      </c>
      <c r="I529" s="1"/>
      <c r="J529" s="179">
        <f>ROUND(I529*H529,2)</f>
        <v>0</v>
      </c>
      <c r="K529" s="180"/>
      <c r="L529" s="29"/>
      <c r="M529" s="181" t="s">
        <v>1</v>
      </c>
      <c r="N529" s="182" t="s">
        <v>39</v>
      </c>
      <c r="P529" s="183">
        <f>O529*H529</f>
        <v>0</v>
      </c>
      <c r="Q529" s="183">
        <v>0</v>
      </c>
      <c r="R529" s="183">
        <f>Q529*H529</f>
        <v>0</v>
      </c>
      <c r="S529" s="183">
        <v>0.1104</v>
      </c>
      <c r="T529" s="184">
        <f>S529*H529</f>
        <v>0.2208</v>
      </c>
      <c r="AR529" s="185" t="s">
        <v>292</v>
      </c>
      <c r="AT529" s="185" t="s">
        <v>146</v>
      </c>
      <c r="AU529" s="185" t="s">
        <v>84</v>
      </c>
      <c r="AY529" s="12" t="s">
        <v>144</v>
      </c>
      <c r="BE529" s="186">
        <f>IF(N529="základní",J529,0)</f>
        <v>0</v>
      </c>
      <c r="BF529" s="186">
        <f>IF(N529="snížená",J529,0)</f>
        <v>0</v>
      </c>
      <c r="BG529" s="186">
        <f>IF(N529="zákl. přenesená",J529,0)</f>
        <v>0</v>
      </c>
      <c r="BH529" s="186">
        <f>IF(N529="sníž. přenesená",J529,0)</f>
        <v>0</v>
      </c>
      <c r="BI529" s="186">
        <f>IF(N529="nulová",J529,0)</f>
        <v>0</v>
      </c>
      <c r="BJ529" s="12" t="s">
        <v>82</v>
      </c>
      <c r="BK529" s="186">
        <f>ROUND(I529*H529,2)</f>
        <v>0</v>
      </c>
      <c r="BL529" s="12" t="s">
        <v>292</v>
      </c>
      <c r="BM529" s="185" t="s">
        <v>964</v>
      </c>
    </row>
    <row r="530" spans="2:51" s="188" customFormat="1" ht="12">
      <c r="B530" s="187"/>
      <c r="D530" s="189" t="s">
        <v>152</v>
      </c>
      <c r="E530" s="190" t="s">
        <v>1</v>
      </c>
      <c r="F530" s="191" t="s">
        <v>965</v>
      </c>
      <c r="H530" s="190" t="s">
        <v>1</v>
      </c>
      <c r="L530" s="187"/>
      <c r="M530" s="192"/>
      <c r="T530" s="193"/>
      <c r="AT530" s="190" t="s">
        <v>152</v>
      </c>
      <c r="AU530" s="190" t="s">
        <v>84</v>
      </c>
      <c r="AV530" s="188" t="s">
        <v>82</v>
      </c>
      <c r="AW530" s="188" t="s">
        <v>31</v>
      </c>
      <c r="AX530" s="188" t="s">
        <v>74</v>
      </c>
      <c r="AY530" s="190" t="s">
        <v>144</v>
      </c>
    </row>
    <row r="531" spans="2:51" s="195" customFormat="1" ht="12">
      <c r="B531" s="194"/>
      <c r="D531" s="189" t="s">
        <v>152</v>
      </c>
      <c r="E531" s="196" t="s">
        <v>1</v>
      </c>
      <c r="F531" s="197" t="s">
        <v>84</v>
      </c>
      <c r="H531" s="198">
        <v>2</v>
      </c>
      <c r="L531" s="194"/>
      <c r="M531" s="199"/>
      <c r="T531" s="200"/>
      <c r="AT531" s="196" t="s">
        <v>152</v>
      </c>
      <c r="AU531" s="196" t="s">
        <v>84</v>
      </c>
      <c r="AV531" s="195" t="s">
        <v>84</v>
      </c>
      <c r="AW531" s="195" t="s">
        <v>31</v>
      </c>
      <c r="AX531" s="195" t="s">
        <v>74</v>
      </c>
      <c r="AY531" s="196" t="s">
        <v>144</v>
      </c>
    </row>
    <row r="532" spans="2:63" s="163" customFormat="1" ht="22.9" customHeight="1">
      <c r="B532" s="162"/>
      <c r="D532" s="164" t="s">
        <v>73</v>
      </c>
      <c r="E532" s="172" t="s">
        <v>795</v>
      </c>
      <c r="F532" s="172" t="s">
        <v>796</v>
      </c>
      <c r="J532" s="173">
        <f>BK532</f>
        <v>0</v>
      </c>
      <c r="L532" s="162"/>
      <c r="M532" s="167"/>
      <c r="P532" s="168">
        <f>SUM(P533:P541)</f>
        <v>0</v>
      </c>
      <c r="R532" s="168">
        <f>SUM(R533:R541)</f>
        <v>0</v>
      </c>
      <c r="T532" s="169">
        <f>SUM(T533:T541)</f>
        <v>0.06512</v>
      </c>
      <c r="AR532" s="164" t="s">
        <v>84</v>
      </c>
      <c r="AT532" s="170" t="s">
        <v>73</v>
      </c>
      <c r="AU532" s="170" t="s">
        <v>82</v>
      </c>
      <c r="AY532" s="164" t="s">
        <v>144</v>
      </c>
      <c r="BK532" s="171">
        <f>SUM(BK533:BK541)</f>
        <v>0</v>
      </c>
    </row>
    <row r="533" spans="2:65" s="30" customFormat="1" ht="24.2" customHeight="1">
      <c r="B533" s="29"/>
      <c r="C533" s="174" t="s">
        <v>777</v>
      </c>
      <c r="D533" s="174" t="s">
        <v>146</v>
      </c>
      <c r="E533" s="175" t="s">
        <v>798</v>
      </c>
      <c r="F533" s="176" t="s">
        <v>799</v>
      </c>
      <c r="G533" s="177" t="s">
        <v>214</v>
      </c>
      <c r="H533" s="178">
        <v>0.72</v>
      </c>
      <c r="I533" s="1"/>
      <c r="J533" s="179">
        <f>ROUND(I533*H533,2)</f>
        <v>0</v>
      </c>
      <c r="K533" s="180"/>
      <c r="L533" s="29"/>
      <c r="M533" s="181" t="s">
        <v>1</v>
      </c>
      <c r="N533" s="182" t="s">
        <v>39</v>
      </c>
      <c r="P533" s="183">
        <f>O533*H533</f>
        <v>0</v>
      </c>
      <c r="Q533" s="183">
        <v>0</v>
      </c>
      <c r="R533" s="183">
        <f>Q533*H533</f>
        <v>0</v>
      </c>
      <c r="S533" s="183">
        <v>0.02</v>
      </c>
      <c r="T533" s="184">
        <f>S533*H533</f>
        <v>0.0144</v>
      </c>
      <c r="AR533" s="185" t="s">
        <v>292</v>
      </c>
      <c r="AT533" s="185" t="s">
        <v>146</v>
      </c>
      <c r="AU533" s="185" t="s">
        <v>84</v>
      </c>
      <c r="AY533" s="12" t="s">
        <v>144</v>
      </c>
      <c r="BE533" s="186">
        <f>IF(N533="základní",J533,0)</f>
        <v>0</v>
      </c>
      <c r="BF533" s="186">
        <f>IF(N533="snížená",J533,0)</f>
        <v>0</v>
      </c>
      <c r="BG533" s="186">
        <f>IF(N533="zákl. přenesená",J533,0)</f>
        <v>0</v>
      </c>
      <c r="BH533" s="186">
        <f>IF(N533="sníž. přenesená",J533,0)</f>
        <v>0</v>
      </c>
      <c r="BI533" s="186">
        <f>IF(N533="nulová",J533,0)</f>
        <v>0</v>
      </c>
      <c r="BJ533" s="12" t="s">
        <v>82</v>
      </c>
      <c r="BK533" s="186">
        <f>ROUND(I533*H533,2)</f>
        <v>0</v>
      </c>
      <c r="BL533" s="12" t="s">
        <v>292</v>
      </c>
      <c r="BM533" s="185" t="s">
        <v>966</v>
      </c>
    </row>
    <row r="534" spans="2:51" s="188" customFormat="1" ht="12">
      <c r="B534" s="187"/>
      <c r="D534" s="189" t="s">
        <v>152</v>
      </c>
      <c r="E534" s="190" t="s">
        <v>1</v>
      </c>
      <c r="F534" s="191" t="s">
        <v>801</v>
      </c>
      <c r="H534" s="190" t="s">
        <v>1</v>
      </c>
      <c r="L534" s="187"/>
      <c r="M534" s="192"/>
      <c r="T534" s="193"/>
      <c r="AT534" s="190" t="s">
        <v>152</v>
      </c>
      <c r="AU534" s="190" t="s">
        <v>84</v>
      </c>
      <c r="AV534" s="188" t="s">
        <v>82</v>
      </c>
      <c r="AW534" s="188" t="s">
        <v>31</v>
      </c>
      <c r="AX534" s="188" t="s">
        <v>74</v>
      </c>
      <c r="AY534" s="190" t="s">
        <v>144</v>
      </c>
    </row>
    <row r="535" spans="2:51" s="195" customFormat="1" ht="12">
      <c r="B535" s="194"/>
      <c r="D535" s="189" t="s">
        <v>152</v>
      </c>
      <c r="E535" s="196" t="s">
        <v>1</v>
      </c>
      <c r="F535" s="197" t="s">
        <v>802</v>
      </c>
      <c r="H535" s="198">
        <v>0.72</v>
      </c>
      <c r="L535" s="194"/>
      <c r="M535" s="199"/>
      <c r="T535" s="200"/>
      <c r="AT535" s="196" t="s">
        <v>152</v>
      </c>
      <c r="AU535" s="196" t="s">
        <v>84</v>
      </c>
      <c r="AV535" s="195" t="s">
        <v>84</v>
      </c>
      <c r="AW535" s="195" t="s">
        <v>31</v>
      </c>
      <c r="AX535" s="195" t="s">
        <v>74</v>
      </c>
      <c r="AY535" s="196" t="s">
        <v>144</v>
      </c>
    </row>
    <row r="536" spans="2:65" s="30" customFormat="1" ht="16.5" customHeight="1">
      <c r="B536" s="29"/>
      <c r="C536" s="174" t="s">
        <v>783</v>
      </c>
      <c r="D536" s="174" t="s">
        <v>146</v>
      </c>
      <c r="E536" s="175" t="s">
        <v>804</v>
      </c>
      <c r="F536" s="176" t="s">
        <v>805</v>
      </c>
      <c r="G536" s="177" t="s">
        <v>317</v>
      </c>
      <c r="H536" s="178">
        <v>3.6</v>
      </c>
      <c r="I536" s="1"/>
      <c r="J536" s="179">
        <f>ROUND(I536*H536,2)</f>
        <v>0</v>
      </c>
      <c r="K536" s="180"/>
      <c r="L536" s="29"/>
      <c r="M536" s="181" t="s">
        <v>1</v>
      </c>
      <c r="N536" s="182" t="s">
        <v>39</v>
      </c>
      <c r="P536" s="183">
        <f>O536*H536</f>
        <v>0</v>
      </c>
      <c r="Q536" s="183">
        <v>0</v>
      </c>
      <c r="R536" s="183">
        <f>Q536*H536</f>
        <v>0</v>
      </c>
      <c r="S536" s="183">
        <v>0.0002</v>
      </c>
      <c r="T536" s="184">
        <f>S536*H536</f>
        <v>0.00072</v>
      </c>
      <c r="AR536" s="185" t="s">
        <v>292</v>
      </c>
      <c r="AT536" s="185" t="s">
        <v>146</v>
      </c>
      <c r="AU536" s="185" t="s">
        <v>84</v>
      </c>
      <c r="AY536" s="12" t="s">
        <v>144</v>
      </c>
      <c r="BE536" s="186">
        <f>IF(N536="základní",J536,0)</f>
        <v>0</v>
      </c>
      <c r="BF536" s="186">
        <f>IF(N536="snížená",J536,0)</f>
        <v>0</v>
      </c>
      <c r="BG536" s="186">
        <f>IF(N536="zákl. přenesená",J536,0)</f>
        <v>0</v>
      </c>
      <c r="BH536" s="186">
        <f>IF(N536="sníž. přenesená",J536,0)</f>
        <v>0</v>
      </c>
      <c r="BI536" s="186">
        <f>IF(N536="nulová",J536,0)</f>
        <v>0</v>
      </c>
      <c r="BJ536" s="12" t="s">
        <v>82</v>
      </c>
      <c r="BK536" s="186">
        <f>ROUND(I536*H536,2)</f>
        <v>0</v>
      </c>
      <c r="BL536" s="12" t="s">
        <v>292</v>
      </c>
      <c r="BM536" s="185" t="s">
        <v>967</v>
      </c>
    </row>
    <row r="537" spans="2:51" s="188" customFormat="1" ht="12">
      <c r="B537" s="187"/>
      <c r="D537" s="189" t="s">
        <v>152</v>
      </c>
      <c r="E537" s="190" t="s">
        <v>1</v>
      </c>
      <c r="F537" s="191" t="s">
        <v>807</v>
      </c>
      <c r="H537" s="190" t="s">
        <v>1</v>
      </c>
      <c r="L537" s="187"/>
      <c r="M537" s="192"/>
      <c r="T537" s="193"/>
      <c r="AT537" s="190" t="s">
        <v>152</v>
      </c>
      <c r="AU537" s="190" t="s">
        <v>84</v>
      </c>
      <c r="AV537" s="188" t="s">
        <v>82</v>
      </c>
      <c r="AW537" s="188" t="s">
        <v>31</v>
      </c>
      <c r="AX537" s="188" t="s">
        <v>74</v>
      </c>
      <c r="AY537" s="190" t="s">
        <v>144</v>
      </c>
    </row>
    <row r="538" spans="2:51" s="195" customFormat="1" ht="12">
      <c r="B538" s="194"/>
      <c r="D538" s="189" t="s">
        <v>152</v>
      </c>
      <c r="E538" s="196" t="s">
        <v>1</v>
      </c>
      <c r="F538" s="197" t="s">
        <v>808</v>
      </c>
      <c r="H538" s="198">
        <v>3.6</v>
      </c>
      <c r="L538" s="194"/>
      <c r="M538" s="199"/>
      <c r="T538" s="200"/>
      <c r="AT538" s="196" t="s">
        <v>152</v>
      </c>
      <c r="AU538" s="196" t="s">
        <v>84</v>
      </c>
      <c r="AV538" s="195" t="s">
        <v>84</v>
      </c>
      <c r="AW538" s="195" t="s">
        <v>31</v>
      </c>
      <c r="AX538" s="195" t="s">
        <v>74</v>
      </c>
      <c r="AY538" s="196" t="s">
        <v>144</v>
      </c>
    </row>
    <row r="539" spans="2:65" s="30" customFormat="1" ht="24.2" customHeight="1">
      <c r="B539" s="29"/>
      <c r="C539" s="174" t="s">
        <v>789</v>
      </c>
      <c r="D539" s="174" t="s">
        <v>146</v>
      </c>
      <c r="E539" s="175" t="s">
        <v>810</v>
      </c>
      <c r="F539" s="176" t="s">
        <v>811</v>
      </c>
      <c r="G539" s="177" t="s">
        <v>506</v>
      </c>
      <c r="H539" s="178">
        <v>1</v>
      </c>
      <c r="I539" s="1"/>
      <c r="J539" s="179">
        <f>ROUND(I539*H539,2)</f>
        <v>0</v>
      </c>
      <c r="K539" s="180"/>
      <c r="L539" s="29"/>
      <c r="M539" s="181" t="s">
        <v>1</v>
      </c>
      <c r="N539" s="182" t="s">
        <v>39</v>
      </c>
      <c r="P539" s="183">
        <f>O539*H539</f>
        <v>0</v>
      </c>
      <c r="Q539" s="183">
        <v>0</v>
      </c>
      <c r="R539" s="183">
        <f>Q539*H539</f>
        <v>0</v>
      </c>
      <c r="S539" s="183">
        <v>0.05</v>
      </c>
      <c r="T539" s="184">
        <f>S539*H539</f>
        <v>0.05</v>
      </c>
      <c r="AR539" s="185" t="s">
        <v>292</v>
      </c>
      <c r="AT539" s="185" t="s">
        <v>146</v>
      </c>
      <c r="AU539" s="185" t="s">
        <v>84</v>
      </c>
      <c r="AY539" s="12" t="s">
        <v>144</v>
      </c>
      <c r="BE539" s="186">
        <f>IF(N539="základní",J539,0)</f>
        <v>0</v>
      </c>
      <c r="BF539" s="186">
        <f>IF(N539="snížená",J539,0)</f>
        <v>0</v>
      </c>
      <c r="BG539" s="186">
        <f>IF(N539="zákl. přenesená",J539,0)</f>
        <v>0</v>
      </c>
      <c r="BH539" s="186">
        <f>IF(N539="sníž. přenesená",J539,0)</f>
        <v>0</v>
      </c>
      <c r="BI539" s="186">
        <f>IF(N539="nulová",J539,0)</f>
        <v>0</v>
      </c>
      <c r="BJ539" s="12" t="s">
        <v>82</v>
      </c>
      <c r="BK539" s="186">
        <f>ROUND(I539*H539,2)</f>
        <v>0</v>
      </c>
      <c r="BL539" s="12" t="s">
        <v>292</v>
      </c>
      <c r="BM539" s="185" t="s">
        <v>968</v>
      </c>
    </row>
    <row r="540" spans="2:51" s="188" customFormat="1" ht="12">
      <c r="B540" s="187"/>
      <c r="D540" s="189" t="s">
        <v>152</v>
      </c>
      <c r="E540" s="190" t="s">
        <v>1</v>
      </c>
      <c r="F540" s="191" t="s">
        <v>813</v>
      </c>
      <c r="H540" s="190" t="s">
        <v>1</v>
      </c>
      <c r="L540" s="187"/>
      <c r="M540" s="192"/>
      <c r="T540" s="193"/>
      <c r="AT540" s="190" t="s">
        <v>152</v>
      </c>
      <c r="AU540" s="190" t="s">
        <v>84</v>
      </c>
      <c r="AV540" s="188" t="s">
        <v>82</v>
      </c>
      <c r="AW540" s="188" t="s">
        <v>31</v>
      </c>
      <c r="AX540" s="188" t="s">
        <v>74</v>
      </c>
      <c r="AY540" s="190" t="s">
        <v>144</v>
      </c>
    </row>
    <row r="541" spans="2:51" s="195" customFormat="1" ht="12">
      <c r="B541" s="194"/>
      <c r="D541" s="189" t="s">
        <v>152</v>
      </c>
      <c r="E541" s="196" t="s">
        <v>1</v>
      </c>
      <c r="F541" s="197" t="s">
        <v>82</v>
      </c>
      <c r="H541" s="198">
        <v>1</v>
      </c>
      <c r="L541" s="194"/>
      <c r="M541" s="199"/>
      <c r="T541" s="200"/>
      <c r="AT541" s="196" t="s">
        <v>152</v>
      </c>
      <c r="AU541" s="196" t="s">
        <v>84</v>
      </c>
      <c r="AV541" s="195" t="s">
        <v>84</v>
      </c>
      <c r="AW541" s="195" t="s">
        <v>31</v>
      </c>
      <c r="AX541" s="195" t="s">
        <v>74</v>
      </c>
      <c r="AY541" s="196" t="s">
        <v>144</v>
      </c>
    </row>
    <row r="542" spans="2:63" s="163" customFormat="1" ht="22.9" customHeight="1">
      <c r="B542" s="162"/>
      <c r="D542" s="164" t="s">
        <v>73</v>
      </c>
      <c r="E542" s="172" t="s">
        <v>814</v>
      </c>
      <c r="F542" s="172" t="s">
        <v>815</v>
      </c>
      <c r="J542" s="173">
        <f>BK542</f>
        <v>0</v>
      </c>
      <c r="L542" s="162"/>
      <c r="M542" s="167"/>
      <c r="P542" s="168">
        <f>SUM(P543:P548)</f>
        <v>0</v>
      </c>
      <c r="R542" s="168">
        <f>SUM(R543:R548)</f>
        <v>0</v>
      </c>
      <c r="T542" s="169">
        <f>SUM(T543:T548)</f>
        <v>6.323230000000001</v>
      </c>
      <c r="AR542" s="164" t="s">
        <v>84</v>
      </c>
      <c r="AT542" s="170" t="s">
        <v>73</v>
      </c>
      <c r="AU542" s="170" t="s">
        <v>82</v>
      </c>
      <c r="AY542" s="164" t="s">
        <v>144</v>
      </c>
      <c r="BK542" s="171">
        <f>SUM(BK543:BK548)</f>
        <v>0</v>
      </c>
    </row>
    <row r="543" spans="2:65" s="30" customFormat="1" ht="24.2" customHeight="1">
      <c r="B543" s="29"/>
      <c r="C543" s="174" t="s">
        <v>797</v>
      </c>
      <c r="D543" s="174" t="s">
        <v>146</v>
      </c>
      <c r="E543" s="175" t="s">
        <v>817</v>
      </c>
      <c r="F543" s="176" t="s">
        <v>818</v>
      </c>
      <c r="G543" s="177" t="s">
        <v>214</v>
      </c>
      <c r="H543" s="178">
        <v>34</v>
      </c>
      <c r="I543" s="1"/>
      <c r="J543" s="179">
        <f>ROUND(I543*H543,2)</f>
        <v>0</v>
      </c>
      <c r="K543" s="180"/>
      <c r="L543" s="29"/>
      <c r="M543" s="181" t="s">
        <v>1</v>
      </c>
      <c r="N543" s="182" t="s">
        <v>39</v>
      </c>
      <c r="P543" s="183">
        <f>O543*H543</f>
        <v>0</v>
      </c>
      <c r="Q543" s="183">
        <v>0</v>
      </c>
      <c r="R543" s="183">
        <f>Q543*H543</f>
        <v>0</v>
      </c>
      <c r="S543" s="183">
        <v>0.1395</v>
      </c>
      <c r="T543" s="184">
        <f>S543*H543</f>
        <v>4.743</v>
      </c>
      <c r="AR543" s="185" t="s">
        <v>292</v>
      </c>
      <c r="AT543" s="185" t="s">
        <v>146</v>
      </c>
      <c r="AU543" s="185" t="s">
        <v>84</v>
      </c>
      <c r="AY543" s="12" t="s">
        <v>144</v>
      </c>
      <c r="BE543" s="186">
        <f>IF(N543="základní",J543,0)</f>
        <v>0</v>
      </c>
      <c r="BF543" s="186">
        <f>IF(N543="snížená",J543,0)</f>
        <v>0</v>
      </c>
      <c r="BG543" s="186">
        <f>IF(N543="zákl. přenesená",J543,0)</f>
        <v>0</v>
      </c>
      <c r="BH543" s="186">
        <f>IF(N543="sníž. přenesená",J543,0)</f>
        <v>0</v>
      </c>
      <c r="BI543" s="186">
        <f>IF(N543="nulová",J543,0)</f>
        <v>0</v>
      </c>
      <c r="BJ543" s="12" t="s">
        <v>82</v>
      </c>
      <c r="BK543" s="186">
        <f>ROUND(I543*H543,2)</f>
        <v>0</v>
      </c>
      <c r="BL543" s="12" t="s">
        <v>292</v>
      </c>
      <c r="BM543" s="185" t="s">
        <v>969</v>
      </c>
    </row>
    <row r="544" spans="2:51" s="188" customFormat="1" ht="12">
      <c r="B544" s="187"/>
      <c r="D544" s="189" t="s">
        <v>152</v>
      </c>
      <c r="E544" s="190" t="s">
        <v>1</v>
      </c>
      <c r="F544" s="191" t="s">
        <v>820</v>
      </c>
      <c r="H544" s="190" t="s">
        <v>1</v>
      </c>
      <c r="L544" s="187"/>
      <c r="M544" s="192"/>
      <c r="T544" s="193"/>
      <c r="AT544" s="190" t="s">
        <v>152</v>
      </c>
      <c r="AU544" s="190" t="s">
        <v>84</v>
      </c>
      <c r="AV544" s="188" t="s">
        <v>82</v>
      </c>
      <c r="AW544" s="188" t="s">
        <v>31</v>
      </c>
      <c r="AX544" s="188" t="s">
        <v>74</v>
      </c>
      <c r="AY544" s="190" t="s">
        <v>144</v>
      </c>
    </row>
    <row r="545" spans="2:51" s="195" customFormat="1" ht="12">
      <c r="B545" s="194"/>
      <c r="D545" s="189" t="s">
        <v>152</v>
      </c>
      <c r="E545" s="196" t="s">
        <v>1</v>
      </c>
      <c r="F545" s="197" t="s">
        <v>821</v>
      </c>
      <c r="H545" s="198">
        <v>34</v>
      </c>
      <c r="L545" s="194"/>
      <c r="M545" s="199"/>
      <c r="T545" s="200"/>
      <c r="AT545" s="196" t="s">
        <v>152</v>
      </c>
      <c r="AU545" s="196" t="s">
        <v>84</v>
      </c>
      <c r="AV545" s="195" t="s">
        <v>84</v>
      </c>
      <c r="AW545" s="195" t="s">
        <v>31</v>
      </c>
      <c r="AX545" s="195" t="s">
        <v>74</v>
      </c>
      <c r="AY545" s="196" t="s">
        <v>144</v>
      </c>
    </row>
    <row r="546" spans="2:65" s="30" customFormat="1" ht="24.2" customHeight="1">
      <c r="B546" s="29"/>
      <c r="C546" s="174" t="s">
        <v>803</v>
      </c>
      <c r="D546" s="174" t="s">
        <v>146</v>
      </c>
      <c r="E546" s="175" t="s">
        <v>823</v>
      </c>
      <c r="F546" s="176" t="s">
        <v>824</v>
      </c>
      <c r="G546" s="177" t="s">
        <v>214</v>
      </c>
      <c r="H546" s="178">
        <v>19</v>
      </c>
      <c r="I546" s="1"/>
      <c r="J546" s="179">
        <f>ROUND(I546*H546,2)</f>
        <v>0</v>
      </c>
      <c r="K546" s="180"/>
      <c r="L546" s="29"/>
      <c r="M546" s="181" t="s">
        <v>1</v>
      </c>
      <c r="N546" s="182" t="s">
        <v>39</v>
      </c>
      <c r="P546" s="183">
        <f>O546*H546</f>
        <v>0</v>
      </c>
      <c r="Q546" s="183">
        <v>0</v>
      </c>
      <c r="R546" s="183">
        <f>Q546*H546</f>
        <v>0</v>
      </c>
      <c r="S546" s="183">
        <v>0.08317</v>
      </c>
      <c r="T546" s="184">
        <f>S546*H546</f>
        <v>1.5802299999999998</v>
      </c>
      <c r="AR546" s="185" t="s">
        <v>292</v>
      </c>
      <c r="AT546" s="185" t="s">
        <v>146</v>
      </c>
      <c r="AU546" s="185" t="s">
        <v>84</v>
      </c>
      <c r="AY546" s="12" t="s">
        <v>144</v>
      </c>
      <c r="BE546" s="186">
        <f>IF(N546="základní",J546,0)</f>
        <v>0</v>
      </c>
      <c r="BF546" s="186">
        <f>IF(N546="snížená",J546,0)</f>
        <v>0</v>
      </c>
      <c r="BG546" s="186">
        <f>IF(N546="zákl. přenesená",J546,0)</f>
        <v>0</v>
      </c>
      <c r="BH546" s="186">
        <f>IF(N546="sníž. přenesená",J546,0)</f>
        <v>0</v>
      </c>
      <c r="BI546" s="186">
        <f>IF(N546="nulová",J546,0)</f>
        <v>0</v>
      </c>
      <c r="BJ546" s="12" t="s">
        <v>82</v>
      </c>
      <c r="BK546" s="186">
        <f>ROUND(I546*H546,2)</f>
        <v>0</v>
      </c>
      <c r="BL546" s="12" t="s">
        <v>292</v>
      </c>
      <c r="BM546" s="185" t="s">
        <v>970</v>
      </c>
    </row>
    <row r="547" spans="2:51" s="188" customFormat="1" ht="12">
      <c r="B547" s="187"/>
      <c r="D547" s="189" t="s">
        <v>152</v>
      </c>
      <c r="E547" s="190" t="s">
        <v>1</v>
      </c>
      <c r="F547" s="191" t="s">
        <v>826</v>
      </c>
      <c r="H547" s="190" t="s">
        <v>1</v>
      </c>
      <c r="L547" s="187"/>
      <c r="M547" s="192"/>
      <c r="T547" s="193"/>
      <c r="AT547" s="190" t="s">
        <v>152</v>
      </c>
      <c r="AU547" s="190" t="s">
        <v>84</v>
      </c>
      <c r="AV547" s="188" t="s">
        <v>82</v>
      </c>
      <c r="AW547" s="188" t="s">
        <v>31</v>
      </c>
      <c r="AX547" s="188" t="s">
        <v>74</v>
      </c>
      <c r="AY547" s="190" t="s">
        <v>144</v>
      </c>
    </row>
    <row r="548" spans="2:51" s="195" customFormat="1" ht="12">
      <c r="B548" s="194"/>
      <c r="D548" s="189" t="s">
        <v>152</v>
      </c>
      <c r="E548" s="196" t="s">
        <v>1</v>
      </c>
      <c r="F548" s="197" t="s">
        <v>827</v>
      </c>
      <c r="H548" s="198">
        <v>19</v>
      </c>
      <c r="L548" s="194"/>
      <c r="M548" s="199"/>
      <c r="T548" s="200"/>
      <c r="AT548" s="196" t="s">
        <v>152</v>
      </c>
      <c r="AU548" s="196" t="s">
        <v>84</v>
      </c>
      <c r="AV548" s="195" t="s">
        <v>84</v>
      </c>
      <c r="AW548" s="195" t="s">
        <v>31</v>
      </c>
      <c r="AX548" s="195" t="s">
        <v>74</v>
      </c>
      <c r="AY548" s="196" t="s">
        <v>144</v>
      </c>
    </row>
    <row r="549" spans="2:63" s="163" customFormat="1" ht="22.9" customHeight="1">
      <c r="B549" s="162"/>
      <c r="D549" s="164" t="s">
        <v>73</v>
      </c>
      <c r="E549" s="172" t="s">
        <v>828</v>
      </c>
      <c r="F549" s="172" t="s">
        <v>829</v>
      </c>
      <c r="J549" s="173">
        <f>BK549</f>
        <v>0</v>
      </c>
      <c r="L549" s="162"/>
      <c r="M549" s="167"/>
      <c r="P549" s="168">
        <f>SUM(P550:P552)</f>
        <v>0</v>
      </c>
      <c r="R549" s="168">
        <f>SUM(R550:R552)</f>
        <v>0</v>
      </c>
      <c r="T549" s="169">
        <f>SUM(T550:T552)</f>
        <v>2.64</v>
      </c>
      <c r="AR549" s="164" t="s">
        <v>84</v>
      </c>
      <c r="AT549" s="170" t="s">
        <v>73</v>
      </c>
      <c r="AU549" s="170" t="s">
        <v>82</v>
      </c>
      <c r="AY549" s="164" t="s">
        <v>144</v>
      </c>
      <c r="BK549" s="171">
        <f>SUM(BK550:BK552)</f>
        <v>0</v>
      </c>
    </row>
    <row r="550" spans="2:65" s="30" customFormat="1" ht="24.2" customHeight="1">
      <c r="B550" s="29"/>
      <c r="C550" s="174" t="s">
        <v>809</v>
      </c>
      <c r="D550" s="174" t="s">
        <v>146</v>
      </c>
      <c r="E550" s="175" t="s">
        <v>831</v>
      </c>
      <c r="F550" s="176" t="s">
        <v>832</v>
      </c>
      <c r="G550" s="177" t="s">
        <v>214</v>
      </c>
      <c r="H550" s="178">
        <v>105.6</v>
      </c>
      <c r="I550" s="1"/>
      <c r="J550" s="179">
        <f>ROUND(I550*H550,2)</f>
        <v>0</v>
      </c>
      <c r="K550" s="180"/>
      <c r="L550" s="29"/>
      <c r="M550" s="181" t="s">
        <v>1</v>
      </c>
      <c r="N550" s="182" t="s">
        <v>39</v>
      </c>
      <c r="P550" s="183">
        <f>O550*H550</f>
        <v>0</v>
      </c>
      <c r="Q550" s="183">
        <v>0</v>
      </c>
      <c r="R550" s="183">
        <f>Q550*H550</f>
        <v>0</v>
      </c>
      <c r="S550" s="183">
        <v>0.025</v>
      </c>
      <c r="T550" s="184">
        <f>S550*H550</f>
        <v>2.64</v>
      </c>
      <c r="AR550" s="185" t="s">
        <v>292</v>
      </c>
      <c r="AT550" s="185" t="s">
        <v>146</v>
      </c>
      <c r="AU550" s="185" t="s">
        <v>84</v>
      </c>
      <c r="AY550" s="12" t="s">
        <v>144</v>
      </c>
      <c r="BE550" s="186">
        <f>IF(N550="základní",J550,0)</f>
        <v>0</v>
      </c>
      <c r="BF550" s="186">
        <f>IF(N550="snížená",J550,0)</f>
        <v>0</v>
      </c>
      <c r="BG550" s="186">
        <f>IF(N550="zákl. přenesená",J550,0)</f>
        <v>0</v>
      </c>
      <c r="BH550" s="186">
        <f>IF(N550="sníž. přenesená",J550,0)</f>
        <v>0</v>
      </c>
      <c r="BI550" s="186">
        <f>IF(N550="nulová",J550,0)</f>
        <v>0</v>
      </c>
      <c r="BJ550" s="12" t="s">
        <v>82</v>
      </c>
      <c r="BK550" s="186">
        <f>ROUND(I550*H550,2)</f>
        <v>0</v>
      </c>
      <c r="BL550" s="12" t="s">
        <v>292</v>
      </c>
      <c r="BM550" s="185" t="s">
        <v>971</v>
      </c>
    </row>
    <row r="551" spans="2:51" s="188" customFormat="1" ht="12">
      <c r="B551" s="187"/>
      <c r="D551" s="189" t="s">
        <v>152</v>
      </c>
      <c r="E551" s="190" t="s">
        <v>1</v>
      </c>
      <c r="F551" s="191" t="s">
        <v>834</v>
      </c>
      <c r="H551" s="190" t="s">
        <v>1</v>
      </c>
      <c r="L551" s="187"/>
      <c r="M551" s="192"/>
      <c r="T551" s="193"/>
      <c r="AT551" s="190" t="s">
        <v>152</v>
      </c>
      <c r="AU551" s="190" t="s">
        <v>84</v>
      </c>
      <c r="AV551" s="188" t="s">
        <v>82</v>
      </c>
      <c r="AW551" s="188" t="s">
        <v>31</v>
      </c>
      <c r="AX551" s="188" t="s">
        <v>74</v>
      </c>
      <c r="AY551" s="190" t="s">
        <v>144</v>
      </c>
    </row>
    <row r="552" spans="2:51" s="195" customFormat="1" ht="12">
      <c r="B552" s="194"/>
      <c r="D552" s="189" t="s">
        <v>152</v>
      </c>
      <c r="E552" s="196" t="s">
        <v>1</v>
      </c>
      <c r="F552" s="197" t="s">
        <v>835</v>
      </c>
      <c r="H552" s="198">
        <v>105.6</v>
      </c>
      <c r="L552" s="194"/>
      <c r="M552" s="199"/>
      <c r="T552" s="200"/>
      <c r="AT552" s="196" t="s">
        <v>152</v>
      </c>
      <c r="AU552" s="196" t="s">
        <v>84</v>
      </c>
      <c r="AV552" s="195" t="s">
        <v>84</v>
      </c>
      <c r="AW552" s="195" t="s">
        <v>31</v>
      </c>
      <c r="AX552" s="195" t="s">
        <v>74</v>
      </c>
      <c r="AY552" s="196" t="s">
        <v>144</v>
      </c>
    </row>
    <row r="553" spans="2:63" s="163" customFormat="1" ht="22.9" customHeight="1">
      <c r="B553" s="162"/>
      <c r="D553" s="164" t="s">
        <v>73</v>
      </c>
      <c r="E553" s="172" t="s">
        <v>836</v>
      </c>
      <c r="F553" s="172" t="s">
        <v>837</v>
      </c>
      <c r="J553" s="173">
        <f>BK553</f>
        <v>0</v>
      </c>
      <c r="L553" s="162"/>
      <c r="M553" s="167"/>
      <c r="P553" s="168">
        <f>SUM(P554:P559)</f>
        <v>0</v>
      </c>
      <c r="R553" s="168">
        <f>SUM(R554:R559)</f>
        <v>0</v>
      </c>
      <c r="T553" s="169">
        <f>SUM(T554:T559)</f>
        <v>0.37776</v>
      </c>
      <c r="AR553" s="164" t="s">
        <v>84</v>
      </c>
      <c r="AT553" s="170" t="s">
        <v>73</v>
      </c>
      <c r="AU553" s="170" t="s">
        <v>82</v>
      </c>
      <c r="AY553" s="164" t="s">
        <v>144</v>
      </c>
      <c r="BK553" s="171">
        <f>SUM(BK554:BK559)</f>
        <v>0</v>
      </c>
    </row>
    <row r="554" spans="2:65" s="30" customFormat="1" ht="24.2" customHeight="1">
      <c r="B554" s="29"/>
      <c r="C554" s="174" t="s">
        <v>816</v>
      </c>
      <c r="D554" s="174" t="s">
        <v>146</v>
      </c>
      <c r="E554" s="175" t="s">
        <v>839</v>
      </c>
      <c r="F554" s="176" t="s">
        <v>840</v>
      </c>
      <c r="G554" s="177" t="s">
        <v>214</v>
      </c>
      <c r="H554" s="178">
        <v>105.6</v>
      </c>
      <c r="I554" s="1"/>
      <c r="J554" s="179">
        <f>ROUND(I554*H554,2)</f>
        <v>0</v>
      </c>
      <c r="K554" s="180"/>
      <c r="L554" s="29"/>
      <c r="M554" s="181" t="s">
        <v>1</v>
      </c>
      <c r="N554" s="182" t="s">
        <v>39</v>
      </c>
      <c r="P554" s="183">
        <f>O554*H554</f>
        <v>0</v>
      </c>
      <c r="Q554" s="183">
        <v>0</v>
      </c>
      <c r="R554" s="183">
        <f>Q554*H554</f>
        <v>0</v>
      </c>
      <c r="S554" s="183">
        <v>0.003</v>
      </c>
      <c r="T554" s="184">
        <f>S554*H554</f>
        <v>0.31679999999999997</v>
      </c>
      <c r="AR554" s="185" t="s">
        <v>292</v>
      </c>
      <c r="AT554" s="185" t="s">
        <v>146</v>
      </c>
      <c r="AU554" s="185" t="s">
        <v>84</v>
      </c>
      <c r="AY554" s="12" t="s">
        <v>144</v>
      </c>
      <c r="BE554" s="186">
        <f>IF(N554="základní",J554,0)</f>
        <v>0</v>
      </c>
      <c r="BF554" s="186">
        <f>IF(N554="snížená",J554,0)</f>
        <v>0</v>
      </c>
      <c r="BG554" s="186">
        <f>IF(N554="zákl. přenesená",J554,0)</f>
        <v>0</v>
      </c>
      <c r="BH554" s="186">
        <f>IF(N554="sníž. přenesená",J554,0)</f>
        <v>0</v>
      </c>
      <c r="BI554" s="186">
        <f>IF(N554="nulová",J554,0)</f>
        <v>0</v>
      </c>
      <c r="BJ554" s="12" t="s">
        <v>82</v>
      </c>
      <c r="BK554" s="186">
        <f>ROUND(I554*H554,2)</f>
        <v>0</v>
      </c>
      <c r="BL554" s="12" t="s">
        <v>292</v>
      </c>
      <c r="BM554" s="185" t="s">
        <v>972</v>
      </c>
    </row>
    <row r="555" spans="2:51" s="188" customFormat="1" ht="12">
      <c r="B555" s="187"/>
      <c r="D555" s="189" t="s">
        <v>152</v>
      </c>
      <c r="E555" s="190" t="s">
        <v>1</v>
      </c>
      <c r="F555" s="191" t="s">
        <v>834</v>
      </c>
      <c r="H555" s="190" t="s">
        <v>1</v>
      </c>
      <c r="L555" s="187"/>
      <c r="M555" s="192"/>
      <c r="T555" s="193"/>
      <c r="AT555" s="190" t="s">
        <v>152</v>
      </c>
      <c r="AU555" s="190" t="s">
        <v>84</v>
      </c>
      <c r="AV555" s="188" t="s">
        <v>82</v>
      </c>
      <c r="AW555" s="188" t="s">
        <v>31</v>
      </c>
      <c r="AX555" s="188" t="s">
        <v>74</v>
      </c>
      <c r="AY555" s="190" t="s">
        <v>144</v>
      </c>
    </row>
    <row r="556" spans="2:51" s="195" customFormat="1" ht="12">
      <c r="B556" s="194"/>
      <c r="D556" s="189" t="s">
        <v>152</v>
      </c>
      <c r="E556" s="196" t="s">
        <v>1</v>
      </c>
      <c r="F556" s="197" t="s">
        <v>835</v>
      </c>
      <c r="H556" s="198">
        <v>105.6</v>
      </c>
      <c r="L556" s="194"/>
      <c r="M556" s="199"/>
      <c r="T556" s="200"/>
      <c r="AT556" s="196" t="s">
        <v>152</v>
      </c>
      <c r="AU556" s="196" t="s">
        <v>84</v>
      </c>
      <c r="AV556" s="195" t="s">
        <v>84</v>
      </c>
      <c r="AW556" s="195" t="s">
        <v>31</v>
      </c>
      <c r="AX556" s="195" t="s">
        <v>74</v>
      </c>
      <c r="AY556" s="196" t="s">
        <v>144</v>
      </c>
    </row>
    <row r="557" spans="2:65" s="30" customFormat="1" ht="24.2" customHeight="1">
      <c r="B557" s="29"/>
      <c r="C557" s="174" t="s">
        <v>822</v>
      </c>
      <c r="D557" s="174" t="s">
        <v>146</v>
      </c>
      <c r="E557" s="175" t="s">
        <v>973</v>
      </c>
      <c r="F557" s="176" t="s">
        <v>974</v>
      </c>
      <c r="G557" s="177" t="s">
        <v>214</v>
      </c>
      <c r="H557" s="178">
        <v>20.32</v>
      </c>
      <c r="I557" s="1"/>
      <c r="J557" s="179">
        <f>ROUND(I557*H557,2)</f>
        <v>0</v>
      </c>
      <c r="K557" s="180"/>
      <c r="L557" s="29"/>
      <c r="M557" s="181" t="s">
        <v>1</v>
      </c>
      <c r="N557" s="182" t="s">
        <v>39</v>
      </c>
      <c r="P557" s="183">
        <f>O557*H557</f>
        <v>0</v>
      </c>
      <c r="Q557" s="183">
        <v>0</v>
      </c>
      <c r="R557" s="183">
        <f>Q557*H557</f>
        <v>0</v>
      </c>
      <c r="S557" s="183">
        <v>0.003</v>
      </c>
      <c r="T557" s="184">
        <f>S557*H557</f>
        <v>0.06096</v>
      </c>
      <c r="AR557" s="185" t="s">
        <v>292</v>
      </c>
      <c r="AT557" s="185" t="s">
        <v>146</v>
      </c>
      <c r="AU557" s="185" t="s">
        <v>84</v>
      </c>
      <c r="AY557" s="12" t="s">
        <v>144</v>
      </c>
      <c r="BE557" s="186">
        <f>IF(N557="základní",J557,0)</f>
        <v>0</v>
      </c>
      <c r="BF557" s="186">
        <f>IF(N557="snížená",J557,0)</f>
        <v>0</v>
      </c>
      <c r="BG557" s="186">
        <f>IF(N557="zákl. přenesená",J557,0)</f>
        <v>0</v>
      </c>
      <c r="BH557" s="186">
        <f>IF(N557="sníž. přenesená",J557,0)</f>
        <v>0</v>
      </c>
      <c r="BI557" s="186">
        <f>IF(N557="nulová",J557,0)</f>
        <v>0</v>
      </c>
      <c r="BJ557" s="12" t="s">
        <v>82</v>
      </c>
      <c r="BK557" s="186">
        <f>ROUND(I557*H557,2)</f>
        <v>0</v>
      </c>
      <c r="BL557" s="12" t="s">
        <v>292</v>
      </c>
      <c r="BM557" s="185" t="s">
        <v>975</v>
      </c>
    </row>
    <row r="558" spans="2:51" s="188" customFormat="1" ht="12">
      <c r="B558" s="187"/>
      <c r="D558" s="189" t="s">
        <v>152</v>
      </c>
      <c r="E558" s="190" t="s">
        <v>1</v>
      </c>
      <c r="F558" s="191" t="s">
        <v>976</v>
      </c>
      <c r="H558" s="190" t="s">
        <v>1</v>
      </c>
      <c r="L558" s="187"/>
      <c r="M558" s="192"/>
      <c r="T558" s="193"/>
      <c r="AT558" s="190" t="s">
        <v>152</v>
      </c>
      <c r="AU558" s="190" t="s">
        <v>84</v>
      </c>
      <c r="AV558" s="188" t="s">
        <v>82</v>
      </c>
      <c r="AW558" s="188" t="s">
        <v>31</v>
      </c>
      <c r="AX558" s="188" t="s">
        <v>74</v>
      </c>
      <c r="AY558" s="190" t="s">
        <v>144</v>
      </c>
    </row>
    <row r="559" spans="2:51" s="195" customFormat="1" ht="12">
      <c r="B559" s="194"/>
      <c r="D559" s="189" t="s">
        <v>152</v>
      </c>
      <c r="E559" s="196" t="s">
        <v>1</v>
      </c>
      <c r="F559" s="197" t="s">
        <v>977</v>
      </c>
      <c r="H559" s="198">
        <v>20.32</v>
      </c>
      <c r="L559" s="194"/>
      <c r="M559" s="199"/>
      <c r="T559" s="200"/>
      <c r="AT559" s="196" t="s">
        <v>152</v>
      </c>
      <c r="AU559" s="196" t="s">
        <v>84</v>
      </c>
      <c r="AV559" s="195" t="s">
        <v>84</v>
      </c>
      <c r="AW559" s="195" t="s">
        <v>31</v>
      </c>
      <c r="AX559" s="195" t="s">
        <v>74</v>
      </c>
      <c r="AY559" s="196" t="s">
        <v>144</v>
      </c>
    </row>
    <row r="560" spans="2:63" s="163" customFormat="1" ht="22.9" customHeight="1">
      <c r="B560" s="162"/>
      <c r="D560" s="164" t="s">
        <v>73</v>
      </c>
      <c r="E560" s="172" t="s">
        <v>842</v>
      </c>
      <c r="F560" s="172" t="s">
        <v>843</v>
      </c>
      <c r="J560" s="173">
        <f>BK560</f>
        <v>0</v>
      </c>
      <c r="L560" s="162"/>
      <c r="M560" s="167"/>
      <c r="P560" s="168">
        <f>SUM(P561:P565)</f>
        <v>0</v>
      </c>
      <c r="R560" s="168">
        <f>SUM(R561:R565)</f>
        <v>0</v>
      </c>
      <c r="T560" s="169">
        <f>SUM(T561:T565)</f>
        <v>0.399049</v>
      </c>
      <c r="AR560" s="164" t="s">
        <v>84</v>
      </c>
      <c r="AT560" s="170" t="s">
        <v>73</v>
      </c>
      <c r="AU560" s="170" t="s">
        <v>82</v>
      </c>
      <c r="AY560" s="164" t="s">
        <v>144</v>
      </c>
      <c r="BK560" s="171">
        <f>SUM(BK561:BK565)</f>
        <v>0</v>
      </c>
    </row>
    <row r="561" spans="2:65" s="30" customFormat="1" ht="24.2" customHeight="1">
      <c r="B561" s="29"/>
      <c r="C561" s="174" t="s">
        <v>830</v>
      </c>
      <c r="D561" s="174" t="s">
        <v>146</v>
      </c>
      <c r="E561" s="175" t="s">
        <v>845</v>
      </c>
      <c r="F561" s="176" t="s">
        <v>846</v>
      </c>
      <c r="G561" s="177" t="s">
        <v>214</v>
      </c>
      <c r="H561" s="178">
        <v>3.661</v>
      </c>
      <c r="I561" s="1"/>
      <c r="J561" s="179">
        <f>ROUND(I561*H561,2)</f>
        <v>0</v>
      </c>
      <c r="K561" s="180"/>
      <c r="L561" s="29"/>
      <c r="M561" s="181" t="s">
        <v>1</v>
      </c>
      <c r="N561" s="182" t="s">
        <v>39</v>
      </c>
      <c r="P561" s="183">
        <f>O561*H561</f>
        <v>0</v>
      </c>
      <c r="Q561" s="183">
        <v>0</v>
      </c>
      <c r="R561" s="183">
        <f>Q561*H561</f>
        <v>0</v>
      </c>
      <c r="S561" s="183">
        <v>0.109</v>
      </c>
      <c r="T561" s="184">
        <f>S561*H561</f>
        <v>0.399049</v>
      </c>
      <c r="AR561" s="185" t="s">
        <v>292</v>
      </c>
      <c r="AT561" s="185" t="s">
        <v>146</v>
      </c>
      <c r="AU561" s="185" t="s">
        <v>84</v>
      </c>
      <c r="AY561" s="12" t="s">
        <v>144</v>
      </c>
      <c r="BE561" s="186">
        <f>IF(N561="základní",J561,0)</f>
        <v>0</v>
      </c>
      <c r="BF561" s="186">
        <f>IF(N561="snížená",J561,0)</f>
        <v>0</v>
      </c>
      <c r="BG561" s="186">
        <f>IF(N561="zákl. přenesená",J561,0)</f>
        <v>0</v>
      </c>
      <c r="BH561" s="186">
        <f>IF(N561="sníž. přenesená",J561,0)</f>
        <v>0</v>
      </c>
      <c r="BI561" s="186">
        <f>IF(N561="nulová",J561,0)</f>
        <v>0</v>
      </c>
      <c r="BJ561" s="12" t="s">
        <v>82</v>
      </c>
      <c r="BK561" s="186">
        <f>ROUND(I561*H561,2)</f>
        <v>0</v>
      </c>
      <c r="BL561" s="12" t="s">
        <v>292</v>
      </c>
      <c r="BM561" s="185" t="s">
        <v>978</v>
      </c>
    </row>
    <row r="562" spans="2:51" s="188" customFormat="1" ht="12">
      <c r="B562" s="187"/>
      <c r="D562" s="189" t="s">
        <v>152</v>
      </c>
      <c r="E562" s="190" t="s">
        <v>1</v>
      </c>
      <c r="F562" s="191" t="s">
        <v>848</v>
      </c>
      <c r="H562" s="190" t="s">
        <v>1</v>
      </c>
      <c r="L562" s="187"/>
      <c r="M562" s="192"/>
      <c r="T562" s="193"/>
      <c r="AT562" s="190" t="s">
        <v>152</v>
      </c>
      <c r="AU562" s="190" t="s">
        <v>84</v>
      </c>
      <c r="AV562" s="188" t="s">
        <v>82</v>
      </c>
      <c r="AW562" s="188" t="s">
        <v>31</v>
      </c>
      <c r="AX562" s="188" t="s">
        <v>74</v>
      </c>
      <c r="AY562" s="190" t="s">
        <v>144</v>
      </c>
    </row>
    <row r="563" spans="2:51" s="195" customFormat="1" ht="12">
      <c r="B563" s="194"/>
      <c r="D563" s="189" t="s">
        <v>152</v>
      </c>
      <c r="E563" s="196" t="s">
        <v>1</v>
      </c>
      <c r="F563" s="197" t="s">
        <v>849</v>
      </c>
      <c r="H563" s="198">
        <v>1.968</v>
      </c>
      <c r="L563" s="194"/>
      <c r="M563" s="199"/>
      <c r="T563" s="200"/>
      <c r="AT563" s="196" t="s">
        <v>152</v>
      </c>
      <c r="AU563" s="196" t="s">
        <v>84</v>
      </c>
      <c r="AV563" s="195" t="s">
        <v>84</v>
      </c>
      <c r="AW563" s="195" t="s">
        <v>31</v>
      </c>
      <c r="AX563" s="195" t="s">
        <v>74</v>
      </c>
      <c r="AY563" s="196" t="s">
        <v>144</v>
      </c>
    </row>
    <row r="564" spans="2:51" s="188" customFormat="1" ht="12">
      <c r="B564" s="187"/>
      <c r="D564" s="189" t="s">
        <v>152</v>
      </c>
      <c r="E564" s="190" t="s">
        <v>1</v>
      </c>
      <c r="F564" s="191" t="s">
        <v>979</v>
      </c>
      <c r="H564" s="190" t="s">
        <v>1</v>
      </c>
      <c r="L564" s="187"/>
      <c r="M564" s="192"/>
      <c r="T564" s="193"/>
      <c r="AT564" s="190" t="s">
        <v>152</v>
      </c>
      <c r="AU564" s="190" t="s">
        <v>84</v>
      </c>
      <c r="AV564" s="188" t="s">
        <v>82</v>
      </c>
      <c r="AW564" s="188" t="s">
        <v>31</v>
      </c>
      <c r="AX564" s="188" t="s">
        <v>74</v>
      </c>
      <c r="AY564" s="190" t="s">
        <v>144</v>
      </c>
    </row>
    <row r="565" spans="2:51" s="195" customFormat="1" ht="12">
      <c r="B565" s="194"/>
      <c r="D565" s="189" t="s">
        <v>152</v>
      </c>
      <c r="E565" s="196" t="s">
        <v>1</v>
      </c>
      <c r="F565" s="197" t="s">
        <v>851</v>
      </c>
      <c r="H565" s="198">
        <v>1.693</v>
      </c>
      <c r="L565" s="194"/>
      <c r="M565" s="201"/>
      <c r="N565" s="202"/>
      <c r="O565" s="202"/>
      <c r="P565" s="202"/>
      <c r="Q565" s="202"/>
      <c r="R565" s="202"/>
      <c r="S565" s="202"/>
      <c r="T565" s="203"/>
      <c r="AT565" s="196" t="s">
        <v>152</v>
      </c>
      <c r="AU565" s="196" t="s">
        <v>84</v>
      </c>
      <c r="AV565" s="195" t="s">
        <v>84</v>
      </c>
      <c r="AW565" s="195" t="s">
        <v>31</v>
      </c>
      <c r="AX565" s="195" t="s">
        <v>74</v>
      </c>
      <c r="AY565" s="196" t="s">
        <v>144</v>
      </c>
    </row>
    <row r="566" spans="2:12" s="30" customFormat="1" ht="6.95" customHeight="1">
      <c r="B566" s="53"/>
      <c r="C566" s="54"/>
      <c r="D566" s="54"/>
      <c r="E566" s="54"/>
      <c r="F566" s="54"/>
      <c r="G566" s="54"/>
      <c r="H566" s="54"/>
      <c r="I566" s="54"/>
      <c r="J566" s="54"/>
      <c r="K566" s="54"/>
      <c r="L566" s="29"/>
    </row>
  </sheetData>
  <sheetProtection algorithmName="SHA-512" hashValue="QfsIAvqkbRDsaNMd0C7TqWR3EV5zYwdmmFWqAXOUYwkAoh4vPpfCtKdzBHa8TacjyYT6w/x9WWh+dobiHgYDSg==" saltValue="LiGy93mnUxlOGHmKQJ7fAA==" spinCount="100000" sheet="1" objects="1" scenarios="1"/>
  <autoFilter ref="C139:K565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ignoredErrors>
    <ignoredError sqref="J13:J16"/>
    <ignoredError sqref="J17:J18 E18 J143:J566" unlockedFormula="1"/>
    <ignoredError sqref="E142 C143:F56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5"/>
  <sheetViews>
    <sheetView showGridLines="0" workbookViewId="0" topLeftCell="A1">
      <selection activeCell="I142" sqref="I142"/>
    </sheetView>
  </sheetViews>
  <sheetFormatPr defaultColWidth="9.140625" defaultRowHeight="12"/>
  <cols>
    <col min="1" max="1" width="8.28125" style="9" customWidth="1"/>
    <col min="2" max="2" width="1.1484375" style="9" customWidth="1"/>
    <col min="3" max="3" width="4.140625" style="9" customWidth="1"/>
    <col min="4" max="4" width="4.28125" style="9" customWidth="1"/>
    <col min="5" max="5" width="17.140625" style="9" customWidth="1"/>
    <col min="6" max="6" width="50.8515625" style="9" customWidth="1"/>
    <col min="7" max="7" width="7.421875" style="9" customWidth="1"/>
    <col min="8" max="8" width="14.00390625" style="9" customWidth="1"/>
    <col min="9" max="9" width="15.8515625" style="9" customWidth="1"/>
    <col min="10" max="10" width="22.28125" style="9" customWidth="1"/>
    <col min="11" max="11" width="22.28125" style="9" hidden="1" customWidth="1"/>
    <col min="12" max="12" width="9.28125" style="9" customWidth="1"/>
    <col min="13" max="13" width="10.8515625" style="9" hidden="1" customWidth="1"/>
    <col min="14" max="14" width="9.28125" style="9" hidden="1" customWidth="1"/>
    <col min="15" max="20" width="14.140625" style="9" hidden="1" customWidth="1"/>
    <col min="21" max="21" width="16.28125" style="9" hidden="1" customWidth="1"/>
    <col min="22" max="22" width="12.28125" style="9" customWidth="1"/>
    <col min="23" max="23" width="16.28125" style="9" customWidth="1"/>
    <col min="24" max="24" width="12.28125" style="9" customWidth="1"/>
    <col min="25" max="25" width="15.00390625" style="9" customWidth="1"/>
    <col min="26" max="26" width="11.00390625" style="9" customWidth="1"/>
    <col min="27" max="27" width="15.00390625" style="9" customWidth="1"/>
    <col min="28" max="28" width="16.28125" style="9" customWidth="1"/>
    <col min="29" max="29" width="11.00390625" style="9" customWidth="1"/>
    <col min="30" max="30" width="15.00390625" style="9" customWidth="1"/>
    <col min="31" max="31" width="16.28125" style="9" customWidth="1"/>
    <col min="32" max="43" width="9.28125" style="9" customWidth="1"/>
    <col min="44" max="65" width="9.28125" style="9" hidden="1" customWidth="1"/>
    <col min="66" max="16384" width="9.28125" style="9" customWidth="1"/>
  </cols>
  <sheetData>
    <row r="1" ht="12"/>
    <row r="2" spans="12:46" ht="36.95" customHeight="1">
      <c r="L2" s="10" t="s">
        <v>5</v>
      </c>
      <c r="M2" s="11"/>
      <c r="N2" s="11"/>
      <c r="O2" s="11"/>
      <c r="P2" s="11"/>
      <c r="Q2" s="11"/>
      <c r="R2" s="11"/>
      <c r="S2" s="11"/>
      <c r="T2" s="11"/>
      <c r="U2" s="11"/>
      <c r="V2" s="11"/>
      <c r="AT2" s="12" t="s">
        <v>90</v>
      </c>
    </row>
    <row r="3" spans="2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84</v>
      </c>
    </row>
    <row r="4" spans="2:46" ht="24.95" customHeight="1">
      <c r="B4" s="15"/>
      <c r="D4" s="16" t="s">
        <v>97</v>
      </c>
      <c r="L4" s="15"/>
      <c r="M4" s="117" t="s">
        <v>10</v>
      </c>
      <c r="AT4" s="12" t="s">
        <v>3</v>
      </c>
    </row>
    <row r="5" spans="2:12" ht="6.95" customHeight="1">
      <c r="B5" s="15"/>
      <c r="L5" s="15"/>
    </row>
    <row r="6" spans="2:12" ht="12" customHeight="1">
      <c r="B6" s="15"/>
      <c r="D6" s="25" t="s">
        <v>16</v>
      </c>
      <c r="L6" s="15"/>
    </row>
    <row r="7" spans="2:12" ht="16.5" customHeight="1">
      <c r="B7" s="15"/>
      <c r="E7" s="118" t="str">
        <f>'Rekapitulace stavby'!K6</f>
        <v>ZŠ bourací práce</v>
      </c>
      <c r="F7" s="119"/>
      <c r="G7" s="119"/>
      <c r="H7" s="119"/>
      <c r="L7" s="15"/>
    </row>
    <row r="8" spans="2:12" s="30" customFormat="1" ht="12" customHeight="1">
      <c r="B8" s="29"/>
      <c r="D8" s="25" t="s">
        <v>98</v>
      </c>
      <c r="L8" s="29"/>
    </row>
    <row r="9" spans="2:12" s="30" customFormat="1" ht="16.5" customHeight="1">
      <c r="B9" s="29"/>
      <c r="E9" s="62" t="s">
        <v>980</v>
      </c>
      <c r="F9" s="120"/>
      <c r="G9" s="120"/>
      <c r="H9" s="120"/>
      <c r="L9" s="29"/>
    </row>
    <row r="10" spans="2:12" s="30" customFormat="1" ht="12">
      <c r="B10" s="29"/>
      <c r="L10" s="29"/>
    </row>
    <row r="11" spans="2:12" s="30" customFormat="1" ht="12" customHeight="1">
      <c r="B11" s="29"/>
      <c r="D11" s="25" t="s">
        <v>18</v>
      </c>
      <c r="F11" s="26" t="s">
        <v>1</v>
      </c>
      <c r="I11" s="25" t="s">
        <v>19</v>
      </c>
      <c r="J11" s="26" t="s">
        <v>1</v>
      </c>
      <c r="L11" s="29"/>
    </row>
    <row r="12" spans="2:12" s="30" customFormat="1" ht="12" customHeight="1">
      <c r="B12" s="29"/>
      <c r="D12" s="25" t="s">
        <v>20</v>
      </c>
      <c r="F12" s="26" t="s">
        <v>21</v>
      </c>
      <c r="I12" s="25" t="s">
        <v>22</v>
      </c>
      <c r="J12" s="121"/>
      <c r="L12" s="29"/>
    </row>
    <row r="13" spans="2:12" s="30" customFormat="1" ht="10.9" customHeight="1">
      <c r="B13" s="29"/>
      <c r="L13" s="29"/>
    </row>
    <row r="14" spans="2:12" s="30" customFormat="1" ht="12" customHeight="1">
      <c r="B14" s="29"/>
      <c r="D14" s="25" t="s">
        <v>23</v>
      </c>
      <c r="I14" s="25" t="s">
        <v>24</v>
      </c>
      <c r="J14" s="26" t="s">
        <v>1</v>
      </c>
      <c r="L14" s="29"/>
    </row>
    <row r="15" spans="2:12" s="30" customFormat="1" ht="18" customHeight="1">
      <c r="B15" s="29"/>
      <c r="E15" s="26" t="s">
        <v>25</v>
      </c>
      <c r="I15" s="25" t="s">
        <v>26</v>
      </c>
      <c r="J15" s="26" t="s">
        <v>1</v>
      </c>
      <c r="L15" s="29"/>
    </row>
    <row r="16" spans="2:12" s="30" customFormat="1" ht="6.95" customHeight="1">
      <c r="B16" s="29"/>
      <c r="L16" s="29"/>
    </row>
    <row r="17" spans="2:12" s="30" customFormat="1" ht="12" customHeight="1">
      <c r="B17" s="29"/>
      <c r="D17" s="25" t="s">
        <v>27</v>
      </c>
      <c r="I17" s="25" t="s">
        <v>24</v>
      </c>
      <c r="J17" s="4" t="str">
        <f>'Rekapitulace stavby'!AN13</f>
        <v>Vyplň údaj</v>
      </c>
      <c r="L17" s="29"/>
    </row>
    <row r="18" spans="2:12" s="30" customFormat="1" ht="18" customHeight="1">
      <c r="B18" s="29"/>
      <c r="E18" s="6" t="str">
        <f>'Rekapitulace stavby'!E14</f>
        <v>Vyplň údaj</v>
      </c>
      <c r="F18" s="204"/>
      <c r="G18" s="204"/>
      <c r="H18" s="204"/>
      <c r="I18" s="25" t="s">
        <v>26</v>
      </c>
      <c r="J18" s="4" t="str">
        <f>'Rekapitulace stavby'!AN14</f>
        <v>Vyplň údaj</v>
      </c>
      <c r="L18" s="29"/>
    </row>
    <row r="19" spans="2:12" s="30" customFormat="1" ht="6.95" customHeight="1">
      <c r="B19" s="29"/>
      <c r="L19" s="29"/>
    </row>
    <row r="20" spans="2:12" s="30" customFormat="1" ht="12" customHeight="1">
      <c r="B20" s="29"/>
      <c r="D20" s="25" t="s">
        <v>29</v>
      </c>
      <c r="I20" s="25" t="s">
        <v>24</v>
      </c>
      <c r="J20" s="26" t="s">
        <v>1</v>
      </c>
      <c r="L20" s="29"/>
    </row>
    <row r="21" spans="2:12" s="30" customFormat="1" ht="18" customHeight="1">
      <c r="B21" s="29"/>
      <c r="E21" s="26" t="s">
        <v>30</v>
      </c>
      <c r="I21" s="25" t="s">
        <v>26</v>
      </c>
      <c r="J21" s="26" t="s">
        <v>1</v>
      </c>
      <c r="L21" s="29"/>
    </row>
    <row r="22" spans="2:12" s="30" customFormat="1" ht="6.95" customHeight="1">
      <c r="B22" s="29"/>
      <c r="L22" s="29"/>
    </row>
    <row r="23" spans="2:12" s="30" customFormat="1" ht="12" customHeight="1">
      <c r="B23" s="29"/>
      <c r="D23" s="25" t="s">
        <v>32</v>
      </c>
      <c r="I23" s="25" t="s">
        <v>24</v>
      </c>
      <c r="J23" s="26" t="s">
        <v>1</v>
      </c>
      <c r="L23" s="29"/>
    </row>
    <row r="24" spans="2:12" s="30" customFormat="1" ht="18" customHeight="1">
      <c r="B24" s="29"/>
      <c r="E24" s="26"/>
      <c r="I24" s="25" t="s">
        <v>26</v>
      </c>
      <c r="J24" s="26" t="s">
        <v>1</v>
      </c>
      <c r="L24" s="29"/>
    </row>
    <row r="25" spans="2:12" s="30" customFormat="1" ht="6.95" customHeight="1">
      <c r="B25" s="29"/>
      <c r="L25" s="29"/>
    </row>
    <row r="26" spans="2:12" s="30" customFormat="1" ht="12" customHeight="1">
      <c r="B26" s="29"/>
      <c r="D26" s="25" t="s">
        <v>33</v>
      </c>
      <c r="L26" s="29"/>
    </row>
    <row r="27" spans="2:12" s="123" customFormat="1" ht="16.5" customHeight="1">
      <c r="B27" s="122"/>
      <c r="E27" s="27" t="s">
        <v>1</v>
      </c>
      <c r="F27" s="27"/>
      <c r="G27" s="27"/>
      <c r="H27" s="27"/>
      <c r="L27" s="122"/>
    </row>
    <row r="28" spans="2:12" s="30" customFormat="1" ht="6.95" customHeight="1">
      <c r="B28" s="29"/>
      <c r="L28" s="29"/>
    </row>
    <row r="29" spans="2:12" s="30" customFormat="1" ht="6.95" customHeight="1">
      <c r="B29" s="29"/>
      <c r="D29" s="70"/>
      <c r="E29" s="70"/>
      <c r="F29" s="70"/>
      <c r="G29" s="70"/>
      <c r="H29" s="70"/>
      <c r="I29" s="70"/>
      <c r="J29" s="70"/>
      <c r="K29" s="70"/>
      <c r="L29" s="29"/>
    </row>
    <row r="30" spans="2:12" s="30" customFormat="1" ht="25.35" customHeight="1">
      <c r="B30" s="29"/>
      <c r="D30" s="124" t="s">
        <v>34</v>
      </c>
      <c r="J30" s="125">
        <f>ROUND(J122,2)</f>
        <v>0</v>
      </c>
      <c r="L30" s="29"/>
    </row>
    <row r="31" spans="2:12" s="30" customFormat="1" ht="6.95" customHeight="1">
      <c r="B31" s="29"/>
      <c r="D31" s="70"/>
      <c r="E31" s="70"/>
      <c r="F31" s="70"/>
      <c r="G31" s="70"/>
      <c r="H31" s="70"/>
      <c r="I31" s="70"/>
      <c r="J31" s="70"/>
      <c r="K31" s="70"/>
      <c r="L31" s="29"/>
    </row>
    <row r="32" spans="2:12" s="30" customFormat="1" ht="14.45" customHeight="1">
      <c r="B32" s="29"/>
      <c r="F32" s="126" t="s">
        <v>36</v>
      </c>
      <c r="I32" s="126" t="s">
        <v>35</v>
      </c>
      <c r="J32" s="126" t="s">
        <v>37</v>
      </c>
      <c r="L32" s="29"/>
    </row>
    <row r="33" spans="2:12" s="30" customFormat="1" ht="14.45" customHeight="1">
      <c r="B33" s="29"/>
      <c r="D33" s="127" t="s">
        <v>38</v>
      </c>
      <c r="E33" s="25" t="s">
        <v>39</v>
      </c>
      <c r="F33" s="128">
        <f>ROUND((SUM(BE122:BE194)),2)</f>
        <v>0</v>
      </c>
      <c r="I33" s="129">
        <v>0.21</v>
      </c>
      <c r="J33" s="128">
        <f>ROUND(((SUM(BE122:BE194))*I33),2)</f>
        <v>0</v>
      </c>
      <c r="L33" s="29"/>
    </row>
    <row r="34" spans="2:12" s="30" customFormat="1" ht="14.45" customHeight="1">
      <c r="B34" s="29"/>
      <c r="E34" s="25" t="s">
        <v>40</v>
      </c>
      <c r="F34" s="128">
        <f>ROUND((SUM(BF122:BF194)),2)</f>
        <v>0</v>
      </c>
      <c r="I34" s="129">
        <v>0.15</v>
      </c>
      <c r="J34" s="128">
        <f>ROUND(((SUM(BF122:BF194))*I34),2)</f>
        <v>0</v>
      </c>
      <c r="L34" s="29"/>
    </row>
    <row r="35" spans="2:12" s="30" customFormat="1" ht="14.45" customHeight="1" hidden="1">
      <c r="B35" s="29"/>
      <c r="E35" s="25" t="s">
        <v>41</v>
      </c>
      <c r="F35" s="128">
        <f>ROUND((SUM(BG122:BG194)),2)</f>
        <v>0</v>
      </c>
      <c r="I35" s="129">
        <v>0.21</v>
      </c>
      <c r="J35" s="128">
        <f>0</f>
        <v>0</v>
      </c>
      <c r="L35" s="29"/>
    </row>
    <row r="36" spans="2:12" s="30" customFormat="1" ht="14.45" customHeight="1" hidden="1">
      <c r="B36" s="29"/>
      <c r="E36" s="25" t="s">
        <v>42</v>
      </c>
      <c r="F36" s="128">
        <f>ROUND((SUM(BH122:BH194)),2)</f>
        <v>0</v>
      </c>
      <c r="I36" s="129">
        <v>0.15</v>
      </c>
      <c r="J36" s="128">
        <f>0</f>
        <v>0</v>
      </c>
      <c r="L36" s="29"/>
    </row>
    <row r="37" spans="2:12" s="30" customFormat="1" ht="14.45" customHeight="1" hidden="1">
      <c r="B37" s="29"/>
      <c r="E37" s="25" t="s">
        <v>43</v>
      </c>
      <c r="F37" s="128">
        <f>ROUND((SUM(BI122:BI194)),2)</f>
        <v>0</v>
      </c>
      <c r="I37" s="129">
        <v>0</v>
      </c>
      <c r="J37" s="128">
        <f>0</f>
        <v>0</v>
      </c>
      <c r="L37" s="29"/>
    </row>
    <row r="38" spans="2:12" s="30" customFormat="1" ht="6.95" customHeight="1">
      <c r="B38" s="29"/>
      <c r="L38" s="29"/>
    </row>
    <row r="39" spans="2:12" s="30" customFormat="1" ht="25.35" customHeight="1">
      <c r="B39" s="29"/>
      <c r="C39" s="130"/>
      <c r="D39" s="131" t="s">
        <v>44</v>
      </c>
      <c r="E39" s="77"/>
      <c r="F39" s="77"/>
      <c r="G39" s="132" t="s">
        <v>45</v>
      </c>
      <c r="H39" s="133" t="s">
        <v>46</v>
      </c>
      <c r="I39" s="77"/>
      <c r="J39" s="134">
        <f>SUM(J30:J37)</f>
        <v>0</v>
      </c>
      <c r="K39" s="135"/>
      <c r="L39" s="29"/>
    </row>
    <row r="40" spans="2:12" s="30" customFormat="1" ht="14.45" customHeight="1">
      <c r="B40" s="29"/>
      <c r="L40" s="29"/>
    </row>
    <row r="41" spans="2:12" ht="14.45" customHeight="1">
      <c r="B41" s="15"/>
      <c r="L41" s="15"/>
    </row>
    <row r="42" spans="2:12" ht="14.45" customHeight="1">
     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s="15"/>
    </row>
    <row r="45" spans="2:12" ht="14.45" customHeight="1">
      <c r="B45" s="15"/>
      <c r="L45" s="15"/>
    </row>
    <row r="46" spans="2:12" ht="14.45" customHeight="1">
      <c r="B46" s="15"/>
      <c r="L46" s="15"/>
    </row>
    <row r="47" spans="2:12" ht="14.45" customHeight="1">
      <c r="B47" s="15"/>
      <c r="L47" s="15"/>
    </row>
    <row r="48" spans="2:12" ht="14.45" customHeight="1">
      <c r="B48" s="15"/>
      <c r="L48" s="15"/>
    </row>
    <row r="49" spans="2:12" ht="14.45" customHeight="1">
      <c r="B49" s="15"/>
      <c r="L49" s="15"/>
    </row>
    <row r="50" spans="2:12" s="30" customFormat="1" ht="14.45" customHeight="1">
      <c r="B50" s="29"/>
      <c r="D50" s="50" t="s">
        <v>47</v>
      </c>
      <c r="E50" s="51"/>
      <c r="F50" s="51"/>
      <c r="G50" s="50" t="s">
        <v>48</v>
      </c>
      <c r="H50" s="51"/>
      <c r="I50" s="51"/>
      <c r="J50" s="51"/>
      <c r="K50" s="51"/>
      <c r="L50" s="29"/>
    </row>
    <row r="51" spans="2:12" ht="12">
      <c r="B51" s="15"/>
      <c r="L51" s="15"/>
    </row>
    <row r="52" spans="2:12" ht="12">
      <c r="B52" s="15"/>
      <c r="L52" s="15"/>
    </row>
    <row r="53" spans="2:12" ht="12">
      <c r="B53" s="15"/>
      <c r="L53" s="15"/>
    </row>
    <row r="54" spans="2:12" ht="12">
      <c r="B54" s="15"/>
      <c r="L54" s="15"/>
    </row>
    <row r="55" spans="2:12" ht="12">
      <c r="B55" s="15"/>
      <c r="L55" s="15"/>
    </row>
    <row r="56" spans="2:12" ht="12">
      <c r="B56" s="15"/>
      <c r="L56" s="15"/>
    </row>
    <row r="57" spans="2:12" ht="12">
      <c r="B57" s="15"/>
      <c r="L57" s="15"/>
    </row>
    <row r="58" spans="2:12" ht="12">
      <c r="B58" s="15"/>
      <c r="L58" s="15"/>
    </row>
    <row r="59" spans="2:12" ht="12">
      <c r="B59" s="15"/>
      <c r="L59" s="15"/>
    </row>
    <row r="60" spans="2:12" ht="12">
      <c r="B60" s="15"/>
      <c r="L60" s="15"/>
    </row>
    <row r="61" spans="2:12" s="30" customFormat="1" ht="12.75">
      <c r="B61" s="29"/>
      <c r="D61" s="52" t="s">
        <v>49</v>
      </c>
      <c r="E61" s="32"/>
      <c r="F61" s="136" t="s">
        <v>50</v>
      </c>
      <c r="G61" s="52" t="s">
        <v>49</v>
      </c>
      <c r="H61" s="32"/>
      <c r="I61" s="32"/>
      <c r="J61" s="137" t="s">
        <v>50</v>
      </c>
      <c r="K61" s="32"/>
      <c r="L61" s="29"/>
    </row>
    <row r="62" spans="2:12" ht="12">
      <c r="B62" s="15"/>
      <c r="L62" s="15"/>
    </row>
    <row r="63" spans="2:12" ht="12">
      <c r="B63" s="15"/>
      <c r="L63" s="15"/>
    </row>
    <row r="64" spans="2:12" ht="12">
      <c r="B64" s="15"/>
      <c r="L64" s="15"/>
    </row>
    <row r="65" spans="2:12" s="30" customFormat="1" ht="12.75">
      <c r="B65" s="29"/>
      <c r="D65" s="50" t="s">
        <v>51</v>
      </c>
      <c r="E65" s="51"/>
      <c r="F65" s="51"/>
      <c r="G65" s="50" t="s">
        <v>52</v>
      </c>
      <c r="H65" s="51"/>
      <c r="I65" s="51"/>
      <c r="J65" s="51"/>
      <c r="K65" s="51"/>
      <c r="L65" s="29"/>
    </row>
    <row r="66" spans="2:12" ht="12">
      <c r="B66" s="15"/>
      <c r="L66" s="15"/>
    </row>
    <row r="67" spans="2:12" ht="12">
      <c r="B67" s="15"/>
      <c r="L67" s="15"/>
    </row>
    <row r="68" spans="2:12" ht="12">
      <c r="B68" s="15"/>
      <c r="L68" s="15"/>
    </row>
    <row r="69" spans="2:12" ht="12">
      <c r="B69" s="15"/>
      <c r="L69" s="15"/>
    </row>
    <row r="70" spans="2:12" ht="12">
      <c r="B70" s="15"/>
      <c r="L70" s="15"/>
    </row>
    <row r="71" spans="2:12" ht="12">
      <c r="B71" s="15"/>
      <c r="L71" s="15"/>
    </row>
    <row r="72" spans="2:12" ht="12">
      <c r="B72" s="15"/>
      <c r="L72" s="15"/>
    </row>
    <row r="73" spans="2:12" ht="12">
      <c r="B73" s="15"/>
      <c r="L73" s="15"/>
    </row>
    <row r="74" spans="2:12" ht="12">
      <c r="B74" s="15"/>
      <c r="L74" s="15"/>
    </row>
    <row r="75" spans="2:12" ht="12">
      <c r="B75" s="15"/>
      <c r="L75" s="15"/>
    </row>
    <row r="76" spans="2:12" s="30" customFormat="1" ht="12.75">
      <c r="B76" s="29"/>
      <c r="D76" s="52" t="s">
        <v>49</v>
      </c>
      <c r="E76" s="32"/>
      <c r="F76" s="136" t="s">
        <v>50</v>
      </c>
      <c r="G76" s="52" t="s">
        <v>49</v>
      </c>
      <c r="H76" s="32"/>
      <c r="I76" s="32"/>
      <c r="J76" s="137" t="s">
        <v>50</v>
      </c>
      <c r="K76" s="32"/>
      <c r="L76" s="29"/>
    </row>
    <row r="77" spans="2:12" s="30" customFormat="1" ht="14.45" customHeight="1"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29"/>
    </row>
    <row r="81" spans="2:12" s="30" customFormat="1" ht="6.95" customHeight="1"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9"/>
    </row>
    <row r="82" spans="2:12" s="30" customFormat="1" ht="24.95" customHeight="1">
      <c r="B82" s="29"/>
      <c r="C82" s="16" t="s">
        <v>100</v>
      </c>
      <c r="L82" s="29"/>
    </row>
    <row r="83" spans="2:12" s="30" customFormat="1" ht="6.95" customHeight="1">
      <c r="B83" s="29"/>
      <c r="L83" s="29"/>
    </row>
    <row r="84" spans="2:12" s="30" customFormat="1" ht="12" customHeight="1">
      <c r="B84" s="29"/>
      <c r="C84" s="25" t="s">
        <v>16</v>
      </c>
      <c r="L84" s="29"/>
    </row>
    <row r="85" spans="2:12" s="30" customFormat="1" ht="16.5" customHeight="1">
      <c r="B85" s="29"/>
      <c r="E85" s="118" t="str">
        <f>E7</f>
        <v>ZŠ bourací práce</v>
      </c>
      <c r="F85" s="119"/>
      <c r="G85" s="119"/>
      <c r="H85" s="119"/>
      <c r="L85" s="29"/>
    </row>
    <row r="86" spans="2:12" s="30" customFormat="1" ht="12" customHeight="1">
      <c r="B86" s="29"/>
      <c r="C86" s="25" t="s">
        <v>98</v>
      </c>
      <c r="L86" s="29"/>
    </row>
    <row r="87" spans="2:12" s="30" customFormat="1" ht="16.5" customHeight="1">
      <c r="B87" s="29"/>
      <c r="E87" s="62" t="str">
        <f>E9</f>
        <v>257up3 - Komunikace</v>
      </c>
      <c r="F87" s="120"/>
      <c r="G87" s="120"/>
      <c r="H87" s="120"/>
      <c r="L87" s="29"/>
    </row>
    <row r="88" spans="2:12" s="30" customFormat="1" ht="6.95" customHeight="1">
      <c r="B88" s="29"/>
      <c r="L88" s="29"/>
    </row>
    <row r="89" spans="2:12" s="30" customFormat="1" ht="12" customHeight="1">
      <c r="B89" s="29"/>
      <c r="C89" s="25" t="s">
        <v>20</v>
      </c>
      <c r="F89" s="26" t="str">
        <f>F12</f>
        <v>Na Kocínce parc.č.657/2-6</v>
      </c>
      <c r="I89" s="25" t="s">
        <v>22</v>
      </c>
      <c r="J89" s="121" t="str">
        <f>IF(J12="","",J12)</f>
        <v/>
      </c>
      <c r="L89" s="29"/>
    </row>
    <row r="90" spans="2:12" s="30" customFormat="1" ht="6.95" customHeight="1">
      <c r="B90" s="29"/>
      <c r="L90" s="29"/>
    </row>
    <row r="91" spans="2:12" s="30" customFormat="1" ht="15.2" customHeight="1">
      <c r="B91" s="29"/>
      <c r="C91" s="25" t="s">
        <v>23</v>
      </c>
      <c r="F91" s="26" t="str">
        <f>E15</f>
        <v>Městská část Praha 6</v>
      </c>
      <c r="I91" s="25" t="s">
        <v>29</v>
      </c>
      <c r="J91" s="138" t="str">
        <f>E21</f>
        <v>ra15 s.r.o.</v>
      </c>
      <c r="L91" s="29"/>
    </row>
    <row r="92" spans="2:12" s="30" customFormat="1" ht="15.2" customHeight="1">
      <c r="B92" s="29"/>
      <c r="C92" s="25" t="s">
        <v>27</v>
      </c>
      <c r="F92" s="26" t="str">
        <f>IF(E18="","",E18)</f>
        <v>Vyplň údaj</v>
      </c>
      <c r="I92" s="25" t="s">
        <v>32</v>
      </c>
      <c r="J92" s="138"/>
      <c r="L92" s="29"/>
    </row>
    <row r="93" spans="2:12" s="30" customFormat="1" ht="10.35" customHeight="1">
      <c r="B93" s="29"/>
      <c r="L93" s="29"/>
    </row>
    <row r="94" spans="2:12" s="30" customFormat="1" ht="29.25" customHeight="1">
      <c r="B94" s="29"/>
      <c r="C94" s="139" t="s">
        <v>101</v>
      </c>
      <c r="D94" s="130"/>
      <c r="E94" s="130"/>
      <c r="F94" s="130"/>
      <c r="G94" s="130"/>
      <c r="H94" s="130"/>
      <c r="I94" s="130"/>
      <c r="J94" s="140" t="s">
        <v>102</v>
      </c>
      <c r="K94" s="130"/>
      <c r="L94" s="29"/>
    </row>
    <row r="95" spans="2:12" s="30" customFormat="1" ht="10.35" customHeight="1">
      <c r="B95" s="29"/>
      <c r="L95" s="29"/>
    </row>
    <row r="96" spans="2:47" s="30" customFormat="1" ht="22.9" customHeight="1">
      <c r="B96" s="29"/>
      <c r="C96" s="141" t="s">
        <v>103</v>
      </c>
      <c r="J96" s="125">
        <f>J122</f>
        <v>0</v>
      </c>
      <c r="L96" s="29"/>
      <c r="AU96" s="12" t="s">
        <v>104</v>
      </c>
    </row>
    <row r="97" spans="2:12" s="143" customFormat="1" ht="24.95" customHeight="1">
      <c r="B97" s="142"/>
      <c r="D97" s="144" t="s">
        <v>105</v>
      </c>
      <c r="E97" s="145"/>
      <c r="F97" s="145"/>
      <c r="G97" s="145"/>
      <c r="H97" s="145"/>
      <c r="I97" s="145"/>
      <c r="J97" s="146">
        <f>J123</f>
        <v>0</v>
      </c>
      <c r="L97" s="142"/>
    </row>
    <row r="98" spans="2:12" s="148" customFormat="1" ht="19.9" customHeight="1">
      <c r="B98" s="147"/>
      <c r="D98" s="149" t="s">
        <v>106</v>
      </c>
      <c r="E98" s="150"/>
      <c r="F98" s="150"/>
      <c r="G98" s="150"/>
      <c r="H98" s="150"/>
      <c r="I98" s="150"/>
      <c r="J98" s="151">
        <f>J124</f>
        <v>0</v>
      </c>
      <c r="L98" s="147"/>
    </row>
    <row r="99" spans="2:12" s="148" customFormat="1" ht="19.9" customHeight="1">
      <c r="B99" s="147"/>
      <c r="D99" s="149" t="s">
        <v>981</v>
      </c>
      <c r="E99" s="150"/>
      <c r="F99" s="150"/>
      <c r="G99" s="150"/>
      <c r="H99" s="150"/>
      <c r="I99" s="150"/>
      <c r="J99" s="151">
        <f>J142</f>
        <v>0</v>
      </c>
      <c r="L99" s="147"/>
    </row>
    <row r="100" spans="2:12" s="148" customFormat="1" ht="19.9" customHeight="1">
      <c r="B100" s="147"/>
      <c r="D100" s="149" t="s">
        <v>107</v>
      </c>
      <c r="E100" s="150"/>
      <c r="F100" s="150"/>
      <c r="G100" s="150"/>
      <c r="H100" s="150"/>
      <c r="I100" s="150"/>
      <c r="J100" s="151">
        <f>J170</f>
        <v>0</v>
      </c>
      <c r="L100" s="147"/>
    </row>
    <row r="101" spans="2:12" s="148" customFormat="1" ht="19.9" customHeight="1">
      <c r="B101" s="147"/>
      <c r="D101" s="149" t="s">
        <v>108</v>
      </c>
      <c r="E101" s="150"/>
      <c r="F101" s="150"/>
      <c r="G101" s="150"/>
      <c r="H101" s="150"/>
      <c r="I101" s="150"/>
      <c r="J101" s="151">
        <f>J174</f>
        <v>0</v>
      </c>
      <c r="L101" s="147"/>
    </row>
    <row r="102" spans="2:12" s="148" customFormat="1" ht="19.9" customHeight="1">
      <c r="B102" s="147"/>
      <c r="D102" s="149" t="s">
        <v>982</v>
      </c>
      <c r="E102" s="150"/>
      <c r="F102" s="150"/>
      <c r="G102" s="150"/>
      <c r="H102" s="150"/>
      <c r="I102" s="150"/>
      <c r="J102" s="151">
        <f>J193</f>
        <v>0</v>
      </c>
      <c r="L102" s="147"/>
    </row>
    <row r="103" spans="2:12" s="30" customFormat="1" ht="21.75" customHeight="1">
      <c r="B103" s="29"/>
      <c r="L103" s="29"/>
    </row>
    <row r="104" spans="2:12" s="30" customFormat="1" ht="6.95" customHeight="1"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29"/>
    </row>
    <row r="108" spans="2:12" s="30" customFormat="1" ht="6.95" customHeight="1"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29"/>
    </row>
    <row r="109" spans="2:12" s="30" customFormat="1" ht="24.95" customHeight="1">
      <c r="B109" s="29"/>
      <c r="C109" s="16" t="s">
        <v>129</v>
      </c>
      <c r="L109" s="29"/>
    </row>
    <row r="110" spans="2:12" s="30" customFormat="1" ht="6.95" customHeight="1">
      <c r="B110" s="29"/>
      <c r="L110" s="29"/>
    </row>
    <row r="111" spans="2:12" s="30" customFormat="1" ht="12" customHeight="1">
      <c r="B111" s="29"/>
      <c r="C111" s="25" t="s">
        <v>16</v>
      </c>
      <c r="L111" s="29"/>
    </row>
    <row r="112" spans="2:12" s="30" customFormat="1" ht="16.5" customHeight="1">
      <c r="B112" s="29"/>
      <c r="E112" s="118" t="str">
        <f>E7</f>
        <v>ZŠ bourací práce</v>
      </c>
      <c r="F112" s="119"/>
      <c r="G112" s="119"/>
      <c r="H112" s="119"/>
      <c r="L112" s="29"/>
    </row>
    <row r="113" spans="2:12" s="30" customFormat="1" ht="12" customHeight="1">
      <c r="B113" s="29"/>
      <c r="C113" s="25" t="s">
        <v>98</v>
      </c>
      <c r="L113" s="29"/>
    </row>
    <row r="114" spans="2:12" s="30" customFormat="1" ht="16.5" customHeight="1">
      <c r="B114" s="29"/>
      <c r="E114" s="62" t="str">
        <f>E9</f>
        <v>257up3 - Komunikace</v>
      </c>
      <c r="F114" s="120"/>
      <c r="G114" s="120"/>
      <c r="H114" s="120"/>
      <c r="L114" s="29"/>
    </row>
    <row r="115" spans="2:12" s="30" customFormat="1" ht="6.95" customHeight="1">
      <c r="B115" s="29"/>
      <c r="L115" s="29"/>
    </row>
    <row r="116" spans="2:12" s="30" customFormat="1" ht="12" customHeight="1">
      <c r="B116" s="29"/>
      <c r="C116" s="25" t="s">
        <v>20</v>
      </c>
      <c r="F116" s="26" t="str">
        <f>F12</f>
        <v>Na Kocínce parc.č.657/2-6</v>
      </c>
      <c r="I116" s="25" t="s">
        <v>22</v>
      </c>
      <c r="J116" s="121" t="str">
        <f>IF(J12="","",J12)</f>
        <v/>
      </c>
      <c r="L116" s="29"/>
    </row>
    <row r="117" spans="2:12" s="30" customFormat="1" ht="6.95" customHeight="1">
      <c r="B117" s="29"/>
      <c r="L117" s="29"/>
    </row>
    <row r="118" spans="2:12" s="30" customFormat="1" ht="15.2" customHeight="1">
      <c r="B118" s="29"/>
      <c r="C118" s="25" t="s">
        <v>23</v>
      </c>
      <c r="F118" s="26" t="str">
        <f>E15</f>
        <v>Městská část Praha 6</v>
      </c>
      <c r="I118" s="25" t="s">
        <v>29</v>
      </c>
      <c r="J118" s="138" t="str">
        <f>E21</f>
        <v>ra15 s.r.o.</v>
      </c>
      <c r="L118" s="29"/>
    </row>
    <row r="119" spans="2:12" s="30" customFormat="1" ht="15.2" customHeight="1">
      <c r="B119" s="29"/>
      <c r="C119" s="25" t="s">
        <v>27</v>
      </c>
      <c r="F119" s="26" t="str">
        <f>IF(E18="","",E18)</f>
        <v>Vyplň údaj</v>
      </c>
      <c r="I119" s="25" t="s">
        <v>32</v>
      </c>
      <c r="J119" s="138"/>
      <c r="L119" s="29"/>
    </row>
    <row r="120" spans="2:12" s="30" customFormat="1" ht="10.35" customHeight="1">
      <c r="B120" s="29"/>
      <c r="L120" s="29"/>
    </row>
    <row r="121" spans="2:20" s="157" customFormat="1" ht="29.25" customHeight="1">
      <c r="B121" s="152"/>
      <c r="C121" s="153" t="s">
        <v>130</v>
      </c>
      <c r="D121" s="154" t="s">
        <v>59</v>
      </c>
      <c r="E121" s="154" t="s">
        <v>55</v>
      </c>
      <c r="F121" s="154" t="s">
        <v>56</v>
      </c>
      <c r="G121" s="154" t="s">
        <v>131</v>
      </c>
      <c r="H121" s="154" t="s">
        <v>132</v>
      </c>
      <c r="I121" s="154" t="s">
        <v>133</v>
      </c>
      <c r="J121" s="155" t="s">
        <v>102</v>
      </c>
      <c r="K121" s="156" t="s">
        <v>134</v>
      </c>
      <c r="L121" s="152"/>
      <c r="M121" s="82" t="s">
        <v>1</v>
      </c>
      <c r="N121" s="83" t="s">
        <v>38</v>
      </c>
      <c r="O121" s="83" t="s">
        <v>135</v>
      </c>
      <c r="P121" s="83" t="s">
        <v>136</v>
      </c>
      <c r="Q121" s="83" t="s">
        <v>137</v>
      </c>
      <c r="R121" s="83" t="s">
        <v>138</v>
      </c>
      <c r="S121" s="83" t="s">
        <v>139</v>
      </c>
      <c r="T121" s="84" t="s">
        <v>140</v>
      </c>
    </row>
    <row r="122" spans="2:63" s="30" customFormat="1" ht="22.9" customHeight="1">
      <c r="B122" s="29"/>
      <c r="C122" s="88" t="s">
        <v>141</v>
      </c>
      <c r="J122" s="158">
        <f>BK122</f>
        <v>0</v>
      </c>
      <c r="L122" s="29"/>
      <c r="M122" s="85"/>
      <c r="N122" s="70"/>
      <c r="O122" s="70"/>
      <c r="P122" s="159">
        <f>P123</f>
        <v>0</v>
      </c>
      <c r="Q122" s="70"/>
      <c r="R122" s="159">
        <f>R123</f>
        <v>0.00777</v>
      </c>
      <c r="S122" s="70"/>
      <c r="T122" s="160">
        <f>T123</f>
        <v>114.61855</v>
      </c>
      <c r="AT122" s="12" t="s">
        <v>73</v>
      </c>
      <c r="AU122" s="12" t="s">
        <v>104</v>
      </c>
      <c r="BK122" s="161">
        <f>BK123</f>
        <v>0</v>
      </c>
    </row>
    <row r="123" spans="2:63" s="163" customFormat="1" ht="25.9" customHeight="1">
      <c r="B123" s="162"/>
      <c r="D123" s="164" t="s">
        <v>73</v>
      </c>
      <c r="E123" s="165" t="s">
        <v>142</v>
      </c>
      <c r="F123" s="165" t="s">
        <v>143</v>
      </c>
      <c r="J123" s="166">
        <f>BK123</f>
        <v>0</v>
      </c>
      <c r="L123" s="162"/>
      <c r="M123" s="167"/>
      <c r="P123" s="168">
        <f>P124+P142+P170+P174+P193</f>
        <v>0</v>
      </c>
      <c r="R123" s="168">
        <f>R124+R142+R170+R174+R193</f>
        <v>0.00777</v>
      </c>
      <c r="T123" s="169">
        <f>T124+T142+T170+T174+T193</f>
        <v>114.61855</v>
      </c>
      <c r="AR123" s="164" t="s">
        <v>82</v>
      </c>
      <c r="AT123" s="170" t="s">
        <v>73</v>
      </c>
      <c r="AU123" s="170" t="s">
        <v>74</v>
      </c>
      <c r="AY123" s="164" t="s">
        <v>144</v>
      </c>
      <c r="BK123" s="171">
        <f>BK124+BK142+BK170+BK174+BK193</f>
        <v>0</v>
      </c>
    </row>
    <row r="124" spans="2:63" s="163" customFormat="1" ht="22.9" customHeight="1">
      <c r="B124" s="162"/>
      <c r="D124" s="164" t="s">
        <v>73</v>
      </c>
      <c r="E124" s="172" t="s">
        <v>82</v>
      </c>
      <c r="F124" s="172" t="s">
        <v>145</v>
      </c>
      <c r="J124" s="173">
        <f>BK124</f>
        <v>0</v>
      </c>
      <c r="L124" s="162"/>
      <c r="M124" s="167"/>
      <c r="P124" s="168">
        <f>SUM(P125:P141)</f>
        <v>0</v>
      </c>
      <c r="R124" s="168">
        <f>SUM(R125:R141)</f>
        <v>0</v>
      </c>
      <c r="T124" s="169">
        <f>SUM(T125:T141)</f>
        <v>103.78855</v>
      </c>
      <c r="AR124" s="164" t="s">
        <v>82</v>
      </c>
      <c r="AT124" s="170" t="s">
        <v>73</v>
      </c>
      <c r="AU124" s="170" t="s">
        <v>82</v>
      </c>
      <c r="AY124" s="164" t="s">
        <v>144</v>
      </c>
      <c r="BK124" s="171">
        <f>SUM(BK125:BK141)</f>
        <v>0</v>
      </c>
    </row>
    <row r="125" spans="2:65" s="30" customFormat="1" ht="33" customHeight="1">
      <c r="B125" s="29"/>
      <c r="C125" s="174" t="s">
        <v>82</v>
      </c>
      <c r="D125" s="174" t="s">
        <v>146</v>
      </c>
      <c r="E125" s="175" t="s">
        <v>983</v>
      </c>
      <c r="F125" s="176" t="s">
        <v>984</v>
      </c>
      <c r="G125" s="177" t="s">
        <v>214</v>
      </c>
      <c r="H125" s="178">
        <v>238.1</v>
      </c>
      <c r="I125" s="1"/>
      <c r="J125" s="179">
        <f>ROUND(I125*H125,2)</f>
        <v>0</v>
      </c>
      <c r="K125" s="180"/>
      <c r="L125" s="29"/>
      <c r="M125" s="181" t="s">
        <v>1</v>
      </c>
      <c r="N125" s="182" t="s">
        <v>39</v>
      </c>
      <c r="P125" s="183">
        <f>O125*H125</f>
        <v>0</v>
      </c>
      <c r="Q125" s="183">
        <v>0</v>
      </c>
      <c r="R125" s="183">
        <f>Q125*H125</f>
        <v>0</v>
      </c>
      <c r="S125" s="183">
        <v>0.29</v>
      </c>
      <c r="T125" s="184">
        <f>S125*H125</f>
        <v>69.04899999999999</v>
      </c>
      <c r="AR125" s="185" t="s">
        <v>150</v>
      </c>
      <c r="AT125" s="185" t="s">
        <v>146</v>
      </c>
      <c r="AU125" s="185" t="s">
        <v>84</v>
      </c>
      <c r="AY125" s="12" t="s">
        <v>144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2" t="s">
        <v>82</v>
      </c>
      <c r="BK125" s="186">
        <f>ROUND(I125*H125,2)</f>
        <v>0</v>
      </c>
      <c r="BL125" s="12" t="s">
        <v>150</v>
      </c>
      <c r="BM125" s="185" t="s">
        <v>985</v>
      </c>
    </row>
    <row r="126" spans="2:51" s="188" customFormat="1" ht="12">
      <c r="B126" s="187"/>
      <c r="D126" s="189" t="s">
        <v>152</v>
      </c>
      <c r="E126" s="190" t="s">
        <v>1</v>
      </c>
      <c r="F126" s="191" t="s">
        <v>986</v>
      </c>
      <c r="H126" s="190" t="s">
        <v>1</v>
      </c>
      <c r="L126" s="187"/>
      <c r="M126" s="192"/>
      <c r="T126" s="193"/>
      <c r="AT126" s="190" t="s">
        <v>152</v>
      </c>
      <c r="AU126" s="190" t="s">
        <v>84</v>
      </c>
      <c r="AV126" s="188" t="s">
        <v>82</v>
      </c>
      <c r="AW126" s="188" t="s">
        <v>31</v>
      </c>
      <c r="AX126" s="188" t="s">
        <v>74</v>
      </c>
      <c r="AY126" s="190" t="s">
        <v>144</v>
      </c>
    </row>
    <row r="127" spans="2:51" s="188" customFormat="1" ht="12">
      <c r="B127" s="187"/>
      <c r="D127" s="189" t="s">
        <v>152</v>
      </c>
      <c r="E127" s="190" t="s">
        <v>1</v>
      </c>
      <c r="F127" s="191" t="s">
        <v>987</v>
      </c>
      <c r="H127" s="190" t="s">
        <v>1</v>
      </c>
      <c r="L127" s="187"/>
      <c r="M127" s="192"/>
      <c r="T127" s="193"/>
      <c r="AT127" s="190" t="s">
        <v>152</v>
      </c>
      <c r="AU127" s="190" t="s">
        <v>84</v>
      </c>
      <c r="AV127" s="188" t="s">
        <v>82</v>
      </c>
      <c r="AW127" s="188" t="s">
        <v>31</v>
      </c>
      <c r="AX127" s="188" t="s">
        <v>74</v>
      </c>
      <c r="AY127" s="190" t="s">
        <v>144</v>
      </c>
    </row>
    <row r="128" spans="2:51" s="195" customFormat="1" ht="12">
      <c r="B128" s="194"/>
      <c r="D128" s="189" t="s">
        <v>152</v>
      </c>
      <c r="E128" s="196" t="s">
        <v>1</v>
      </c>
      <c r="F128" s="197" t="s">
        <v>988</v>
      </c>
      <c r="H128" s="198">
        <v>171.85</v>
      </c>
      <c r="L128" s="194"/>
      <c r="M128" s="199"/>
      <c r="T128" s="200"/>
      <c r="AT128" s="196" t="s">
        <v>152</v>
      </c>
      <c r="AU128" s="196" t="s">
        <v>84</v>
      </c>
      <c r="AV128" s="195" t="s">
        <v>84</v>
      </c>
      <c r="AW128" s="195" t="s">
        <v>31</v>
      </c>
      <c r="AX128" s="195" t="s">
        <v>74</v>
      </c>
      <c r="AY128" s="196" t="s">
        <v>144</v>
      </c>
    </row>
    <row r="129" spans="2:51" s="188" customFormat="1" ht="12">
      <c r="B129" s="187"/>
      <c r="D129" s="189" t="s">
        <v>152</v>
      </c>
      <c r="E129" s="190" t="s">
        <v>1</v>
      </c>
      <c r="F129" s="191" t="s">
        <v>989</v>
      </c>
      <c r="H129" s="190" t="s">
        <v>1</v>
      </c>
      <c r="L129" s="187"/>
      <c r="M129" s="192"/>
      <c r="T129" s="193"/>
      <c r="AT129" s="190" t="s">
        <v>152</v>
      </c>
      <c r="AU129" s="190" t="s">
        <v>84</v>
      </c>
      <c r="AV129" s="188" t="s">
        <v>82</v>
      </c>
      <c r="AW129" s="188" t="s">
        <v>31</v>
      </c>
      <c r="AX129" s="188" t="s">
        <v>74</v>
      </c>
      <c r="AY129" s="190" t="s">
        <v>144</v>
      </c>
    </row>
    <row r="130" spans="2:51" s="195" customFormat="1" ht="12">
      <c r="B130" s="194"/>
      <c r="D130" s="189" t="s">
        <v>152</v>
      </c>
      <c r="E130" s="196" t="s">
        <v>1</v>
      </c>
      <c r="F130" s="197" t="s">
        <v>990</v>
      </c>
      <c r="H130" s="198">
        <v>14.35</v>
      </c>
      <c r="L130" s="194"/>
      <c r="M130" s="199"/>
      <c r="T130" s="200"/>
      <c r="AT130" s="196" t="s">
        <v>152</v>
      </c>
      <c r="AU130" s="196" t="s">
        <v>84</v>
      </c>
      <c r="AV130" s="195" t="s">
        <v>84</v>
      </c>
      <c r="AW130" s="195" t="s">
        <v>31</v>
      </c>
      <c r="AX130" s="195" t="s">
        <v>74</v>
      </c>
      <c r="AY130" s="196" t="s">
        <v>144</v>
      </c>
    </row>
    <row r="131" spans="2:51" s="188" customFormat="1" ht="12">
      <c r="B131" s="187"/>
      <c r="D131" s="189" t="s">
        <v>152</v>
      </c>
      <c r="E131" s="190" t="s">
        <v>1</v>
      </c>
      <c r="F131" s="191" t="s">
        <v>991</v>
      </c>
      <c r="H131" s="190" t="s">
        <v>1</v>
      </c>
      <c r="L131" s="187"/>
      <c r="M131" s="192"/>
      <c r="T131" s="193"/>
      <c r="AT131" s="190" t="s">
        <v>152</v>
      </c>
      <c r="AU131" s="190" t="s">
        <v>84</v>
      </c>
      <c r="AV131" s="188" t="s">
        <v>82</v>
      </c>
      <c r="AW131" s="188" t="s">
        <v>31</v>
      </c>
      <c r="AX131" s="188" t="s">
        <v>74</v>
      </c>
      <c r="AY131" s="190" t="s">
        <v>144</v>
      </c>
    </row>
    <row r="132" spans="2:51" s="195" customFormat="1" ht="12">
      <c r="B132" s="194"/>
      <c r="D132" s="189" t="s">
        <v>152</v>
      </c>
      <c r="E132" s="196" t="s">
        <v>1</v>
      </c>
      <c r="F132" s="197" t="s">
        <v>992</v>
      </c>
      <c r="H132" s="198">
        <v>51.9</v>
      </c>
      <c r="L132" s="194"/>
      <c r="M132" s="199"/>
      <c r="T132" s="200"/>
      <c r="AT132" s="196" t="s">
        <v>152</v>
      </c>
      <c r="AU132" s="196" t="s">
        <v>84</v>
      </c>
      <c r="AV132" s="195" t="s">
        <v>84</v>
      </c>
      <c r="AW132" s="195" t="s">
        <v>31</v>
      </c>
      <c r="AX132" s="195" t="s">
        <v>74</v>
      </c>
      <c r="AY132" s="196" t="s">
        <v>144</v>
      </c>
    </row>
    <row r="133" spans="2:65" s="30" customFormat="1" ht="24.2" customHeight="1">
      <c r="B133" s="29"/>
      <c r="C133" s="174" t="s">
        <v>84</v>
      </c>
      <c r="D133" s="174" t="s">
        <v>146</v>
      </c>
      <c r="E133" s="175" t="s">
        <v>993</v>
      </c>
      <c r="F133" s="176" t="s">
        <v>994</v>
      </c>
      <c r="G133" s="177" t="s">
        <v>214</v>
      </c>
      <c r="H133" s="178">
        <v>14.35</v>
      </c>
      <c r="I133" s="1"/>
      <c r="J133" s="179">
        <f>ROUND(I133*H133,2)</f>
        <v>0</v>
      </c>
      <c r="K133" s="180"/>
      <c r="L133" s="29"/>
      <c r="M133" s="181" t="s">
        <v>1</v>
      </c>
      <c r="N133" s="182" t="s">
        <v>39</v>
      </c>
      <c r="P133" s="183">
        <f>O133*H133</f>
        <v>0</v>
      </c>
      <c r="Q133" s="183">
        <v>0</v>
      </c>
      <c r="R133" s="183">
        <f>Q133*H133</f>
        <v>0</v>
      </c>
      <c r="S133" s="183">
        <v>0.325</v>
      </c>
      <c r="T133" s="184">
        <f>S133*H133</f>
        <v>4.66375</v>
      </c>
      <c r="AR133" s="185" t="s">
        <v>150</v>
      </c>
      <c r="AT133" s="185" t="s">
        <v>146</v>
      </c>
      <c r="AU133" s="185" t="s">
        <v>84</v>
      </c>
      <c r="AY133" s="12" t="s">
        <v>144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2" t="s">
        <v>82</v>
      </c>
      <c r="BK133" s="186">
        <f>ROUND(I133*H133,2)</f>
        <v>0</v>
      </c>
      <c r="BL133" s="12" t="s">
        <v>150</v>
      </c>
      <c r="BM133" s="185" t="s">
        <v>995</v>
      </c>
    </row>
    <row r="134" spans="2:51" s="188" customFormat="1" ht="12">
      <c r="B134" s="187"/>
      <c r="D134" s="189" t="s">
        <v>152</v>
      </c>
      <c r="E134" s="190" t="s">
        <v>1</v>
      </c>
      <c r="F134" s="191" t="s">
        <v>996</v>
      </c>
      <c r="H134" s="190" t="s">
        <v>1</v>
      </c>
      <c r="L134" s="187"/>
      <c r="M134" s="192"/>
      <c r="T134" s="193"/>
      <c r="AT134" s="190" t="s">
        <v>152</v>
      </c>
      <c r="AU134" s="190" t="s">
        <v>84</v>
      </c>
      <c r="AV134" s="188" t="s">
        <v>82</v>
      </c>
      <c r="AW134" s="188" t="s">
        <v>31</v>
      </c>
      <c r="AX134" s="188" t="s">
        <v>74</v>
      </c>
      <c r="AY134" s="190" t="s">
        <v>144</v>
      </c>
    </row>
    <row r="135" spans="2:51" s="195" customFormat="1" ht="12">
      <c r="B135" s="194"/>
      <c r="D135" s="189" t="s">
        <v>152</v>
      </c>
      <c r="E135" s="196" t="s">
        <v>1</v>
      </c>
      <c r="F135" s="197" t="s">
        <v>990</v>
      </c>
      <c r="H135" s="198">
        <v>14.35</v>
      </c>
      <c r="L135" s="194"/>
      <c r="M135" s="199"/>
      <c r="T135" s="200"/>
      <c r="AT135" s="196" t="s">
        <v>152</v>
      </c>
      <c r="AU135" s="196" t="s">
        <v>84</v>
      </c>
      <c r="AV135" s="195" t="s">
        <v>84</v>
      </c>
      <c r="AW135" s="195" t="s">
        <v>31</v>
      </c>
      <c r="AX135" s="195" t="s">
        <v>74</v>
      </c>
      <c r="AY135" s="196" t="s">
        <v>144</v>
      </c>
    </row>
    <row r="136" spans="2:65" s="30" customFormat="1" ht="33" customHeight="1">
      <c r="B136" s="29"/>
      <c r="C136" s="174" t="s">
        <v>172</v>
      </c>
      <c r="D136" s="174" t="s">
        <v>146</v>
      </c>
      <c r="E136" s="175" t="s">
        <v>997</v>
      </c>
      <c r="F136" s="176" t="s">
        <v>998</v>
      </c>
      <c r="G136" s="177" t="s">
        <v>214</v>
      </c>
      <c r="H136" s="178">
        <v>51.9</v>
      </c>
      <c r="I136" s="1"/>
      <c r="J136" s="179">
        <f>ROUND(I136*H136,2)</f>
        <v>0</v>
      </c>
      <c r="K136" s="180"/>
      <c r="L136" s="29"/>
      <c r="M136" s="181" t="s">
        <v>1</v>
      </c>
      <c r="N136" s="182" t="s">
        <v>39</v>
      </c>
      <c r="P136" s="183">
        <f>O136*H136</f>
        <v>0</v>
      </c>
      <c r="Q136" s="183">
        <v>0</v>
      </c>
      <c r="R136" s="183">
        <f>Q136*H136</f>
        <v>0</v>
      </c>
      <c r="S136" s="183">
        <v>0.255</v>
      </c>
      <c r="T136" s="184">
        <f>S136*H136</f>
        <v>13.2345</v>
      </c>
      <c r="AR136" s="185" t="s">
        <v>150</v>
      </c>
      <c r="AT136" s="185" t="s">
        <v>146</v>
      </c>
      <c r="AU136" s="185" t="s">
        <v>84</v>
      </c>
      <c r="AY136" s="12" t="s">
        <v>144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2" t="s">
        <v>82</v>
      </c>
      <c r="BK136" s="186">
        <f>ROUND(I136*H136,2)</f>
        <v>0</v>
      </c>
      <c r="BL136" s="12" t="s">
        <v>150</v>
      </c>
      <c r="BM136" s="185" t="s">
        <v>999</v>
      </c>
    </row>
    <row r="137" spans="2:51" s="188" customFormat="1" ht="12">
      <c r="B137" s="187"/>
      <c r="D137" s="189" t="s">
        <v>152</v>
      </c>
      <c r="E137" s="190" t="s">
        <v>1</v>
      </c>
      <c r="F137" s="191" t="s">
        <v>996</v>
      </c>
      <c r="H137" s="190" t="s">
        <v>1</v>
      </c>
      <c r="L137" s="187"/>
      <c r="M137" s="192"/>
      <c r="T137" s="193"/>
      <c r="AT137" s="190" t="s">
        <v>152</v>
      </c>
      <c r="AU137" s="190" t="s">
        <v>84</v>
      </c>
      <c r="AV137" s="188" t="s">
        <v>82</v>
      </c>
      <c r="AW137" s="188" t="s">
        <v>31</v>
      </c>
      <c r="AX137" s="188" t="s">
        <v>74</v>
      </c>
      <c r="AY137" s="190" t="s">
        <v>144</v>
      </c>
    </row>
    <row r="138" spans="2:51" s="195" customFormat="1" ht="12">
      <c r="B138" s="194"/>
      <c r="D138" s="189" t="s">
        <v>152</v>
      </c>
      <c r="E138" s="196" t="s">
        <v>1</v>
      </c>
      <c r="F138" s="197" t="s">
        <v>992</v>
      </c>
      <c r="H138" s="198">
        <v>51.9</v>
      </c>
      <c r="L138" s="194"/>
      <c r="M138" s="199"/>
      <c r="T138" s="200"/>
      <c r="AT138" s="196" t="s">
        <v>152</v>
      </c>
      <c r="AU138" s="196" t="s">
        <v>84</v>
      </c>
      <c r="AV138" s="195" t="s">
        <v>84</v>
      </c>
      <c r="AW138" s="195" t="s">
        <v>31</v>
      </c>
      <c r="AX138" s="195" t="s">
        <v>74</v>
      </c>
      <c r="AY138" s="196" t="s">
        <v>144</v>
      </c>
    </row>
    <row r="139" spans="2:65" s="30" customFormat="1" ht="24.2" customHeight="1">
      <c r="B139" s="29"/>
      <c r="C139" s="174" t="s">
        <v>150</v>
      </c>
      <c r="D139" s="174" t="s">
        <v>146</v>
      </c>
      <c r="E139" s="175" t="s">
        <v>1000</v>
      </c>
      <c r="F139" s="176" t="s">
        <v>1001</v>
      </c>
      <c r="G139" s="177" t="s">
        <v>214</v>
      </c>
      <c r="H139" s="178">
        <v>171.85</v>
      </c>
      <c r="I139" s="1"/>
      <c r="J139" s="179">
        <f>ROUND(I139*H139,2)</f>
        <v>0</v>
      </c>
      <c r="K139" s="180"/>
      <c r="L139" s="29"/>
      <c r="M139" s="181" t="s">
        <v>1</v>
      </c>
      <c r="N139" s="182" t="s">
        <v>39</v>
      </c>
      <c r="P139" s="183">
        <f>O139*H139</f>
        <v>0</v>
      </c>
      <c r="Q139" s="183">
        <v>0</v>
      </c>
      <c r="R139" s="183">
        <f>Q139*H139</f>
        <v>0</v>
      </c>
      <c r="S139" s="183">
        <v>0.098</v>
      </c>
      <c r="T139" s="184">
        <f>S139*H139</f>
        <v>16.8413</v>
      </c>
      <c r="AR139" s="185" t="s">
        <v>150</v>
      </c>
      <c r="AT139" s="185" t="s">
        <v>146</v>
      </c>
      <c r="AU139" s="185" t="s">
        <v>84</v>
      </c>
      <c r="AY139" s="12" t="s">
        <v>144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2" t="s">
        <v>82</v>
      </c>
      <c r="BK139" s="186">
        <f>ROUND(I139*H139,2)</f>
        <v>0</v>
      </c>
      <c r="BL139" s="12" t="s">
        <v>150</v>
      </c>
      <c r="BM139" s="185" t="s">
        <v>1002</v>
      </c>
    </row>
    <row r="140" spans="2:51" s="188" customFormat="1" ht="12">
      <c r="B140" s="187"/>
      <c r="D140" s="189" t="s">
        <v>152</v>
      </c>
      <c r="E140" s="190" t="s">
        <v>1</v>
      </c>
      <c r="F140" s="191" t="s">
        <v>996</v>
      </c>
      <c r="H140" s="190" t="s">
        <v>1</v>
      </c>
      <c r="L140" s="187"/>
      <c r="M140" s="192"/>
      <c r="T140" s="193"/>
      <c r="AT140" s="190" t="s">
        <v>152</v>
      </c>
      <c r="AU140" s="190" t="s">
        <v>84</v>
      </c>
      <c r="AV140" s="188" t="s">
        <v>82</v>
      </c>
      <c r="AW140" s="188" t="s">
        <v>31</v>
      </c>
      <c r="AX140" s="188" t="s">
        <v>74</v>
      </c>
      <c r="AY140" s="190" t="s">
        <v>144</v>
      </c>
    </row>
    <row r="141" spans="2:51" s="195" customFormat="1" ht="12">
      <c r="B141" s="194"/>
      <c r="D141" s="189" t="s">
        <v>152</v>
      </c>
      <c r="E141" s="196" t="s">
        <v>1</v>
      </c>
      <c r="F141" s="197" t="s">
        <v>988</v>
      </c>
      <c r="H141" s="198">
        <v>171.85</v>
      </c>
      <c r="L141" s="194"/>
      <c r="M141" s="199"/>
      <c r="T141" s="200"/>
      <c r="AT141" s="196" t="s">
        <v>152</v>
      </c>
      <c r="AU141" s="196" t="s">
        <v>84</v>
      </c>
      <c r="AV141" s="195" t="s">
        <v>84</v>
      </c>
      <c r="AW141" s="195" t="s">
        <v>31</v>
      </c>
      <c r="AX141" s="195" t="s">
        <v>74</v>
      </c>
      <c r="AY141" s="196" t="s">
        <v>144</v>
      </c>
    </row>
    <row r="142" spans="2:63" s="163" customFormat="1" ht="22.9" customHeight="1">
      <c r="B142" s="162"/>
      <c r="D142" s="164" t="s">
        <v>73</v>
      </c>
      <c r="E142" s="172" t="s">
        <v>204</v>
      </c>
      <c r="F142" s="172" t="s">
        <v>1003</v>
      </c>
      <c r="J142" s="173">
        <f>BK142</f>
        <v>0</v>
      </c>
      <c r="L142" s="162"/>
      <c r="M142" s="167"/>
      <c r="P142" s="168">
        <f>SUM(P143:P169)</f>
        <v>0</v>
      </c>
      <c r="R142" s="168">
        <f>SUM(R143:R169)</f>
        <v>0.00777</v>
      </c>
      <c r="T142" s="169">
        <f>SUM(T143:T169)</f>
        <v>0.5800000000000001</v>
      </c>
      <c r="AR142" s="164" t="s">
        <v>82</v>
      </c>
      <c r="AT142" s="170" t="s">
        <v>73</v>
      </c>
      <c r="AU142" s="170" t="s">
        <v>82</v>
      </c>
      <c r="AY142" s="164" t="s">
        <v>144</v>
      </c>
      <c r="BK142" s="171">
        <f>SUM(BK143:BK169)</f>
        <v>0</v>
      </c>
    </row>
    <row r="143" spans="2:65" s="30" customFormat="1" ht="24.2" customHeight="1">
      <c r="B143" s="29"/>
      <c r="C143" s="174" t="s">
        <v>187</v>
      </c>
      <c r="D143" s="174" t="s">
        <v>146</v>
      </c>
      <c r="E143" s="175" t="s">
        <v>1004</v>
      </c>
      <c r="F143" s="176" t="s">
        <v>1005</v>
      </c>
      <c r="G143" s="177" t="s">
        <v>317</v>
      </c>
      <c r="H143" s="178">
        <v>20</v>
      </c>
      <c r="I143" s="1"/>
      <c r="J143" s="179">
        <f>ROUND(I143*H143,2)</f>
        <v>0</v>
      </c>
      <c r="K143" s="180"/>
      <c r="L143" s="29"/>
      <c r="M143" s="181" t="s">
        <v>1</v>
      </c>
      <c r="N143" s="182" t="s">
        <v>39</v>
      </c>
      <c r="P143" s="183">
        <f>O143*H143</f>
        <v>0</v>
      </c>
      <c r="Q143" s="183">
        <v>0</v>
      </c>
      <c r="R143" s="183">
        <f>Q143*H143</f>
        <v>0</v>
      </c>
      <c r="S143" s="183">
        <v>0.029</v>
      </c>
      <c r="T143" s="184">
        <f>S143*H143</f>
        <v>0.5800000000000001</v>
      </c>
      <c r="AR143" s="185" t="s">
        <v>150</v>
      </c>
      <c r="AT143" s="185" t="s">
        <v>146</v>
      </c>
      <c r="AU143" s="185" t="s">
        <v>84</v>
      </c>
      <c r="AY143" s="12" t="s">
        <v>144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2" t="s">
        <v>82</v>
      </c>
      <c r="BK143" s="186">
        <f>ROUND(I143*H143,2)</f>
        <v>0</v>
      </c>
      <c r="BL143" s="12" t="s">
        <v>150</v>
      </c>
      <c r="BM143" s="185" t="s">
        <v>1006</v>
      </c>
    </row>
    <row r="144" spans="2:51" s="188" customFormat="1" ht="12">
      <c r="B144" s="187"/>
      <c r="D144" s="189" t="s">
        <v>152</v>
      </c>
      <c r="E144" s="190" t="s">
        <v>1</v>
      </c>
      <c r="F144" s="191" t="s">
        <v>1007</v>
      </c>
      <c r="H144" s="190" t="s">
        <v>1</v>
      </c>
      <c r="L144" s="187"/>
      <c r="M144" s="192"/>
      <c r="T144" s="193"/>
      <c r="AT144" s="190" t="s">
        <v>152</v>
      </c>
      <c r="AU144" s="190" t="s">
        <v>84</v>
      </c>
      <c r="AV144" s="188" t="s">
        <v>82</v>
      </c>
      <c r="AW144" s="188" t="s">
        <v>31</v>
      </c>
      <c r="AX144" s="188" t="s">
        <v>74</v>
      </c>
      <c r="AY144" s="190" t="s">
        <v>144</v>
      </c>
    </row>
    <row r="145" spans="2:51" s="195" customFormat="1" ht="12">
      <c r="B145" s="194"/>
      <c r="D145" s="189" t="s">
        <v>152</v>
      </c>
      <c r="E145" s="196" t="s">
        <v>1</v>
      </c>
      <c r="F145" s="197" t="s">
        <v>330</v>
      </c>
      <c r="H145" s="198">
        <v>20</v>
      </c>
      <c r="L145" s="194"/>
      <c r="M145" s="199"/>
      <c r="T145" s="200"/>
      <c r="AT145" s="196" t="s">
        <v>152</v>
      </c>
      <c r="AU145" s="196" t="s">
        <v>84</v>
      </c>
      <c r="AV145" s="195" t="s">
        <v>84</v>
      </c>
      <c r="AW145" s="195" t="s">
        <v>31</v>
      </c>
      <c r="AX145" s="195" t="s">
        <v>74</v>
      </c>
      <c r="AY145" s="196" t="s">
        <v>144</v>
      </c>
    </row>
    <row r="146" spans="2:65" s="30" customFormat="1" ht="24.2" customHeight="1">
      <c r="B146" s="29"/>
      <c r="C146" s="174" t="s">
        <v>193</v>
      </c>
      <c r="D146" s="174" t="s">
        <v>146</v>
      </c>
      <c r="E146" s="175" t="s">
        <v>1008</v>
      </c>
      <c r="F146" s="176" t="s">
        <v>1009</v>
      </c>
      <c r="G146" s="177" t="s">
        <v>317</v>
      </c>
      <c r="H146" s="178">
        <v>2</v>
      </c>
      <c r="I146" s="1"/>
      <c r="J146" s="179">
        <f>ROUND(I146*H146,2)</f>
        <v>0</v>
      </c>
      <c r="K146" s="180"/>
      <c r="L146" s="29"/>
      <c r="M146" s="181" t="s">
        <v>1</v>
      </c>
      <c r="N146" s="182" t="s">
        <v>39</v>
      </c>
      <c r="P146" s="183">
        <f>O146*H146</f>
        <v>0</v>
      </c>
      <c r="Q146" s="183">
        <v>1E-05</v>
      </c>
      <c r="R146" s="183">
        <f>Q146*H146</f>
        <v>2E-05</v>
      </c>
      <c r="S146" s="183">
        <v>0</v>
      </c>
      <c r="T146" s="184">
        <f>S146*H146</f>
        <v>0</v>
      </c>
      <c r="AR146" s="185" t="s">
        <v>150</v>
      </c>
      <c r="AT146" s="185" t="s">
        <v>146</v>
      </c>
      <c r="AU146" s="185" t="s">
        <v>84</v>
      </c>
      <c r="AY146" s="12" t="s">
        <v>144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2" t="s">
        <v>82</v>
      </c>
      <c r="BK146" s="186">
        <f>ROUND(I146*H146,2)</f>
        <v>0</v>
      </c>
      <c r="BL146" s="12" t="s">
        <v>150</v>
      </c>
      <c r="BM146" s="185" t="s">
        <v>1010</v>
      </c>
    </row>
    <row r="147" spans="2:51" s="188" customFormat="1" ht="12">
      <c r="B147" s="187"/>
      <c r="D147" s="189" t="s">
        <v>152</v>
      </c>
      <c r="E147" s="190" t="s">
        <v>1</v>
      </c>
      <c r="F147" s="191" t="s">
        <v>1007</v>
      </c>
      <c r="H147" s="190" t="s">
        <v>1</v>
      </c>
      <c r="L147" s="187"/>
      <c r="M147" s="192"/>
      <c r="T147" s="193"/>
      <c r="AT147" s="190" t="s">
        <v>152</v>
      </c>
      <c r="AU147" s="190" t="s">
        <v>84</v>
      </c>
      <c r="AV147" s="188" t="s">
        <v>82</v>
      </c>
      <c r="AW147" s="188" t="s">
        <v>31</v>
      </c>
      <c r="AX147" s="188" t="s">
        <v>74</v>
      </c>
      <c r="AY147" s="190" t="s">
        <v>144</v>
      </c>
    </row>
    <row r="148" spans="2:51" s="195" customFormat="1" ht="12">
      <c r="B148" s="194"/>
      <c r="D148" s="189" t="s">
        <v>152</v>
      </c>
      <c r="E148" s="196" t="s">
        <v>1</v>
      </c>
      <c r="F148" s="197" t="s">
        <v>84</v>
      </c>
      <c r="H148" s="198">
        <v>2</v>
      </c>
      <c r="L148" s="194"/>
      <c r="M148" s="199"/>
      <c r="T148" s="200"/>
      <c r="AT148" s="196" t="s">
        <v>152</v>
      </c>
      <c r="AU148" s="196" t="s">
        <v>84</v>
      </c>
      <c r="AV148" s="195" t="s">
        <v>84</v>
      </c>
      <c r="AW148" s="195" t="s">
        <v>31</v>
      </c>
      <c r="AX148" s="195" t="s">
        <v>74</v>
      </c>
      <c r="AY148" s="196" t="s">
        <v>144</v>
      </c>
    </row>
    <row r="149" spans="2:65" s="30" customFormat="1" ht="24.2" customHeight="1">
      <c r="B149" s="29"/>
      <c r="C149" s="205" t="s">
        <v>199</v>
      </c>
      <c r="D149" s="205" t="s">
        <v>1011</v>
      </c>
      <c r="E149" s="206" t="s">
        <v>1012</v>
      </c>
      <c r="F149" s="207" t="s">
        <v>1013</v>
      </c>
      <c r="G149" s="208" t="s">
        <v>506</v>
      </c>
      <c r="H149" s="209">
        <v>2</v>
      </c>
      <c r="I149" s="2"/>
      <c r="J149" s="210">
        <f>ROUND(I149*H149,2)</f>
        <v>0</v>
      </c>
      <c r="K149" s="211"/>
      <c r="L149" s="212"/>
      <c r="M149" s="213" t="s">
        <v>1</v>
      </c>
      <c r="N149" s="214" t="s">
        <v>39</v>
      </c>
      <c r="P149" s="183">
        <f>O149*H149</f>
        <v>0</v>
      </c>
      <c r="Q149" s="183">
        <v>0.00259</v>
      </c>
      <c r="R149" s="183">
        <f>Q149*H149</f>
        <v>0.00518</v>
      </c>
      <c r="S149" s="183">
        <v>0</v>
      </c>
      <c r="T149" s="184">
        <f>S149*H149</f>
        <v>0</v>
      </c>
      <c r="AR149" s="185" t="s">
        <v>204</v>
      </c>
      <c r="AT149" s="185" t="s">
        <v>1011</v>
      </c>
      <c r="AU149" s="185" t="s">
        <v>84</v>
      </c>
      <c r="AY149" s="12" t="s">
        <v>144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2" t="s">
        <v>82</v>
      </c>
      <c r="BK149" s="186">
        <f>ROUND(I149*H149,2)</f>
        <v>0</v>
      </c>
      <c r="BL149" s="12" t="s">
        <v>150</v>
      </c>
      <c r="BM149" s="185" t="s">
        <v>1014</v>
      </c>
    </row>
    <row r="150" spans="2:51" s="188" customFormat="1" ht="12">
      <c r="B150" s="187"/>
      <c r="D150" s="189" t="s">
        <v>152</v>
      </c>
      <c r="E150" s="190" t="s">
        <v>1</v>
      </c>
      <c r="F150" s="191" t="s">
        <v>1015</v>
      </c>
      <c r="H150" s="190" t="s">
        <v>1</v>
      </c>
      <c r="L150" s="187"/>
      <c r="M150" s="192"/>
      <c r="T150" s="193"/>
      <c r="AT150" s="190" t="s">
        <v>152</v>
      </c>
      <c r="AU150" s="190" t="s">
        <v>84</v>
      </c>
      <c r="AV150" s="188" t="s">
        <v>82</v>
      </c>
      <c r="AW150" s="188" t="s">
        <v>31</v>
      </c>
      <c r="AX150" s="188" t="s">
        <v>74</v>
      </c>
      <c r="AY150" s="190" t="s">
        <v>144</v>
      </c>
    </row>
    <row r="151" spans="2:51" s="195" customFormat="1" ht="12">
      <c r="B151" s="194"/>
      <c r="D151" s="189" t="s">
        <v>152</v>
      </c>
      <c r="E151" s="196" t="s">
        <v>1</v>
      </c>
      <c r="F151" s="197" t="s">
        <v>84</v>
      </c>
      <c r="H151" s="198">
        <v>2</v>
      </c>
      <c r="L151" s="194"/>
      <c r="M151" s="199"/>
      <c r="T151" s="200"/>
      <c r="AT151" s="196" t="s">
        <v>152</v>
      </c>
      <c r="AU151" s="196" t="s">
        <v>84</v>
      </c>
      <c r="AV151" s="195" t="s">
        <v>84</v>
      </c>
      <c r="AW151" s="195" t="s">
        <v>31</v>
      </c>
      <c r="AX151" s="195" t="s">
        <v>74</v>
      </c>
      <c r="AY151" s="196" t="s">
        <v>144</v>
      </c>
    </row>
    <row r="152" spans="2:65" s="30" customFormat="1" ht="24.2" customHeight="1">
      <c r="B152" s="29"/>
      <c r="C152" s="174" t="s">
        <v>204</v>
      </c>
      <c r="D152" s="174" t="s">
        <v>146</v>
      </c>
      <c r="E152" s="175" t="s">
        <v>1016</v>
      </c>
      <c r="F152" s="176" t="s">
        <v>1017</v>
      </c>
      <c r="G152" s="177" t="s">
        <v>506</v>
      </c>
      <c r="H152" s="178">
        <v>1</v>
      </c>
      <c r="I152" s="1"/>
      <c r="J152" s="179">
        <f>ROUND(I152*H152,2)</f>
        <v>0</v>
      </c>
      <c r="K152" s="180"/>
      <c r="L152" s="29"/>
      <c r="M152" s="181" t="s">
        <v>1</v>
      </c>
      <c r="N152" s="182" t="s">
        <v>39</v>
      </c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AR152" s="185" t="s">
        <v>150</v>
      </c>
      <c r="AT152" s="185" t="s">
        <v>146</v>
      </c>
      <c r="AU152" s="185" t="s">
        <v>84</v>
      </c>
      <c r="AY152" s="12" t="s">
        <v>144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2" t="s">
        <v>82</v>
      </c>
      <c r="BK152" s="186">
        <f>ROUND(I152*H152,2)</f>
        <v>0</v>
      </c>
      <c r="BL152" s="12" t="s">
        <v>150</v>
      </c>
      <c r="BM152" s="185" t="s">
        <v>1018</v>
      </c>
    </row>
    <row r="153" spans="2:51" s="188" customFormat="1" ht="12">
      <c r="B153" s="187"/>
      <c r="D153" s="189" t="s">
        <v>152</v>
      </c>
      <c r="E153" s="190" t="s">
        <v>1</v>
      </c>
      <c r="F153" s="191" t="s">
        <v>1007</v>
      </c>
      <c r="H153" s="190" t="s">
        <v>1</v>
      </c>
      <c r="L153" s="187"/>
      <c r="M153" s="192"/>
      <c r="T153" s="193"/>
      <c r="AT153" s="190" t="s">
        <v>152</v>
      </c>
      <c r="AU153" s="190" t="s">
        <v>84</v>
      </c>
      <c r="AV153" s="188" t="s">
        <v>82</v>
      </c>
      <c r="AW153" s="188" t="s">
        <v>31</v>
      </c>
      <c r="AX153" s="188" t="s">
        <v>74</v>
      </c>
      <c r="AY153" s="190" t="s">
        <v>144</v>
      </c>
    </row>
    <row r="154" spans="2:51" s="195" customFormat="1" ht="12">
      <c r="B154" s="194"/>
      <c r="D154" s="189" t="s">
        <v>152</v>
      </c>
      <c r="E154" s="196" t="s">
        <v>1</v>
      </c>
      <c r="F154" s="197" t="s">
        <v>82</v>
      </c>
      <c r="H154" s="198">
        <v>1</v>
      </c>
      <c r="L154" s="194"/>
      <c r="M154" s="199"/>
      <c r="T154" s="200"/>
      <c r="AT154" s="196" t="s">
        <v>152</v>
      </c>
      <c r="AU154" s="196" t="s">
        <v>84</v>
      </c>
      <c r="AV154" s="195" t="s">
        <v>84</v>
      </c>
      <c r="AW154" s="195" t="s">
        <v>31</v>
      </c>
      <c r="AX154" s="195" t="s">
        <v>74</v>
      </c>
      <c r="AY154" s="196" t="s">
        <v>144</v>
      </c>
    </row>
    <row r="155" spans="2:65" s="30" customFormat="1" ht="16.5" customHeight="1">
      <c r="B155" s="29"/>
      <c r="C155" s="205" t="s">
        <v>211</v>
      </c>
      <c r="D155" s="205" t="s">
        <v>1011</v>
      </c>
      <c r="E155" s="206" t="s">
        <v>1019</v>
      </c>
      <c r="F155" s="207" t="s">
        <v>1020</v>
      </c>
      <c r="G155" s="208" t="s">
        <v>506</v>
      </c>
      <c r="H155" s="209">
        <v>1</v>
      </c>
      <c r="I155" s="2"/>
      <c r="J155" s="210">
        <f>ROUND(I155*H155,2)</f>
        <v>0</v>
      </c>
      <c r="K155" s="211"/>
      <c r="L155" s="212"/>
      <c r="M155" s="213" t="s">
        <v>1</v>
      </c>
      <c r="N155" s="214" t="s">
        <v>39</v>
      </c>
      <c r="P155" s="183">
        <f>O155*H155</f>
        <v>0</v>
      </c>
      <c r="Q155" s="183">
        <v>0.00088</v>
      </c>
      <c r="R155" s="183">
        <f>Q155*H155</f>
        <v>0.00088</v>
      </c>
      <c r="S155" s="183">
        <v>0</v>
      </c>
      <c r="T155" s="184">
        <f>S155*H155</f>
        <v>0</v>
      </c>
      <c r="AR155" s="185" t="s">
        <v>204</v>
      </c>
      <c r="AT155" s="185" t="s">
        <v>1011</v>
      </c>
      <c r="AU155" s="185" t="s">
        <v>84</v>
      </c>
      <c r="AY155" s="12" t="s">
        <v>144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2" t="s">
        <v>82</v>
      </c>
      <c r="BK155" s="186">
        <f>ROUND(I155*H155,2)</f>
        <v>0</v>
      </c>
      <c r="BL155" s="12" t="s">
        <v>150</v>
      </c>
      <c r="BM155" s="185" t="s">
        <v>1021</v>
      </c>
    </row>
    <row r="156" spans="2:51" s="188" customFormat="1" ht="12">
      <c r="B156" s="187"/>
      <c r="D156" s="189" t="s">
        <v>152</v>
      </c>
      <c r="E156" s="190" t="s">
        <v>1</v>
      </c>
      <c r="F156" s="191" t="s">
        <v>1015</v>
      </c>
      <c r="H156" s="190" t="s">
        <v>1</v>
      </c>
      <c r="L156" s="187"/>
      <c r="M156" s="192"/>
      <c r="T156" s="193"/>
      <c r="AT156" s="190" t="s">
        <v>152</v>
      </c>
      <c r="AU156" s="190" t="s">
        <v>84</v>
      </c>
      <c r="AV156" s="188" t="s">
        <v>82</v>
      </c>
      <c r="AW156" s="188" t="s">
        <v>31</v>
      </c>
      <c r="AX156" s="188" t="s">
        <v>74</v>
      </c>
      <c r="AY156" s="190" t="s">
        <v>144</v>
      </c>
    </row>
    <row r="157" spans="2:51" s="195" customFormat="1" ht="12">
      <c r="B157" s="194"/>
      <c r="D157" s="189" t="s">
        <v>152</v>
      </c>
      <c r="E157" s="196" t="s">
        <v>1</v>
      </c>
      <c r="F157" s="197" t="s">
        <v>82</v>
      </c>
      <c r="H157" s="198">
        <v>1</v>
      </c>
      <c r="L157" s="194"/>
      <c r="M157" s="199"/>
      <c r="T157" s="200"/>
      <c r="AT157" s="196" t="s">
        <v>152</v>
      </c>
      <c r="AU157" s="196" t="s">
        <v>84</v>
      </c>
      <c r="AV157" s="195" t="s">
        <v>84</v>
      </c>
      <c r="AW157" s="195" t="s">
        <v>31</v>
      </c>
      <c r="AX157" s="195" t="s">
        <v>74</v>
      </c>
      <c r="AY157" s="196" t="s">
        <v>144</v>
      </c>
    </row>
    <row r="158" spans="2:65" s="30" customFormat="1" ht="24.2" customHeight="1">
      <c r="B158" s="29"/>
      <c r="C158" s="174" t="s">
        <v>171</v>
      </c>
      <c r="D158" s="174" t="s">
        <v>146</v>
      </c>
      <c r="E158" s="175" t="s">
        <v>1022</v>
      </c>
      <c r="F158" s="176" t="s">
        <v>1023</v>
      </c>
      <c r="G158" s="177" t="s">
        <v>506</v>
      </c>
      <c r="H158" s="178">
        <v>1</v>
      </c>
      <c r="I158" s="1"/>
      <c r="J158" s="179">
        <f>ROUND(I158*H158,2)</f>
        <v>0</v>
      </c>
      <c r="K158" s="180"/>
      <c r="L158" s="29"/>
      <c r="M158" s="181" t="s">
        <v>1</v>
      </c>
      <c r="N158" s="182" t="s">
        <v>39</v>
      </c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AR158" s="185" t="s">
        <v>150</v>
      </c>
      <c r="AT158" s="185" t="s">
        <v>146</v>
      </c>
      <c r="AU158" s="185" t="s">
        <v>84</v>
      </c>
      <c r="AY158" s="12" t="s">
        <v>144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2" t="s">
        <v>82</v>
      </c>
      <c r="BK158" s="186">
        <f>ROUND(I158*H158,2)</f>
        <v>0</v>
      </c>
      <c r="BL158" s="12" t="s">
        <v>150</v>
      </c>
      <c r="BM158" s="185" t="s">
        <v>1024</v>
      </c>
    </row>
    <row r="159" spans="2:51" s="188" customFormat="1" ht="12">
      <c r="B159" s="187"/>
      <c r="D159" s="189" t="s">
        <v>152</v>
      </c>
      <c r="E159" s="190" t="s">
        <v>1</v>
      </c>
      <c r="F159" s="191" t="s">
        <v>1007</v>
      </c>
      <c r="H159" s="190" t="s">
        <v>1</v>
      </c>
      <c r="L159" s="187"/>
      <c r="M159" s="192"/>
      <c r="T159" s="193"/>
      <c r="AT159" s="190" t="s">
        <v>152</v>
      </c>
      <c r="AU159" s="190" t="s">
        <v>84</v>
      </c>
      <c r="AV159" s="188" t="s">
        <v>82</v>
      </c>
      <c r="AW159" s="188" t="s">
        <v>31</v>
      </c>
      <c r="AX159" s="188" t="s">
        <v>74</v>
      </c>
      <c r="AY159" s="190" t="s">
        <v>144</v>
      </c>
    </row>
    <row r="160" spans="2:51" s="195" customFormat="1" ht="12">
      <c r="B160" s="194"/>
      <c r="D160" s="189" t="s">
        <v>152</v>
      </c>
      <c r="E160" s="196" t="s">
        <v>1</v>
      </c>
      <c r="F160" s="197" t="s">
        <v>82</v>
      </c>
      <c r="H160" s="198">
        <v>1</v>
      </c>
      <c r="L160" s="194"/>
      <c r="M160" s="199"/>
      <c r="T160" s="200"/>
      <c r="AT160" s="196" t="s">
        <v>152</v>
      </c>
      <c r="AU160" s="196" t="s">
        <v>84</v>
      </c>
      <c r="AV160" s="195" t="s">
        <v>84</v>
      </c>
      <c r="AW160" s="195" t="s">
        <v>31</v>
      </c>
      <c r="AX160" s="195" t="s">
        <v>74</v>
      </c>
      <c r="AY160" s="196" t="s">
        <v>144</v>
      </c>
    </row>
    <row r="161" spans="2:65" s="30" customFormat="1" ht="24.2" customHeight="1">
      <c r="B161" s="29"/>
      <c r="C161" s="205" t="s">
        <v>234</v>
      </c>
      <c r="D161" s="205" t="s">
        <v>1011</v>
      </c>
      <c r="E161" s="206" t="s">
        <v>1025</v>
      </c>
      <c r="F161" s="207" t="s">
        <v>1026</v>
      </c>
      <c r="G161" s="208" t="s">
        <v>506</v>
      </c>
      <c r="H161" s="209">
        <v>1</v>
      </c>
      <c r="I161" s="2"/>
      <c r="J161" s="210">
        <f>ROUND(I161*H161,2)</f>
        <v>0</v>
      </c>
      <c r="K161" s="211"/>
      <c r="L161" s="212"/>
      <c r="M161" s="213" t="s">
        <v>1</v>
      </c>
      <c r="N161" s="214" t="s">
        <v>39</v>
      </c>
      <c r="P161" s="183">
        <f>O161*H161</f>
        <v>0</v>
      </c>
      <c r="Q161" s="183">
        <v>0.0014</v>
      </c>
      <c r="R161" s="183">
        <f>Q161*H161</f>
        <v>0.0014</v>
      </c>
      <c r="S161" s="183">
        <v>0</v>
      </c>
      <c r="T161" s="184">
        <f>S161*H161</f>
        <v>0</v>
      </c>
      <c r="AR161" s="185" t="s">
        <v>204</v>
      </c>
      <c r="AT161" s="185" t="s">
        <v>1011</v>
      </c>
      <c r="AU161" s="185" t="s">
        <v>84</v>
      </c>
      <c r="AY161" s="12" t="s">
        <v>144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2" t="s">
        <v>82</v>
      </c>
      <c r="BK161" s="186">
        <f>ROUND(I161*H161,2)</f>
        <v>0</v>
      </c>
      <c r="BL161" s="12" t="s">
        <v>150</v>
      </c>
      <c r="BM161" s="185" t="s">
        <v>1027</v>
      </c>
    </row>
    <row r="162" spans="2:51" s="188" customFormat="1" ht="12">
      <c r="B162" s="187"/>
      <c r="D162" s="189" t="s">
        <v>152</v>
      </c>
      <c r="E162" s="190" t="s">
        <v>1</v>
      </c>
      <c r="F162" s="191" t="s">
        <v>1015</v>
      </c>
      <c r="H162" s="190" t="s">
        <v>1</v>
      </c>
      <c r="L162" s="187"/>
      <c r="M162" s="192"/>
      <c r="T162" s="193"/>
      <c r="AT162" s="190" t="s">
        <v>152</v>
      </c>
      <c r="AU162" s="190" t="s">
        <v>84</v>
      </c>
      <c r="AV162" s="188" t="s">
        <v>82</v>
      </c>
      <c r="AW162" s="188" t="s">
        <v>31</v>
      </c>
      <c r="AX162" s="188" t="s">
        <v>74</v>
      </c>
      <c r="AY162" s="190" t="s">
        <v>144</v>
      </c>
    </row>
    <row r="163" spans="2:51" s="195" customFormat="1" ht="12">
      <c r="B163" s="194"/>
      <c r="D163" s="189" t="s">
        <v>152</v>
      </c>
      <c r="E163" s="196" t="s">
        <v>1</v>
      </c>
      <c r="F163" s="197" t="s">
        <v>82</v>
      </c>
      <c r="H163" s="198">
        <v>1</v>
      </c>
      <c r="L163" s="194"/>
      <c r="M163" s="199"/>
      <c r="T163" s="200"/>
      <c r="AT163" s="196" t="s">
        <v>152</v>
      </c>
      <c r="AU163" s="196" t="s">
        <v>84</v>
      </c>
      <c r="AV163" s="195" t="s">
        <v>84</v>
      </c>
      <c r="AW163" s="195" t="s">
        <v>31</v>
      </c>
      <c r="AX163" s="195" t="s">
        <v>74</v>
      </c>
      <c r="AY163" s="196" t="s">
        <v>144</v>
      </c>
    </row>
    <row r="164" spans="2:65" s="30" customFormat="1" ht="16.5" customHeight="1">
      <c r="B164" s="29"/>
      <c r="C164" s="174" t="s">
        <v>248</v>
      </c>
      <c r="D164" s="174" t="s">
        <v>146</v>
      </c>
      <c r="E164" s="175" t="s">
        <v>1028</v>
      </c>
      <c r="F164" s="176" t="s">
        <v>1029</v>
      </c>
      <c r="G164" s="177" t="s">
        <v>506</v>
      </c>
      <c r="H164" s="178">
        <v>1</v>
      </c>
      <c r="I164" s="1"/>
      <c r="J164" s="179">
        <f>ROUND(I164*H164,2)</f>
        <v>0</v>
      </c>
      <c r="K164" s="180"/>
      <c r="L164" s="29"/>
      <c r="M164" s="181" t="s">
        <v>1</v>
      </c>
      <c r="N164" s="182" t="s">
        <v>39</v>
      </c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AR164" s="185" t="s">
        <v>150</v>
      </c>
      <c r="AT164" s="185" t="s">
        <v>146</v>
      </c>
      <c r="AU164" s="185" t="s">
        <v>84</v>
      </c>
      <c r="AY164" s="12" t="s">
        <v>144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2" t="s">
        <v>82</v>
      </c>
      <c r="BK164" s="186">
        <f>ROUND(I164*H164,2)</f>
        <v>0</v>
      </c>
      <c r="BL164" s="12" t="s">
        <v>150</v>
      </c>
      <c r="BM164" s="185" t="s">
        <v>1030</v>
      </c>
    </row>
    <row r="165" spans="2:51" s="188" customFormat="1" ht="12">
      <c r="B165" s="187"/>
      <c r="D165" s="189" t="s">
        <v>152</v>
      </c>
      <c r="E165" s="190" t="s">
        <v>1</v>
      </c>
      <c r="F165" s="191" t="s">
        <v>1007</v>
      </c>
      <c r="H165" s="190" t="s">
        <v>1</v>
      </c>
      <c r="L165" s="187"/>
      <c r="M165" s="192"/>
      <c r="T165" s="193"/>
      <c r="AT165" s="190" t="s">
        <v>152</v>
      </c>
      <c r="AU165" s="190" t="s">
        <v>84</v>
      </c>
      <c r="AV165" s="188" t="s">
        <v>82</v>
      </c>
      <c r="AW165" s="188" t="s">
        <v>31</v>
      </c>
      <c r="AX165" s="188" t="s">
        <v>74</v>
      </c>
      <c r="AY165" s="190" t="s">
        <v>144</v>
      </c>
    </row>
    <row r="166" spans="2:51" s="195" customFormat="1" ht="12">
      <c r="B166" s="194"/>
      <c r="D166" s="189" t="s">
        <v>152</v>
      </c>
      <c r="E166" s="196" t="s">
        <v>1</v>
      </c>
      <c r="F166" s="197" t="s">
        <v>82</v>
      </c>
      <c r="H166" s="198">
        <v>1</v>
      </c>
      <c r="L166" s="194"/>
      <c r="M166" s="199"/>
      <c r="T166" s="200"/>
      <c r="AT166" s="196" t="s">
        <v>152</v>
      </c>
      <c r="AU166" s="196" t="s">
        <v>84</v>
      </c>
      <c r="AV166" s="195" t="s">
        <v>84</v>
      </c>
      <c r="AW166" s="195" t="s">
        <v>31</v>
      </c>
      <c r="AX166" s="195" t="s">
        <v>74</v>
      </c>
      <c r="AY166" s="196" t="s">
        <v>144</v>
      </c>
    </row>
    <row r="167" spans="2:65" s="30" customFormat="1" ht="16.5" customHeight="1">
      <c r="B167" s="29"/>
      <c r="C167" s="205" t="s">
        <v>269</v>
      </c>
      <c r="D167" s="205" t="s">
        <v>1011</v>
      </c>
      <c r="E167" s="206" t="s">
        <v>1031</v>
      </c>
      <c r="F167" s="207" t="s">
        <v>1032</v>
      </c>
      <c r="G167" s="208" t="s">
        <v>506</v>
      </c>
      <c r="H167" s="209">
        <v>1</v>
      </c>
      <c r="I167" s="2"/>
      <c r="J167" s="210">
        <f>ROUND(I167*H167,2)</f>
        <v>0</v>
      </c>
      <c r="K167" s="211"/>
      <c r="L167" s="212"/>
      <c r="M167" s="213" t="s">
        <v>1</v>
      </c>
      <c r="N167" s="214" t="s">
        <v>39</v>
      </c>
      <c r="P167" s="183">
        <f>O167*H167</f>
        <v>0</v>
      </c>
      <c r="Q167" s="183">
        <v>0.00029</v>
      </c>
      <c r="R167" s="183">
        <f>Q167*H167</f>
        <v>0.00029</v>
      </c>
      <c r="S167" s="183">
        <v>0</v>
      </c>
      <c r="T167" s="184">
        <f>S167*H167</f>
        <v>0</v>
      </c>
      <c r="AR167" s="185" t="s">
        <v>204</v>
      </c>
      <c r="AT167" s="185" t="s">
        <v>1011</v>
      </c>
      <c r="AU167" s="185" t="s">
        <v>84</v>
      </c>
      <c r="AY167" s="12" t="s">
        <v>144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2" t="s">
        <v>82</v>
      </c>
      <c r="BK167" s="186">
        <f>ROUND(I167*H167,2)</f>
        <v>0</v>
      </c>
      <c r="BL167" s="12" t="s">
        <v>150</v>
      </c>
      <c r="BM167" s="185" t="s">
        <v>1033</v>
      </c>
    </row>
    <row r="168" spans="2:51" s="188" customFormat="1" ht="12">
      <c r="B168" s="187"/>
      <c r="D168" s="189" t="s">
        <v>152</v>
      </c>
      <c r="E168" s="190" t="s">
        <v>1</v>
      </c>
      <c r="F168" s="191" t="s">
        <v>1015</v>
      </c>
      <c r="H168" s="190" t="s">
        <v>1</v>
      </c>
      <c r="L168" s="187"/>
      <c r="M168" s="192"/>
      <c r="T168" s="193"/>
      <c r="AT168" s="190" t="s">
        <v>152</v>
      </c>
      <c r="AU168" s="190" t="s">
        <v>84</v>
      </c>
      <c r="AV168" s="188" t="s">
        <v>82</v>
      </c>
      <c r="AW168" s="188" t="s">
        <v>31</v>
      </c>
      <c r="AX168" s="188" t="s">
        <v>74</v>
      </c>
      <c r="AY168" s="190" t="s">
        <v>144</v>
      </c>
    </row>
    <row r="169" spans="2:51" s="195" customFormat="1" ht="12">
      <c r="B169" s="194"/>
      <c r="D169" s="189" t="s">
        <v>152</v>
      </c>
      <c r="E169" s="196" t="s">
        <v>1</v>
      </c>
      <c r="F169" s="197" t="s">
        <v>82</v>
      </c>
      <c r="H169" s="198">
        <v>1</v>
      </c>
      <c r="L169" s="194"/>
      <c r="M169" s="199"/>
      <c r="T169" s="200"/>
      <c r="AT169" s="196" t="s">
        <v>152</v>
      </c>
      <c r="AU169" s="196" t="s">
        <v>84</v>
      </c>
      <c r="AV169" s="195" t="s">
        <v>84</v>
      </c>
      <c r="AW169" s="195" t="s">
        <v>31</v>
      </c>
      <c r="AX169" s="195" t="s">
        <v>74</v>
      </c>
      <c r="AY169" s="196" t="s">
        <v>144</v>
      </c>
    </row>
    <row r="170" spans="2:63" s="163" customFormat="1" ht="22.9" customHeight="1">
      <c r="B170" s="162"/>
      <c r="D170" s="164" t="s">
        <v>73</v>
      </c>
      <c r="E170" s="172" t="s">
        <v>211</v>
      </c>
      <c r="F170" s="172" t="s">
        <v>218</v>
      </c>
      <c r="J170" s="173">
        <f>BK170</f>
        <v>0</v>
      </c>
      <c r="L170" s="162"/>
      <c r="M170" s="167"/>
      <c r="P170" s="168">
        <f>SUM(P171:P173)</f>
        <v>0</v>
      </c>
      <c r="R170" s="168">
        <f>SUM(R171:R173)</f>
        <v>0</v>
      </c>
      <c r="T170" s="169">
        <f>SUM(T171:T173)</f>
        <v>10.25</v>
      </c>
      <c r="AR170" s="164" t="s">
        <v>82</v>
      </c>
      <c r="AT170" s="170" t="s">
        <v>73</v>
      </c>
      <c r="AU170" s="170" t="s">
        <v>82</v>
      </c>
      <c r="AY170" s="164" t="s">
        <v>144</v>
      </c>
      <c r="BK170" s="171">
        <f>SUM(BK171:BK173)</f>
        <v>0</v>
      </c>
    </row>
    <row r="171" spans="2:65" s="30" customFormat="1" ht="24.2" customHeight="1">
      <c r="B171" s="29"/>
      <c r="C171" s="174" t="s">
        <v>275</v>
      </c>
      <c r="D171" s="174" t="s">
        <v>146</v>
      </c>
      <c r="E171" s="175" t="s">
        <v>1034</v>
      </c>
      <c r="F171" s="176" t="s">
        <v>1035</v>
      </c>
      <c r="G171" s="177" t="s">
        <v>317</v>
      </c>
      <c r="H171" s="178">
        <v>41</v>
      </c>
      <c r="I171" s="1"/>
      <c r="J171" s="179">
        <f>ROUND(I171*H171,2)</f>
        <v>0</v>
      </c>
      <c r="K171" s="180"/>
      <c r="L171" s="29"/>
      <c r="M171" s="181" t="s">
        <v>1</v>
      </c>
      <c r="N171" s="182" t="s">
        <v>39</v>
      </c>
      <c r="P171" s="183">
        <f>O171*H171</f>
        <v>0</v>
      </c>
      <c r="Q171" s="183">
        <v>0</v>
      </c>
      <c r="R171" s="183">
        <f>Q171*H171</f>
        <v>0</v>
      </c>
      <c r="S171" s="183">
        <v>0.25</v>
      </c>
      <c r="T171" s="184">
        <f>S171*H171</f>
        <v>10.25</v>
      </c>
      <c r="AR171" s="185" t="s">
        <v>150</v>
      </c>
      <c r="AT171" s="185" t="s">
        <v>146</v>
      </c>
      <c r="AU171" s="185" t="s">
        <v>84</v>
      </c>
      <c r="AY171" s="12" t="s">
        <v>144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2" t="s">
        <v>82</v>
      </c>
      <c r="BK171" s="186">
        <f>ROUND(I171*H171,2)</f>
        <v>0</v>
      </c>
      <c r="BL171" s="12" t="s">
        <v>150</v>
      </c>
      <c r="BM171" s="185" t="s">
        <v>1036</v>
      </c>
    </row>
    <row r="172" spans="2:51" s="188" customFormat="1" ht="12">
      <c r="B172" s="187"/>
      <c r="D172" s="189" t="s">
        <v>152</v>
      </c>
      <c r="E172" s="190" t="s">
        <v>1</v>
      </c>
      <c r="F172" s="191" t="s">
        <v>1037</v>
      </c>
      <c r="H172" s="190" t="s">
        <v>1</v>
      </c>
      <c r="L172" s="187"/>
      <c r="M172" s="192"/>
      <c r="T172" s="193"/>
      <c r="AT172" s="190" t="s">
        <v>152</v>
      </c>
      <c r="AU172" s="190" t="s">
        <v>84</v>
      </c>
      <c r="AV172" s="188" t="s">
        <v>82</v>
      </c>
      <c r="AW172" s="188" t="s">
        <v>31</v>
      </c>
      <c r="AX172" s="188" t="s">
        <v>74</v>
      </c>
      <c r="AY172" s="190" t="s">
        <v>144</v>
      </c>
    </row>
    <row r="173" spans="2:51" s="195" customFormat="1" ht="12">
      <c r="B173" s="194"/>
      <c r="D173" s="189" t="s">
        <v>152</v>
      </c>
      <c r="E173" s="196" t="s">
        <v>1</v>
      </c>
      <c r="F173" s="197" t="s">
        <v>484</v>
      </c>
      <c r="H173" s="198">
        <v>41</v>
      </c>
      <c r="L173" s="194"/>
      <c r="M173" s="199"/>
      <c r="T173" s="200"/>
      <c r="AT173" s="196" t="s">
        <v>152</v>
      </c>
      <c r="AU173" s="196" t="s">
        <v>84</v>
      </c>
      <c r="AV173" s="195" t="s">
        <v>84</v>
      </c>
      <c r="AW173" s="195" t="s">
        <v>31</v>
      </c>
      <c r="AX173" s="195" t="s">
        <v>74</v>
      </c>
      <c r="AY173" s="196" t="s">
        <v>144</v>
      </c>
    </row>
    <row r="174" spans="2:63" s="163" customFormat="1" ht="22.9" customHeight="1">
      <c r="B174" s="162"/>
      <c r="D174" s="164" t="s">
        <v>73</v>
      </c>
      <c r="E174" s="172" t="s">
        <v>372</v>
      </c>
      <c r="F174" s="172" t="s">
        <v>373</v>
      </c>
      <c r="J174" s="173">
        <f>BK174</f>
        <v>0</v>
      </c>
      <c r="L174" s="162"/>
      <c r="M174" s="167"/>
      <c r="P174" s="168">
        <f>SUM(P175:P192)</f>
        <v>0</v>
      </c>
      <c r="R174" s="168">
        <f>SUM(R175:R192)</f>
        <v>0</v>
      </c>
      <c r="T174" s="169">
        <f>SUM(T175:T192)</f>
        <v>0</v>
      </c>
      <c r="AR174" s="164" t="s">
        <v>82</v>
      </c>
      <c r="AT174" s="170" t="s">
        <v>73</v>
      </c>
      <c r="AU174" s="170" t="s">
        <v>82</v>
      </c>
      <c r="AY174" s="164" t="s">
        <v>144</v>
      </c>
      <c r="BK174" s="171">
        <f>SUM(BK175:BK192)</f>
        <v>0</v>
      </c>
    </row>
    <row r="175" spans="2:65" s="30" customFormat="1" ht="24.2" customHeight="1">
      <c r="B175" s="29"/>
      <c r="C175" s="174" t="s">
        <v>8</v>
      </c>
      <c r="D175" s="174" t="s">
        <v>146</v>
      </c>
      <c r="E175" s="175" t="s">
        <v>379</v>
      </c>
      <c r="F175" s="176" t="s">
        <v>380</v>
      </c>
      <c r="G175" s="177" t="s">
        <v>207</v>
      </c>
      <c r="H175" s="178">
        <v>114.619</v>
      </c>
      <c r="I175" s="1"/>
      <c r="J175" s="179">
        <f>ROUND(I175*H175,2)</f>
        <v>0</v>
      </c>
      <c r="K175" s="180"/>
      <c r="L175" s="29"/>
      <c r="M175" s="181" t="s">
        <v>1</v>
      </c>
      <c r="N175" s="182" t="s">
        <v>39</v>
      </c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AR175" s="185" t="s">
        <v>150</v>
      </c>
      <c r="AT175" s="185" t="s">
        <v>146</v>
      </c>
      <c r="AU175" s="185" t="s">
        <v>84</v>
      </c>
      <c r="AY175" s="12" t="s">
        <v>144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2" t="s">
        <v>82</v>
      </c>
      <c r="BK175" s="186">
        <f>ROUND(I175*H175,2)</f>
        <v>0</v>
      </c>
      <c r="BL175" s="12" t="s">
        <v>150</v>
      </c>
      <c r="BM175" s="185" t="s">
        <v>1038</v>
      </c>
    </row>
    <row r="176" spans="2:65" s="30" customFormat="1" ht="24.2" customHeight="1">
      <c r="B176" s="29"/>
      <c r="C176" s="174" t="s">
        <v>292</v>
      </c>
      <c r="D176" s="174" t="s">
        <v>146</v>
      </c>
      <c r="E176" s="175" t="s">
        <v>383</v>
      </c>
      <c r="F176" s="176" t="s">
        <v>384</v>
      </c>
      <c r="G176" s="177" t="s">
        <v>207</v>
      </c>
      <c r="H176" s="178">
        <v>114.619</v>
      </c>
      <c r="I176" s="1"/>
      <c r="J176" s="179">
        <f>ROUND(I176*H176,2)</f>
        <v>0</v>
      </c>
      <c r="K176" s="180"/>
      <c r="L176" s="29"/>
      <c r="M176" s="181" t="s">
        <v>1</v>
      </c>
      <c r="N176" s="182" t="s">
        <v>39</v>
      </c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AR176" s="185" t="s">
        <v>150</v>
      </c>
      <c r="AT176" s="185" t="s">
        <v>146</v>
      </c>
      <c r="AU176" s="185" t="s">
        <v>84</v>
      </c>
      <c r="AY176" s="12" t="s">
        <v>144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2" t="s">
        <v>82</v>
      </c>
      <c r="BK176" s="186">
        <f>ROUND(I176*H176,2)</f>
        <v>0</v>
      </c>
      <c r="BL176" s="12" t="s">
        <v>150</v>
      </c>
      <c r="BM176" s="185" t="s">
        <v>1039</v>
      </c>
    </row>
    <row r="177" spans="2:51" s="188" customFormat="1" ht="12">
      <c r="B177" s="187"/>
      <c r="D177" s="189" t="s">
        <v>152</v>
      </c>
      <c r="E177" s="190" t="s">
        <v>1</v>
      </c>
      <c r="F177" s="191" t="s">
        <v>386</v>
      </c>
      <c r="H177" s="190" t="s">
        <v>1</v>
      </c>
      <c r="L177" s="187"/>
      <c r="M177" s="192"/>
      <c r="T177" s="193"/>
      <c r="AT177" s="190" t="s">
        <v>152</v>
      </c>
      <c r="AU177" s="190" t="s">
        <v>84</v>
      </c>
      <c r="AV177" s="188" t="s">
        <v>82</v>
      </c>
      <c r="AW177" s="188" t="s">
        <v>31</v>
      </c>
      <c r="AX177" s="188" t="s">
        <v>74</v>
      </c>
      <c r="AY177" s="190" t="s">
        <v>144</v>
      </c>
    </row>
    <row r="178" spans="2:51" s="195" customFormat="1" ht="12">
      <c r="B178" s="194"/>
      <c r="D178" s="189" t="s">
        <v>152</v>
      </c>
      <c r="E178" s="196" t="s">
        <v>1</v>
      </c>
      <c r="F178" s="197" t="s">
        <v>1040</v>
      </c>
      <c r="H178" s="198">
        <v>114.619</v>
      </c>
      <c r="L178" s="194"/>
      <c r="M178" s="199"/>
      <c r="T178" s="200"/>
      <c r="AT178" s="196" t="s">
        <v>152</v>
      </c>
      <c r="AU178" s="196" t="s">
        <v>84</v>
      </c>
      <c r="AV178" s="195" t="s">
        <v>84</v>
      </c>
      <c r="AW178" s="195" t="s">
        <v>31</v>
      </c>
      <c r="AX178" s="195" t="s">
        <v>74</v>
      </c>
      <c r="AY178" s="196" t="s">
        <v>144</v>
      </c>
    </row>
    <row r="179" spans="2:65" s="30" customFormat="1" ht="33" customHeight="1">
      <c r="B179" s="29"/>
      <c r="C179" s="174" t="s">
        <v>302</v>
      </c>
      <c r="D179" s="174" t="s">
        <v>146</v>
      </c>
      <c r="E179" s="175" t="s">
        <v>389</v>
      </c>
      <c r="F179" s="176" t="s">
        <v>390</v>
      </c>
      <c r="G179" s="177" t="s">
        <v>207</v>
      </c>
      <c r="H179" s="178">
        <v>28.149</v>
      </c>
      <c r="I179" s="1"/>
      <c r="J179" s="179">
        <f>ROUND(I179*H179,2)</f>
        <v>0</v>
      </c>
      <c r="K179" s="180"/>
      <c r="L179" s="29"/>
      <c r="M179" s="181" t="s">
        <v>1</v>
      </c>
      <c r="N179" s="182" t="s">
        <v>39</v>
      </c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AR179" s="185" t="s">
        <v>150</v>
      </c>
      <c r="AT179" s="185" t="s">
        <v>146</v>
      </c>
      <c r="AU179" s="185" t="s">
        <v>84</v>
      </c>
      <c r="AY179" s="12" t="s">
        <v>144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2" t="s">
        <v>82</v>
      </c>
      <c r="BK179" s="186">
        <f>ROUND(I179*H179,2)</f>
        <v>0</v>
      </c>
      <c r="BL179" s="12" t="s">
        <v>150</v>
      </c>
      <c r="BM179" s="185" t="s">
        <v>1041</v>
      </c>
    </row>
    <row r="180" spans="2:51" s="188" customFormat="1" ht="12">
      <c r="B180" s="187"/>
      <c r="D180" s="189" t="s">
        <v>152</v>
      </c>
      <c r="E180" s="190" t="s">
        <v>1</v>
      </c>
      <c r="F180" s="191" t="s">
        <v>1042</v>
      </c>
      <c r="H180" s="190" t="s">
        <v>1</v>
      </c>
      <c r="L180" s="187"/>
      <c r="M180" s="192"/>
      <c r="T180" s="193"/>
      <c r="AT180" s="190" t="s">
        <v>152</v>
      </c>
      <c r="AU180" s="190" t="s">
        <v>84</v>
      </c>
      <c r="AV180" s="188" t="s">
        <v>82</v>
      </c>
      <c r="AW180" s="188" t="s">
        <v>31</v>
      </c>
      <c r="AX180" s="188" t="s">
        <v>74</v>
      </c>
      <c r="AY180" s="190" t="s">
        <v>144</v>
      </c>
    </row>
    <row r="181" spans="2:51" s="195" customFormat="1" ht="12">
      <c r="B181" s="194"/>
      <c r="D181" s="189" t="s">
        <v>152</v>
      </c>
      <c r="E181" s="196" t="s">
        <v>1</v>
      </c>
      <c r="F181" s="197" t="s">
        <v>1043</v>
      </c>
      <c r="H181" s="198">
        <v>17.899</v>
      </c>
      <c r="L181" s="194"/>
      <c r="M181" s="199"/>
      <c r="T181" s="200"/>
      <c r="AT181" s="196" t="s">
        <v>152</v>
      </c>
      <c r="AU181" s="196" t="s">
        <v>84</v>
      </c>
      <c r="AV181" s="195" t="s">
        <v>84</v>
      </c>
      <c r="AW181" s="195" t="s">
        <v>31</v>
      </c>
      <c r="AX181" s="195" t="s">
        <v>74</v>
      </c>
      <c r="AY181" s="196" t="s">
        <v>144</v>
      </c>
    </row>
    <row r="182" spans="2:51" s="188" customFormat="1" ht="12">
      <c r="B182" s="187"/>
      <c r="D182" s="189" t="s">
        <v>152</v>
      </c>
      <c r="E182" s="190" t="s">
        <v>1</v>
      </c>
      <c r="F182" s="191" t="s">
        <v>1044</v>
      </c>
      <c r="H182" s="190" t="s">
        <v>1</v>
      </c>
      <c r="L182" s="187"/>
      <c r="M182" s="192"/>
      <c r="T182" s="193"/>
      <c r="AT182" s="190" t="s">
        <v>152</v>
      </c>
      <c r="AU182" s="190" t="s">
        <v>84</v>
      </c>
      <c r="AV182" s="188" t="s">
        <v>82</v>
      </c>
      <c r="AW182" s="188" t="s">
        <v>31</v>
      </c>
      <c r="AX182" s="188" t="s">
        <v>74</v>
      </c>
      <c r="AY182" s="190" t="s">
        <v>144</v>
      </c>
    </row>
    <row r="183" spans="2:51" s="195" customFormat="1" ht="12">
      <c r="B183" s="194"/>
      <c r="D183" s="189" t="s">
        <v>152</v>
      </c>
      <c r="E183" s="196" t="s">
        <v>1</v>
      </c>
      <c r="F183" s="197" t="s">
        <v>1045</v>
      </c>
      <c r="H183" s="198">
        <v>10.25</v>
      </c>
      <c r="L183" s="194"/>
      <c r="M183" s="199"/>
      <c r="T183" s="200"/>
      <c r="AT183" s="196" t="s">
        <v>152</v>
      </c>
      <c r="AU183" s="196" t="s">
        <v>84</v>
      </c>
      <c r="AV183" s="195" t="s">
        <v>84</v>
      </c>
      <c r="AW183" s="195" t="s">
        <v>31</v>
      </c>
      <c r="AX183" s="195" t="s">
        <v>74</v>
      </c>
      <c r="AY183" s="196" t="s">
        <v>144</v>
      </c>
    </row>
    <row r="184" spans="2:65" s="30" customFormat="1" ht="33" customHeight="1">
      <c r="B184" s="29"/>
      <c r="C184" s="174" t="s">
        <v>314</v>
      </c>
      <c r="D184" s="174" t="s">
        <v>146</v>
      </c>
      <c r="E184" s="175" t="s">
        <v>431</v>
      </c>
      <c r="F184" s="176" t="s">
        <v>432</v>
      </c>
      <c r="G184" s="177" t="s">
        <v>207</v>
      </c>
      <c r="H184" s="178">
        <v>16.841</v>
      </c>
      <c r="I184" s="1"/>
      <c r="J184" s="179">
        <f>ROUND(I184*H184,2)</f>
        <v>0</v>
      </c>
      <c r="K184" s="180"/>
      <c r="L184" s="29"/>
      <c r="M184" s="181" t="s">
        <v>1</v>
      </c>
      <c r="N184" s="182" t="s">
        <v>39</v>
      </c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AR184" s="185" t="s">
        <v>150</v>
      </c>
      <c r="AT184" s="185" t="s">
        <v>146</v>
      </c>
      <c r="AU184" s="185" t="s">
        <v>84</v>
      </c>
      <c r="AY184" s="12" t="s">
        <v>144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2" t="s">
        <v>82</v>
      </c>
      <c r="BK184" s="186">
        <f>ROUND(I184*H184,2)</f>
        <v>0</v>
      </c>
      <c r="BL184" s="12" t="s">
        <v>150</v>
      </c>
      <c r="BM184" s="185" t="s">
        <v>1046</v>
      </c>
    </row>
    <row r="185" spans="2:51" s="188" customFormat="1" ht="12">
      <c r="B185" s="187"/>
      <c r="D185" s="189" t="s">
        <v>152</v>
      </c>
      <c r="E185" s="190" t="s">
        <v>1</v>
      </c>
      <c r="F185" s="191" t="s">
        <v>1047</v>
      </c>
      <c r="H185" s="190" t="s">
        <v>1</v>
      </c>
      <c r="L185" s="187"/>
      <c r="M185" s="192"/>
      <c r="T185" s="193"/>
      <c r="AT185" s="190" t="s">
        <v>152</v>
      </c>
      <c r="AU185" s="190" t="s">
        <v>84</v>
      </c>
      <c r="AV185" s="188" t="s">
        <v>82</v>
      </c>
      <c r="AW185" s="188" t="s">
        <v>31</v>
      </c>
      <c r="AX185" s="188" t="s">
        <v>74</v>
      </c>
      <c r="AY185" s="190" t="s">
        <v>144</v>
      </c>
    </row>
    <row r="186" spans="2:51" s="195" customFormat="1" ht="12">
      <c r="B186" s="194"/>
      <c r="D186" s="189" t="s">
        <v>152</v>
      </c>
      <c r="E186" s="196" t="s">
        <v>1</v>
      </c>
      <c r="F186" s="197" t="s">
        <v>1048</v>
      </c>
      <c r="H186" s="198">
        <v>16.841</v>
      </c>
      <c r="L186" s="194"/>
      <c r="M186" s="199"/>
      <c r="T186" s="200"/>
      <c r="AT186" s="196" t="s">
        <v>152</v>
      </c>
      <c r="AU186" s="196" t="s">
        <v>84</v>
      </c>
      <c r="AV186" s="195" t="s">
        <v>84</v>
      </c>
      <c r="AW186" s="195" t="s">
        <v>31</v>
      </c>
      <c r="AX186" s="195" t="s">
        <v>74</v>
      </c>
      <c r="AY186" s="196" t="s">
        <v>144</v>
      </c>
    </row>
    <row r="187" spans="2:65" s="30" customFormat="1" ht="24.2" customHeight="1">
      <c r="B187" s="29"/>
      <c r="C187" s="174" t="s">
        <v>323</v>
      </c>
      <c r="D187" s="174" t="s">
        <v>146</v>
      </c>
      <c r="E187" s="175" t="s">
        <v>1049</v>
      </c>
      <c r="F187" s="176" t="s">
        <v>1050</v>
      </c>
      <c r="G187" s="177" t="s">
        <v>207</v>
      </c>
      <c r="H187" s="178">
        <v>69.049</v>
      </c>
      <c r="I187" s="1"/>
      <c r="J187" s="179">
        <f>ROUND(I187*H187,2)</f>
        <v>0</v>
      </c>
      <c r="K187" s="180"/>
      <c r="L187" s="29"/>
      <c r="M187" s="181" t="s">
        <v>1</v>
      </c>
      <c r="N187" s="182" t="s">
        <v>39</v>
      </c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AR187" s="185" t="s">
        <v>150</v>
      </c>
      <c r="AT187" s="185" t="s">
        <v>146</v>
      </c>
      <c r="AU187" s="185" t="s">
        <v>84</v>
      </c>
      <c r="AY187" s="12" t="s">
        <v>144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2" t="s">
        <v>82</v>
      </c>
      <c r="BK187" s="186">
        <f>ROUND(I187*H187,2)</f>
        <v>0</v>
      </c>
      <c r="BL187" s="12" t="s">
        <v>150</v>
      </c>
      <c r="BM187" s="185" t="s">
        <v>1051</v>
      </c>
    </row>
    <row r="188" spans="2:51" s="188" customFormat="1" ht="12">
      <c r="B188" s="187"/>
      <c r="D188" s="189" t="s">
        <v>152</v>
      </c>
      <c r="E188" s="190" t="s">
        <v>1</v>
      </c>
      <c r="F188" s="191" t="s">
        <v>1052</v>
      </c>
      <c r="H188" s="190" t="s">
        <v>1</v>
      </c>
      <c r="L188" s="187"/>
      <c r="M188" s="192"/>
      <c r="T188" s="193"/>
      <c r="AT188" s="190" t="s">
        <v>152</v>
      </c>
      <c r="AU188" s="190" t="s">
        <v>84</v>
      </c>
      <c r="AV188" s="188" t="s">
        <v>82</v>
      </c>
      <c r="AW188" s="188" t="s">
        <v>31</v>
      </c>
      <c r="AX188" s="188" t="s">
        <v>74</v>
      </c>
      <c r="AY188" s="190" t="s">
        <v>144</v>
      </c>
    </row>
    <row r="189" spans="2:51" s="195" customFormat="1" ht="12">
      <c r="B189" s="194"/>
      <c r="D189" s="189" t="s">
        <v>152</v>
      </c>
      <c r="E189" s="196" t="s">
        <v>1</v>
      </c>
      <c r="F189" s="197" t="s">
        <v>1053</v>
      </c>
      <c r="H189" s="198">
        <v>69.049</v>
      </c>
      <c r="L189" s="194"/>
      <c r="M189" s="199"/>
      <c r="T189" s="200"/>
      <c r="AT189" s="196" t="s">
        <v>152</v>
      </c>
      <c r="AU189" s="196" t="s">
        <v>84</v>
      </c>
      <c r="AV189" s="195" t="s">
        <v>84</v>
      </c>
      <c r="AW189" s="195" t="s">
        <v>31</v>
      </c>
      <c r="AX189" s="195" t="s">
        <v>74</v>
      </c>
      <c r="AY189" s="196" t="s">
        <v>144</v>
      </c>
    </row>
    <row r="190" spans="2:65" s="30" customFormat="1" ht="33" customHeight="1">
      <c r="B190" s="29"/>
      <c r="C190" s="174" t="s">
        <v>330</v>
      </c>
      <c r="D190" s="174" t="s">
        <v>146</v>
      </c>
      <c r="E190" s="175" t="s">
        <v>425</v>
      </c>
      <c r="F190" s="176" t="s">
        <v>426</v>
      </c>
      <c r="G190" s="177" t="s">
        <v>207</v>
      </c>
      <c r="H190" s="178">
        <v>0.58</v>
      </c>
      <c r="I190" s="1"/>
      <c r="J190" s="179">
        <f>ROUND(I190*H190,2)</f>
        <v>0</v>
      </c>
      <c r="K190" s="180"/>
      <c r="L190" s="29"/>
      <c r="M190" s="181" t="s">
        <v>1</v>
      </c>
      <c r="N190" s="182" t="s">
        <v>39</v>
      </c>
      <c r="P190" s="183">
        <f>O190*H190</f>
        <v>0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AR190" s="185" t="s">
        <v>150</v>
      </c>
      <c r="AT190" s="185" t="s">
        <v>146</v>
      </c>
      <c r="AU190" s="185" t="s">
        <v>84</v>
      </c>
      <c r="AY190" s="12" t="s">
        <v>144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2" t="s">
        <v>82</v>
      </c>
      <c r="BK190" s="186">
        <f>ROUND(I190*H190,2)</f>
        <v>0</v>
      </c>
      <c r="BL190" s="12" t="s">
        <v>150</v>
      </c>
      <c r="BM190" s="185" t="s">
        <v>1054</v>
      </c>
    </row>
    <row r="191" spans="2:51" s="188" customFormat="1" ht="12">
      <c r="B191" s="187"/>
      <c r="D191" s="189" t="s">
        <v>152</v>
      </c>
      <c r="E191" s="190" t="s">
        <v>1</v>
      </c>
      <c r="F191" s="191" t="s">
        <v>1055</v>
      </c>
      <c r="H191" s="190" t="s">
        <v>1</v>
      </c>
      <c r="L191" s="187"/>
      <c r="M191" s="192"/>
      <c r="T191" s="193"/>
      <c r="AT191" s="190" t="s">
        <v>152</v>
      </c>
      <c r="AU191" s="190" t="s">
        <v>84</v>
      </c>
      <c r="AV191" s="188" t="s">
        <v>82</v>
      </c>
      <c r="AW191" s="188" t="s">
        <v>31</v>
      </c>
      <c r="AX191" s="188" t="s">
        <v>74</v>
      </c>
      <c r="AY191" s="190" t="s">
        <v>144</v>
      </c>
    </row>
    <row r="192" spans="2:51" s="195" customFormat="1" ht="12">
      <c r="B192" s="194"/>
      <c r="D192" s="189" t="s">
        <v>152</v>
      </c>
      <c r="E192" s="196" t="s">
        <v>1</v>
      </c>
      <c r="F192" s="197" t="s">
        <v>1056</v>
      </c>
      <c r="H192" s="198">
        <v>0.58</v>
      </c>
      <c r="L192" s="194"/>
      <c r="M192" s="199"/>
      <c r="T192" s="200"/>
      <c r="AT192" s="196" t="s">
        <v>152</v>
      </c>
      <c r="AU192" s="196" t="s">
        <v>84</v>
      </c>
      <c r="AV192" s="195" t="s">
        <v>84</v>
      </c>
      <c r="AW192" s="195" t="s">
        <v>31</v>
      </c>
      <c r="AX192" s="195" t="s">
        <v>74</v>
      </c>
      <c r="AY192" s="196" t="s">
        <v>144</v>
      </c>
    </row>
    <row r="193" spans="2:63" s="163" customFormat="1" ht="22.9" customHeight="1">
      <c r="B193" s="162"/>
      <c r="D193" s="164" t="s">
        <v>73</v>
      </c>
      <c r="E193" s="172" t="s">
        <v>1057</v>
      </c>
      <c r="F193" s="172" t="s">
        <v>1058</v>
      </c>
      <c r="J193" s="173">
        <f>BK193</f>
        <v>0</v>
      </c>
      <c r="L193" s="162"/>
      <c r="M193" s="167"/>
      <c r="P193" s="168">
        <f>P194</f>
        <v>0</v>
      </c>
      <c r="R193" s="168">
        <f>R194</f>
        <v>0</v>
      </c>
      <c r="T193" s="169">
        <f>T194</f>
        <v>0</v>
      </c>
      <c r="AR193" s="164" t="s">
        <v>82</v>
      </c>
      <c r="AT193" s="170" t="s">
        <v>73</v>
      </c>
      <c r="AU193" s="170" t="s">
        <v>82</v>
      </c>
      <c r="AY193" s="164" t="s">
        <v>144</v>
      </c>
      <c r="BK193" s="171">
        <f>BK194</f>
        <v>0</v>
      </c>
    </row>
    <row r="194" spans="2:65" s="30" customFormat="1" ht="24.2" customHeight="1">
      <c r="B194" s="29"/>
      <c r="C194" s="174" t="s">
        <v>7</v>
      </c>
      <c r="D194" s="174" t="s">
        <v>146</v>
      </c>
      <c r="E194" s="175" t="s">
        <v>1059</v>
      </c>
      <c r="F194" s="176" t="s">
        <v>1060</v>
      </c>
      <c r="G194" s="177" t="s">
        <v>207</v>
      </c>
      <c r="H194" s="178">
        <v>0.008</v>
      </c>
      <c r="I194" s="1"/>
      <c r="J194" s="179">
        <f>ROUND(I194*H194,2)</f>
        <v>0</v>
      </c>
      <c r="K194" s="180"/>
      <c r="L194" s="29"/>
      <c r="M194" s="215" t="s">
        <v>1</v>
      </c>
      <c r="N194" s="216" t="s">
        <v>39</v>
      </c>
      <c r="O194" s="217"/>
      <c r="P194" s="218">
        <f>O194*H194</f>
        <v>0</v>
      </c>
      <c r="Q194" s="218">
        <v>0</v>
      </c>
      <c r="R194" s="218">
        <f>Q194*H194</f>
        <v>0</v>
      </c>
      <c r="S194" s="218">
        <v>0</v>
      </c>
      <c r="T194" s="219">
        <f>S194*H194</f>
        <v>0</v>
      </c>
      <c r="AR194" s="185" t="s">
        <v>150</v>
      </c>
      <c r="AT194" s="185" t="s">
        <v>146</v>
      </c>
      <c r="AU194" s="185" t="s">
        <v>84</v>
      </c>
      <c r="AY194" s="12" t="s">
        <v>144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2" t="s">
        <v>82</v>
      </c>
      <c r="BK194" s="186">
        <f>ROUND(I194*H194,2)</f>
        <v>0</v>
      </c>
      <c r="BL194" s="12" t="s">
        <v>150</v>
      </c>
      <c r="BM194" s="185" t="s">
        <v>1061</v>
      </c>
    </row>
    <row r="195" spans="2:12" s="30" customFormat="1" ht="6.95" customHeight="1">
      <c r="B195" s="53"/>
      <c r="C195" s="54"/>
      <c r="D195" s="54"/>
      <c r="E195" s="54"/>
      <c r="F195" s="54"/>
      <c r="G195" s="54"/>
      <c r="H195" s="54"/>
      <c r="I195" s="54"/>
      <c r="J195" s="54"/>
      <c r="K195" s="54"/>
      <c r="L195" s="29"/>
    </row>
  </sheetData>
  <sheetProtection algorithmName="SHA-512" hashValue="TQR8W8A6wmni5yW3vdz0qoDlQazj3PLqUMUCikDnl9EdBJAAieeQIRjow3mRvVapwGwWhgiSDKs7Yrsd8Z++AQ==" saltValue="waVKsSMLyG1eGPEgL2YkVQ==" spinCount="100000" sheet="1" objects="1" scenarios="1"/>
  <autoFilter ref="C121:K19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ignoredErrors>
    <ignoredError sqref="I17:J20 E18 J125:J194" unlockedFormula="1"/>
    <ignoredError sqref="E124 C125:F194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7"/>
  <sheetViews>
    <sheetView showGridLines="0" workbookViewId="0" topLeftCell="A1">
      <selection activeCell="I175" sqref="I175"/>
    </sheetView>
  </sheetViews>
  <sheetFormatPr defaultColWidth="9.140625" defaultRowHeight="12"/>
  <cols>
    <col min="1" max="1" width="8.28125" style="9" customWidth="1"/>
    <col min="2" max="2" width="1.1484375" style="9" customWidth="1"/>
    <col min="3" max="3" width="4.140625" style="9" customWidth="1"/>
    <col min="4" max="4" width="4.28125" style="9" customWidth="1"/>
    <col min="5" max="5" width="17.140625" style="9" customWidth="1"/>
    <col min="6" max="6" width="50.8515625" style="9" customWidth="1"/>
    <col min="7" max="7" width="7.421875" style="9" customWidth="1"/>
    <col min="8" max="8" width="14.00390625" style="9" customWidth="1"/>
    <col min="9" max="9" width="15.8515625" style="9" customWidth="1"/>
    <col min="10" max="10" width="22.28125" style="9" customWidth="1"/>
    <col min="11" max="11" width="22.28125" style="9" hidden="1" customWidth="1"/>
    <col min="12" max="12" width="9.28125" style="9" customWidth="1"/>
    <col min="13" max="13" width="10.8515625" style="9" hidden="1" customWidth="1"/>
    <col min="14" max="14" width="9.28125" style="9" hidden="1" customWidth="1"/>
    <col min="15" max="20" width="14.140625" style="9" hidden="1" customWidth="1"/>
    <col min="21" max="21" width="16.28125" style="9" hidden="1" customWidth="1"/>
    <col min="22" max="22" width="12.28125" style="9" customWidth="1"/>
    <col min="23" max="23" width="16.28125" style="9" customWidth="1"/>
    <col min="24" max="24" width="12.28125" style="9" customWidth="1"/>
    <col min="25" max="25" width="15.00390625" style="9" customWidth="1"/>
    <col min="26" max="26" width="11.00390625" style="9" customWidth="1"/>
    <col min="27" max="27" width="15.00390625" style="9" customWidth="1"/>
    <col min="28" max="28" width="16.28125" style="9" customWidth="1"/>
    <col min="29" max="29" width="11.00390625" style="9" customWidth="1"/>
    <col min="30" max="30" width="15.00390625" style="9" customWidth="1"/>
    <col min="31" max="31" width="16.28125" style="9" customWidth="1"/>
    <col min="32" max="43" width="9.28125" style="9" customWidth="1"/>
    <col min="44" max="65" width="9.28125" style="9" hidden="1" customWidth="1"/>
    <col min="66" max="16384" width="9.28125" style="9" customWidth="1"/>
  </cols>
  <sheetData>
    <row r="1" ht="12"/>
    <row r="2" spans="12:46" ht="36.95" customHeight="1">
      <c r="L2" s="10" t="s">
        <v>5</v>
      </c>
      <c r="M2" s="11"/>
      <c r="N2" s="11"/>
      <c r="O2" s="11"/>
      <c r="P2" s="11"/>
      <c r="Q2" s="11"/>
      <c r="R2" s="11"/>
      <c r="S2" s="11"/>
      <c r="T2" s="11"/>
      <c r="U2" s="11"/>
      <c r="V2" s="11"/>
      <c r="AT2" s="12" t="s">
        <v>93</v>
      </c>
    </row>
    <row r="3" spans="2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84</v>
      </c>
    </row>
    <row r="4" spans="2:46" ht="24.95" customHeight="1">
      <c r="B4" s="15"/>
      <c r="D4" s="16" t="s">
        <v>97</v>
      </c>
      <c r="L4" s="15"/>
      <c r="M4" s="117" t="s">
        <v>10</v>
      </c>
      <c r="AT4" s="12" t="s">
        <v>3</v>
      </c>
    </row>
    <row r="5" spans="2:12" ht="6.95" customHeight="1">
      <c r="B5" s="15"/>
      <c r="L5" s="15"/>
    </row>
    <row r="6" spans="2:12" ht="12" customHeight="1">
      <c r="B6" s="15"/>
      <c r="D6" s="25" t="s">
        <v>16</v>
      </c>
      <c r="L6" s="15"/>
    </row>
    <row r="7" spans="2:12" ht="16.5" customHeight="1">
      <c r="B7" s="15"/>
      <c r="E7" s="118" t="str">
        <f>'Rekapitulace stavby'!K6</f>
        <v>ZŠ bourací práce</v>
      </c>
      <c r="F7" s="119"/>
      <c r="G7" s="119"/>
      <c r="H7" s="119"/>
      <c r="L7" s="15"/>
    </row>
    <row r="8" spans="2:12" s="30" customFormat="1" ht="12" customHeight="1">
      <c r="B8" s="29"/>
      <c r="D8" s="25" t="s">
        <v>98</v>
      </c>
      <c r="L8" s="29"/>
    </row>
    <row r="9" spans="2:12" s="30" customFormat="1" ht="16.5" customHeight="1">
      <c r="B9" s="29"/>
      <c r="E9" s="62" t="s">
        <v>1062</v>
      </c>
      <c r="F9" s="120"/>
      <c r="G9" s="120"/>
      <c r="H9" s="120"/>
      <c r="L9" s="29"/>
    </row>
    <row r="10" spans="2:12" s="30" customFormat="1" ht="12">
      <c r="B10" s="29"/>
      <c r="L10" s="29"/>
    </row>
    <row r="11" spans="2:12" s="30" customFormat="1" ht="12" customHeight="1">
      <c r="B11" s="29"/>
      <c r="D11" s="25" t="s">
        <v>18</v>
      </c>
      <c r="F11" s="26" t="s">
        <v>1</v>
      </c>
      <c r="I11" s="25" t="s">
        <v>19</v>
      </c>
      <c r="J11" s="26" t="s">
        <v>1</v>
      </c>
      <c r="L11" s="29"/>
    </row>
    <row r="12" spans="2:12" s="30" customFormat="1" ht="12" customHeight="1">
      <c r="B12" s="29"/>
      <c r="D12" s="25" t="s">
        <v>20</v>
      </c>
      <c r="F12" s="26" t="s">
        <v>21</v>
      </c>
      <c r="I12" s="25" t="s">
        <v>22</v>
      </c>
      <c r="J12" s="121"/>
      <c r="L12" s="29"/>
    </row>
    <row r="13" spans="2:12" s="30" customFormat="1" ht="10.9" customHeight="1">
      <c r="B13" s="29"/>
      <c r="L13" s="29"/>
    </row>
    <row r="14" spans="2:12" s="30" customFormat="1" ht="12" customHeight="1">
      <c r="B14" s="29"/>
      <c r="D14" s="25" t="s">
        <v>23</v>
      </c>
      <c r="I14" s="25" t="s">
        <v>24</v>
      </c>
      <c r="J14" s="26" t="s">
        <v>1</v>
      </c>
      <c r="L14" s="29"/>
    </row>
    <row r="15" spans="2:12" s="30" customFormat="1" ht="18" customHeight="1">
      <c r="B15" s="29"/>
      <c r="E15" s="26" t="s">
        <v>25</v>
      </c>
      <c r="I15" s="25" t="s">
        <v>26</v>
      </c>
      <c r="J15" s="26" t="s">
        <v>1</v>
      </c>
      <c r="L15" s="29"/>
    </row>
    <row r="16" spans="2:12" s="30" customFormat="1" ht="6.95" customHeight="1">
      <c r="B16" s="29"/>
      <c r="L16" s="29"/>
    </row>
    <row r="17" spans="2:12" s="30" customFormat="1" ht="12" customHeight="1">
      <c r="B17" s="29"/>
      <c r="D17" s="25" t="s">
        <v>27</v>
      </c>
      <c r="I17" s="25" t="s">
        <v>24</v>
      </c>
      <c r="J17" s="4" t="str">
        <f>'Rekapitulace stavby'!AN13</f>
        <v>Vyplň údaj</v>
      </c>
      <c r="L17" s="29"/>
    </row>
    <row r="18" spans="2:12" s="30" customFormat="1" ht="18" customHeight="1">
      <c r="B18" s="29"/>
      <c r="E18" s="6" t="str">
        <f>'Rekapitulace stavby'!E14</f>
        <v>Vyplň údaj</v>
      </c>
      <c r="F18" s="204"/>
      <c r="G18" s="204"/>
      <c r="H18" s="204"/>
      <c r="I18" s="25" t="s">
        <v>26</v>
      </c>
      <c r="J18" s="4" t="str">
        <f>'Rekapitulace stavby'!AN14</f>
        <v>Vyplň údaj</v>
      </c>
      <c r="L18" s="29"/>
    </row>
    <row r="19" spans="2:12" s="30" customFormat="1" ht="6.95" customHeight="1">
      <c r="B19" s="29"/>
      <c r="L19" s="29"/>
    </row>
    <row r="20" spans="2:12" s="30" customFormat="1" ht="12" customHeight="1">
      <c r="B20" s="29"/>
      <c r="D20" s="25" t="s">
        <v>29</v>
      </c>
      <c r="I20" s="25" t="s">
        <v>24</v>
      </c>
      <c r="J20" s="26" t="s">
        <v>1</v>
      </c>
      <c r="L20" s="29"/>
    </row>
    <row r="21" spans="2:12" s="30" customFormat="1" ht="18" customHeight="1">
      <c r="B21" s="29"/>
      <c r="E21" s="26" t="s">
        <v>30</v>
      </c>
      <c r="I21" s="25" t="s">
        <v>26</v>
      </c>
      <c r="J21" s="26" t="s">
        <v>1</v>
      </c>
      <c r="L21" s="29"/>
    </row>
    <row r="22" spans="2:12" s="30" customFormat="1" ht="6.95" customHeight="1">
      <c r="B22" s="29"/>
      <c r="L22" s="29"/>
    </row>
    <row r="23" spans="2:12" s="30" customFormat="1" ht="12" customHeight="1">
      <c r="B23" s="29"/>
      <c r="D23" s="25" t="s">
        <v>32</v>
      </c>
      <c r="I23" s="25" t="s">
        <v>24</v>
      </c>
      <c r="J23" s="26" t="s">
        <v>1</v>
      </c>
      <c r="L23" s="29"/>
    </row>
    <row r="24" spans="2:12" s="30" customFormat="1" ht="18" customHeight="1">
      <c r="B24" s="29"/>
      <c r="E24" s="26"/>
      <c r="I24" s="25" t="s">
        <v>26</v>
      </c>
      <c r="J24" s="26" t="s">
        <v>1</v>
      </c>
      <c r="L24" s="29"/>
    </row>
    <row r="25" spans="2:12" s="30" customFormat="1" ht="6.95" customHeight="1">
      <c r="B25" s="29"/>
      <c r="L25" s="29"/>
    </row>
    <row r="26" spans="2:12" s="30" customFormat="1" ht="12" customHeight="1">
      <c r="B26" s="29"/>
      <c r="D26" s="25" t="s">
        <v>33</v>
      </c>
      <c r="L26" s="29"/>
    </row>
    <row r="27" spans="2:12" s="123" customFormat="1" ht="16.5" customHeight="1">
      <c r="B27" s="122"/>
      <c r="E27" s="27" t="s">
        <v>1</v>
      </c>
      <c r="F27" s="27"/>
      <c r="G27" s="27"/>
      <c r="H27" s="27"/>
      <c r="L27" s="122"/>
    </row>
    <row r="28" spans="2:12" s="30" customFormat="1" ht="6.95" customHeight="1">
      <c r="B28" s="29"/>
      <c r="L28" s="29"/>
    </row>
    <row r="29" spans="2:12" s="30" customFormat="1" ht="6.95" customHeight="1">
      <c r="B29" s="29"/>
      <c r="D29" s="70"/>
      <c r="E29" s="70"/>
      <c r="F29" s="70"/>
      <c r="G29" s="70"/>
      <c r="H29" s="70"/>
      <c r="I29" s="70"/>
      <c r="J29" s="70"/>
      <c r="K29" s="70"/>
      <c r="L29" s="29"/>
    </row>
    <row r="30" spans="2:12" s="30" customFormat="1" ht="25.35" customHeight="1">
      <c r="B30" s="29"/>
      <c r="D30" s="124" t="s">
        <v>34</v>
      </c>
      <c r="J30" s="125">
        <f>ROUND(J124,2)</f>
        <v>0</v>
      </c>
      <c r="L30" s="29"/>
    </row>
    <row r="31" spans="2:12" s="30" customFormat="1" ht="6.95" customHeight="1">
      <c r="B31" s="29"/>
      <c r="D31" s="70"/>
      <c r="E31" s="70"/>
      <c r="F31" s="70"/>
      <c r="G31" s="70"/>
      <c r="H31" s="70"/>
      <c r="I31" s="70"/>
      <c r="J31" s="70"/>
      <c r="K31" s="70"/>
      <c r="L31" s="29"/>
    </row>
    <row r="32" spans="2:12" s="30" customFormat="1" ht="14.45" customHeight="1">
      <c r="B32" s="29"/>
      <c r="F32" s="126" t="s">
        <v>36</v>
      </c>
      <c r="I32" s="126" t="s">
        <v>35</v>
      </c>
      <c r="J32" s="126" t="s">
        <v>37</v>
      </c>
      <c r="L32" s="29"/>
    </row>
    <row r="33" spans="2:12" s="30" customFormat="1" ht="14.45" customHeight="1">
      <c r="B33" s="29"/>
      <c r="D33" s="127" t="s">
        <v>38</v>
      </c>
      <c r="E33" s="25" t="s">
        <v>39</v>
      </c>
      <c r="F33" s="128">
        <f>ROUND((SUM(BE124:BE196)),2)</f>
        <v>0</v>
      </c>
      <c r="I33" s="129">
        <v>0.21</v>
      </c>
      <c r="J33" s="128">
        <f>ROUND(((SUM(BE124:BE196))*I33),2)</f>
        <v>0</v>
      </c>
      <c r="L33" s="29"/>
    </row>
    <row r="34" spans="2:12" s="30" customFormat="1" ht="14.45" customHeight="1">
      <c r="B34" s="29"/>
      <c r="E34" s="25" t="s">
        <v>40</v>
      </c>
      <c r="F34" s="128">
        <f>ROUND((SUM(BF124:BF196)),2)</f>
        <v>0</v>
      </c>
      <c r="I34" s="129">
        <v>0.15</v>
      </c>
      <c r="J34" s="128">
        <f>ROUND(((SUM(BF124:BF196))*I34),2)</f>
        <v>0</v>
      </c>
      <c r="L34" s="29"/>
    </row>
    <row r="35" spans="2:12" s="30" customFormat="1" ht="14.45" customHeight="1" hidden="1">
      <c r="B35" s="29"/>
      <c r="E35" s="25" t="s">
        <v>41</v>
      </c>
      <c r="F35" s="128">
        <f>ROUND((SUM(BG124:BG196)),2)</f>
        <v>0</v>
      </c>
      <c r="I35" s="129">
        <v>0.21</v>
      </c>
      <c r="J35" s="128">
        <f>0</f>
        <v>0</v>
      </c>
      <c r="L35" s="29"/>
    </row>
    <row r="36" spans="2:12" s="30" customFormat="1" ht="14.45" customHeight="1" hidden="1">
      <c r="B36" s="29"/>
      <c r="E36" s="25" t="s">
        <v>42</v>
      </c>
      <c r="F36" s="128">
        <f>ROUND((SUM(BH124:BH196)),2)</f>
        <v>0</v>
      </c>
      <c r="I36" s="129">
        <v>0.15</v>
      </c>
      <c r="J36" s="128">
        <f>0</f>
        <v>0</v>
      </c>
      <c r="L36" s="29"/>
    </row>
    <row r="37" spans="2:12" s="30" customFormat="1" ht="14.45" customHeight="1" hidden="1">
      <c r="B37" s="29"/>
      <c r="E37" s="25" t="s">
        <v>43</v>
      </c>
      <c r="F37" s="128">
        <f>ROUND((SUM(BI124:BI196)),2)</f>
        <v>0</v>
      </c>
      <c r="I37" s="129">
        <v>0</v>
      </c>
      <c r="J37" s="128">
        <f>0</f>
        <v>0</v>
      </c>
      <c r="L37" s="29"/>
    </row>
    <row r="38" spans="2:12" s="30" customFormat="1" ht="6.95" customHeight="1">
      <c r="B38" s="29"/>
      <c r="L38" s="29"/>
    </row>
    <row r="39" spans="2:12" s="30" customFormat="1" ht="25.35" customHeight="1">
      <c r="B39" s="29"/>
      <c r="C39" s="130"/>
      <c r="D39" s="131" t="s">
        <v>44</v>
      </c>
      <c r="E39" s="77"/>
      <c r="F39" s="77"/>
      <c r="G39" s="132" t="s">
        <v>45</v>
      </c>
      <c r="H39" s="133" t="s">
        <v>46</v>
      </c>
      <c r="I39" s="77"/>
      <c r="J39" s="134">
        <f>SUM(J30:J37)</f>
        <v>0</v>
      </c>
      <c r="K39" s="135"/>
      <c r="L39" s="29"/>
    </row>
    <row r="40" spans="2:12" s="30" customFormat="1" ht="14.45" customHeight="1">
      <c r="B40" s="29"/>
      <c r="L40" s="29"/>
    </row>
    <row r="41" spans="2:12" ht="14.45" customHeight="1">
      <c r="B41" s="15"/>
      <c r="L41" s="15"/>
    </row>
    <row r="42" spans="2:12" ht="14.45" customHeight="1">
     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s="15"/>
    </row>
    <row r="45" spans="2:12" ht="14.45" customHeight="1">
      <c r="B45" s="15"/>
      <c r="L45" s="15"/>
    </row>
    <row r="46" spans="2:12" ht="14.45" customHeight="1">
      <c r="B46" s="15"/>
      <c r="L46" s="15"/>
    </row>
    <row r="47" spans="2:12" ht="14.45" customHeight="1">
      <c r="B47" s="15"/>
      <c r="L47" s="15"/>
    </row>
    <row r="48" spans="2:12" ht="14.45" customHeight="1">
      <c r="B48" s="15"/>
      <c r="L48" s="15"/>
    </row>
    <row r="49" spans="2:12" ht="14.45" customHeight="1">
      <c r="B49" s="15"/>
      <c r="L49" s="15"/>
    </row>
    <row r="50" spans="2:12" s="30" customFormat="1" ht="14.45" customHeight="1">
      <c r="B50" s="29"/>
      <c r="D50" s="50" t="s">
        <v>47</v>
      </c>
      <c r="E50" s="51"/>
      <c r="F50" s="51"/>
      <c r="G50" s="50" t="s">
        <v>48</v>
      </c>
      <c r="H50" s="51"/>
      <c r="I50" s="51"/>
      <c r="J50" s="51"/>
      <c r="K50" s="51"/>
      <c r="L50" s="29"/>
    </row>
    <row r="51" spans="2:12" ht="12">
      <c r="B51" s="15"/>
      <c r="L51" s="15"/>
    </row>
    <row r="52" spans="2:12" ht="12">
      <c r="B52" s="15"/>
      <c r="L52" s="15"/>
    </row>
    <row r="53" spans="2:12" ht="12">
      <c r="B53" s="15"/>
      <c r="L53" s="15"/>
    </row>
    <row r="54" spans="2:12" ht="12">
      <c r="B54" s="15"/>
      <c r="L54" s="15"/>
    </row>
    <row r="55" spans="2:12" ht="12">
      <c r="B55" s="15"/>
      <c r="L55" s="15"/>
    </row>
    <row r="56" spans="2:12" ht="12">
      <c r="B56" s="15"/>
      <c r="L56" s="15"/>
    </row>
    <row r="57" spans="2:12" ht="12">
      <c r="B57" s="15"/>
      <c r="L57" s="15"/>
    </row>
    <row r="58" spans="2:12" ht="12">
      <c r="B58" s="15"/>
      <c r="L58" s="15"/>
    </row>
    <row r="59" spans="2:12" ht="12">
      <c r="B59" s="15"/>
      <c r="L59" s="15"/>
    </row>
    <row r="60" spans="2:12" ht="12">
      <c r="B60" s="15"/>
      <c r="L60" s="15"/>
    </row>
    <row r="61" spans="2:12" s="30" customFormat="1" ht="12.75">
      <c r="B61" s="29"/>
      <c r="D61" s="52" t="s">
        <v>49</v>
      </c>
      <c r="E61" s="32"/>
      <c r="F61" s="136" t="s">
        <v>50</v>
      </c>
      <c r="G61" s="52" t="s">
        <v>49</v>
      </c>
      <c r="H61" s="32"/>
      <c r="I61" s="32"/>
      <c r="J61" s="137" t="s">
        <v>50</v>
      </c>
      <c r="K61" s="32"/>
      <c r="L61" s="29"/>
    </row>
    <row r="62" spans="2:12" ht="12">
      <c r="B62" s="15"/>
      <c r="L62" s="15"/>
    </row>
    <row r="63" spans="2:12" ht="12">
      <c r="B63" s="15"/>
      <c r="L63" s="15"/>
    </row>
    <row r="64" spans="2:12" ht="12">
      <c r="B64" s="15"/>
      <c r="L64" s="15"/>
    </row>
    <row r="65" spans="2:12" s="30" customFormat="1" ht="12.75">
      <c r="B65" s="29"/>
      <c r="D65" s="50" t="s">
        <v>51</v>
      </c>
      <c r="E65" s="51"/>
      <c r="F65" s="51"/>
      <c r="G65" s="50" t="s">
        <v>52</v>
      </c>
      <c r="H65" s="51"/>
      <c r="I65" s="51"/>
      <c r="J65" s="51"/>
      <c r="K65" s="51"/>
      <c r="L65" s="29"/>
    </row>
    <row r="66" spans="2:12" ht="12">
      <c r="B66" s="15"/>
      <c r="L66" s="15"/>
    </row>
    <row r="67" spans="2:12" ht="12">
      <c r="B67" s="15"/>
      <c r="L67" s="15"/>
    </row>
    <row r="68" spans="2:12" ht="12">
      <c r="B68" s="15"/>
      <c r="L68" s="15"/>
    </row>
    <row r="69" spans="2:12" ht="12">
      <c r="B69" s="15"/>
      <c r="L69" s="15"/>
    </row>
    <row r="70" spans="2:12" ht="12">
      <c r="B70" s="15"/>
      <c r="L70" s="15"/>
    </row>
    <row r="71" spans="2:12" ht="12">
      <c r="B71" s="15"/>
      <c r="L71" s="15"/>
    </row>
    <row r="72" spans="2:12" ht="12">
      <c r="B72" s="15"/>
      <c r="L72" s="15"/>
    </row>
    <row r="73" spans="2:12" ht="12">
      <c r="B73" s="15"/>
      <c r="L73" s="15"/>
    </row>
    <row r="74" spans="2:12" ht="12">
      <c r="B74" s="15"/>
      <c r="L74" s="15"/>
    </row>
    <row r="75" spans="2:12" ht="12">
      <c r="B75" s="15"/>
      <c r="L75" s="15"/>
    </row>
    <row r="76" spans="2:12" s="30" customFormat="1" ht="12.75">
      <c r="B76" s="29"/>
      <c r="D76" s="52" t="s">
        <v>49</v>
      </c>
      <c r="E76" s="32"/>
      <c r="F76" s="136" t="s">
        <v>50</v>
      </c>
      <c r="G76" s="52" t="s">
        <v>49</v>
      </c>
      <c r="H76" s="32"/>
      <c r="I76" s="32"/>
      <c r="J76" s="137" t="s">
        <v>50</v>
      </c>
      <c r="K76" s="32"/>
      <c r="L76" s="29"/>
    </row>
    <row r="77" spans="2:12" s="30" customFormat="1" ht="14.45" customHeight="1"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29"/>
    </row>
    <row r="81" spans="2:12" s="30" customFormat="1" ht="6.95" customHeight="1"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9"/>
    </row>
    <row r="82" spans="2:12" s="30" customFormat="1" ht="24.95" customHeight="1">
      <c r="B82" s="29"/>
      <c r="C82" s="16" t="s">
        <v>100</v>
      </c>
      <c r="L82" s="29"/>
    </row>
    <row r="83" spans="2:12" s="30" customFormat="1" ht="6.95" customHeight="1">
      <c r="B83" s="29"/>
      <c r="L83" s="29"/>
    </row>
    <row r="84" spans="2:12" s="30" customFormat="1" ht="12" customHeight="1">
      <c r="B84" s="29"/>
      <c r="C84" s="25" t="s">
        <v>16</v>
      </c>
      <c r="L84" s="29"/>
    </row>
    <row r="85" spans="2:12" s="30" customFormat="1" ht="16.5" customHeight="1">
      <c r="B85" s="29"/>
      <c r="E85" s="118" t="str">
        <f>E7</f>
        <v>ZŠ bourací práce</v>
      </c>
      <c r="F85" s="119"/>
      <c r="G85" s="119"/>
      <c r="H85" s="119"/>
      <c r="L85" s="29"/>
    </row>
    <row r="86" spans="2:12" s="30" customFormat="1" ht="12" customHeight="1">
      <c r="B86" s="29"/>
      <c r="C86" s="25" t="s">
        <v>98</v>
      </c>
      <c r="L86" s="29"/>
    </row>
    <row r="87" spans="2:12" s="30" customFormat="1" ht="16.5" customHeight="1">
      <c r="B87" s="29"/>
      <c r="E87" s="62" t="str">
        <f>E9</f>
        <v>257up4 - Venkovní objekty</v>
      </c>
      <c r="F87" s="120"/>
      <c r="G87" s="120"/>
      <c r="H87" s="120"/>
      <c r="L87" s="29"/>
    </row>
    <row r="88" spans="2:12" s="30" customFormat="1" ht="6.95" customHeight="1">
      <c r="B88" s="29"/>
      <c r="L88" s="29"/>
    </row>
    <row r="89" spans="2:12" s="30" customFormat="1" ht="12" customHeight="1">
      <c r="B89" s="29"/>
      <c r="C89" s="25" t="s">
        <v>20</v>
      </c>
      <c r="F89" s="26" t="str">
        <f>F12</f>
        <v>Na Kocínce parc.č.657/2-6</v>
      </c>
      <c r="I89" s="25" t="s">
        <v>22</v>
      </c>
      <c r="J89" s="121" t="str">
        <f>IF(J12="","",J12)</f>
        <v/>
      </c>
      <c r="L89" s="29"/>
    </row>
    <row r="90" spans="2:12" s="30" customFormat="1" ht="6.95" customHeight="1">
      <c r="B90" s="29"/>
      <c r="L90" s="29"/>
    </row>
    <row r="91" spans="2:12" s="30" customFormat="1" ht="15.2" customHeight="1">
      <c r="B91" s="29"/>
      <c r="C91" s="25" t="s">
        <v>23</v>
      </c>
      <c r="F91" s="26" t="str">
        <f>E15</f>
        <v>Městská část Praha 6</v>
      </c>
      <c r="I91" s="25" t="s">
        <v>29</v>
      </c>
      <c r="J91" s="138" t="str">
        <f>E21</f>
        <v>ra15 s.r.o.</v>
      </c>
      <c r="L91" s="29"/>
    </row>
    <row r="92" spans="2:12" s="30" customFormat="1" ht="15.2" customHeight="1">
      <c r="B92" s="29"/>
      <c r="C92" s="25" t="s">
        <v>27</v>
      </c>
      <c r="F92" s="26" t="str">
        <f>IF(E18="","",E18)</f>
        <v>Vyplň údaj</v>
      </c>
      <c r="I92" s="25" t="s">
        <v>32</v>
      </c>
      <c r="J92" s="138"/>
      <c r="L92" s="29"/>
    </row>
    <row r="93" spans="2:12" s="30" customFormat="1" ht="10.35" customHeight="1">
      <c r="B93" s="29"/>
      <c r="L93" s="29"/>
    </row>
    <row r="94" spans="2:12" s="30" customFormat="1" ht="29.25" customHeight="1">
      <c r="B94" s="29"/>
      <c r="C94" s="139" t="s">
        <v>101</v>
      </c>
      <c r="D94" s="130"/>
      <c r="E94" s="130"/>
      <c r="F94" s="130"/>
      <c r="G94" s="130"/>
      <c r="H94" s="130"/>
      <c r="I94" s="130"/>
      <c r="J94" s="140" t="s">
        <v>102</v>
      </c>
      <c r="K94" s="130"/>
      <c r="L94" s="29"/>
    </row>
    <row r="95" spans="2:12" s="30" customFormat="1" ht="10.35" customHeight="1">
      <c r="B95" s="29"/>
      <c r="L95" s="29"/>
    </row>
    <row r="96" spans="2:47" s="30" customFormat="1" ht="22.9" customHeight="1">
      <c r="B96" s="29"/>
      <c r="C96" s="141" t="s">
        <v>103</v>
      </c>
      <c r="J96" s="125">
        <f>J124</f>
        <v>0</v>
      </c>
      <c r="L96" s="29"/>
      <c r="AU96" s="12" t="s">
        <v>104</v>
      </c>
    </row>
    <row r="97" spans="2:12" s="143" customFormat="1" ht="24.95" customHeight="1">
      <c r="B97" s="142"/>
      <c r="D97" s="144" t="s">
        <v>105</v>
      </c>
      <c r="E97" s="145"/>
      <c r="F97" s="145"/>
      <c r="G97" s="145"/>
      <c r="H97" s="145"/>
      <c r="I97" s="145"/>
      <c r="J97" s="146">
        <f>J125</f>
        <v>0</v>
      </c>
      <c r="L97" s="142"/>
    </row>
    <row r="98" spans="2:12" s="148" customFormat="1" ht="19.9" customHeight="1">
      <c r="B98" s="147"/>
      <c r="D98" s="149" t="s">
        <v>106</v>
      </c>
      <c r="E98" s="150"/>
      <c r="F98" s="150"/>
      <c r="G98" s="150"/>
      <c r="H98" s="150"/>
      <c r="I98" s="150"/>
      <c r="J98" s="151">
        <f>J126</f>
        <v>0</v>
      </c>
      <c r="L98" s="147"/>
    </row>
    <row r="99" spans="2:12" s="148" customFormat="1" ht="19.9" customHeight="1">
      <c r="B99" s="147"/>
      <c r="D99" s="149" t="s">
        <v>107</v>
      </c>
      <c r="E99" s="150"/>
      <c r="F99" s="150"/>
      <c r="G99" s="150"/>
      <c r="H99" s="150"/>
      <c r="I99" s="150"/>
      <c r="J99" s="151">
        <f>J133</f>
        <v>0</v>
      </c>
      <c r="L99" s="147"/>
    </row>
    <row r="100" spans="2:12" s="148" customFormat="1" ht="19.9" customHeight="1">
      <c r="B100" s="147"/>
      <c r="D100" s="149" t="s">
        <v>108</v>
      </c>
      <c r="E100" s="150"/>
      <c r="F100" s="150"/>
      <c r="G100" s="150"/>
      <c r="H100" s="150"/>
      <c r="I100" s="150"/>
      <c r="J100" s="151">
        <f>J164</f>
        <v>0</v>
      </c>
      <c r="L100" s="147"/>
    </row>
    <row r="101" spans="2:12" s="143" customFormat="1" ht="24.95" customHeight="1">
      <c r="B101" s="142"/>
      <c r="D101" s="144" t="s">
        <v>109</v>
      </c>
      <c r="E101" s="145"/>
      <c r="F101" s="145"/>
      <c r="G101" s="145"/>
      <c r="H101" s="145"/>
      <c r="I101" s="145"/>
      <c r="J101" s="146">
        <f>J186</f>
        <v>0</v>
      </c>
      <c r="L101" s="142"/>
    </row>
    <row r="102" spans="2:12" s="148" customFormat="1" ht="19.9" customHeight="1">
      <c r="B102" s="147"/>
      <c r="D102" s="149" t="s">
        <v>122</v>
      </c>
      <c r="E102" s="150"/>
      <c r="F102" s="150"/>
      <c r="G102" s="150"/>
      <c r="H102" s="150"/>
      <c r="I102" s="150"/>
      <c r="J102" s="151">
        <f>J187</f>
        <v>0</v>
      </c>
      <c r="L102" s="147"/>
    </row>
    <row r="103" spans="2:12" s="148" customFormat="1" ht="19.9" customHeight="1">
      <c r="B103" s="147"/>
      <c r="D103" s="149" t="s">
        <v>124</v>
      </c>
      <c r="E103" s="150"/>
      <c r="F103" s="150"/>
      <c r="G103" s="150"/>
      <c r="H103" s="150"/>
      <c r="I103" s="150"/>
      <c r="J103" s="151">
        <f>J191</f>
        <v>0</v>
      </c>
      <c r="L103" s="147"/>
    </row>
    <row r="104" spans="2:12" s="143" customFormat="1" ht="24.95" customHeight="1">
      <c r="B104" s="142"/>
      <c r="D104" s="144" t="s">
        <v>1063</v>
      </c>
      <c r="E104" s="145"/>
      <c r="F104" s="145"/>
      <c r="G104" s="145"/>
      <c r="H104" s="145"/>
      <c r="I104" s="145"/>
      <c r="J104" s="146">
        <f>J195</f>
        <v>0</v>
      </c>
      <c r="L104" s="142"/>
    </row>
    <row r="105" spans="2:12" s="30" customFormat="1" ht="21.75" customHeight="1">
      <c r="B105" s="29"/>
      <c r="L105" s="29"/>
    </row>
    <row r="106" spans="2:12" s="30" customFormat="1" ht="6.95" customHeight="1"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29"/>
    </row>
    <row r="110" spans="2:12" s="30" customFormat="1" ht="6.95" customHeight="1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29"/>
    </row>
    <row r="111" spans="2:12" s="30" customFormat="1" ht="24.95" customHeight="1">
      <c r="B111" s="29"/>
      <c r="C111" s="16" t="s">
        <v>129</v>
      </c>
      <c r="L111" s="29"/>
    </row>
    <row r="112" spans="2:12" s="30" customFormat="1" ht="6.95" customHeight="1">
      <c r="B112" s="29"/>
      <c r="L112" s="29"/>
    </row>
    <row r="113" spans="2:12" s="30" customFormat="1" ht="12" customHeight="1">
      <c r="B113" s="29"/>
      <c r="C113" s="25" t="s">
        <v>16</v>
      </c>
      <c r="L113" s="29"/>
    </row>
    <row r="114" spans="2:12" s="30" customFormat="1" ht="16.5" customHeight="1">
      <c r="B114" s="29"/>
      <c r="E114" s="118" t="str">
        <f>E7</f>
        <v>ZŠ bourací práce</v>
      </c>
      <c r="F114" s="119"/>
      <c r="G114" s="119"/>
      <c r="H114" s="119"/>
      <c r="L114" s="29"/>
    </row>
    <row r="115" spans="2:12" s="30" customFormat="1" ht="12" customHeight="1">
      <c r="B115" s="29"/>
      <c r="C115" s="25" t="s">
        <v>98</v>
      </c>
      <c r="L115" s="29"/>
    </row>
    <row r="116" spans="2:12" s="30" customFormat="1" ht="16.5" customHeight="1">
      <c r="B116" s="29"/>
      <c r="E116" s="62" t="str">
        <f>E9</f>
        <v>257up4 - Venkovní objekty</v>
      </c>
      <c r="F116" s="120"/>
      <c r="G116" s="120"/>
      <c r="H116" s="120"/>
      <c r="L116" s="29"/>
    </row>
    <row r="117" spans="2:12" s="30" customFormat="1" ht="6.95" customHeight="1">
      <c r="B117" s="29"/>
      <c r="L117" s="29"/>
    </row>
    <row r="118" spans="2:12" s="30" customFormat="1" ht="12" customHeight="1">
      <c r="B118" s="29"/>
      <c r="C118" s="25" t="s">
        <v>20</v>
      </c>
      <c r="F118" s="26" t="str">
        <f>F12</f>
        <v>Na Kocínce parc.č.657/2-6</v>
      </c>
      <c r="I118" s="25" t="s">
        <v>22</v>
      </c>
      <c r="J118" s="121" t="str">
        <f>IF(J12="","",J12)</f>
        <v/>
      </c>
      <c r="L118" s="29"/>
    </row>
    <row r="119" spans="2:12" s="30" customFormat="1" ht="6.95" customHeight="1">
      <c r="B119" s="29"/>
      <c r="L119" s="29"/>
    </row>
    <row r="120" spans="2:12" s="30" customFormat="1" ht="15.2" customHeight="1">
      <c r="B120" s="29"/>
      <c r="C120" s="25" t="s">
        <v>23</v>
      </c>
      <c r="F120" s="26" t="str">
        <f>E15</f>
        <v>Městská část Praha 6</v>
      </c>
      <c r="I120" s="25" t="s">
        <v>29</v>
      </c>
      <c r="J120" s="138" t="str">
        <f>E21</f>
        <v>ra15 s.r.o.</v>
      </c>
      <c r="L120" s="29"/>
    </row>
    <row r="121" spans="2:12" s="30" customFormat="1" ht="15.2" customHeight="1">
      <c r="B121" s="29"/>
      <c r="C121" s="25" t="s">
        <v>27</v>
      </c>
      <c r="F121" s="26" t="str">
        <f>IF(E18="","",E18)</f>
        <v>Vyplň údaj</v>
      </c>
      <c r="I121" s="25" t="s">
        <v>32</v>
      </c>
      <c r="J121" s="138"/>
      <c r="L121" s="29"/>
    </row>
    <row r="122" spans="2:12" s="30" customFormat="1" ht="10.35" customHeight="1">
      <c r="B122" s="29"/>
      <c r="L122" s="29"/>
    </row>
    <row r="123" spans="2:20" s="157" customFormat="1" ht="29.25" customHeight="1">
      <c r="B123" s="152"/>
      <c r="C123" s="153" t="s">
        <v>130</v>
      </c>
      <c r="D123" s="154" t="s">
        <v>59</v>
      </c>
      <c r="E123" s="154" t="s">
        <v>55</v>
      </c>
      <c r="F123" s="154" t="s">
        <v>56</v>
      </c>
      <c r="G123" s="154" t="s">
        <v>131</v>
      </c>
      <c r="H123" s="154" t="s">
        <v>132</v>
      </c>
      <c r="I123" s="154" t="s">
        <v>133</v>
      </c>
      <c r="J123" s="155" t="s">
        <v>102</v>
      </c>
      <c r="K123" s="156" t="s">
        <v>134</v>
      </c>
      <c r="L123" s="152"/>
      <c r="M123" s="82" t="s">
        <v>1</v>
      </c>
      <c r="N123" s="83" t="s">
        <v>38</v>
      </c>
      <c r="O123" s="83" t="s">
        <v>135</v>
      </c>
      <c r="P123" s="83" t="s">
        <v>136</v>
      </c>
      <c r="Q123" s="83" t="s">
        <v>137</v>
      </c>
      <c r="R123" s="83" t="s">
        <v>138</v>
      </c>
      <c r="S123" s="83" t="s">
        <v>139</v>
      </c>
      <c r="T123" s="84" t="s">
        <v>140</v>
      </c>
    </row>
    <row r="124" spans="2:63" s="30" customFormat="1" ht="22.9" customHeight="1">
      <c r="B124" s="29"/>
      <c r="C124" s="88" t="s">
        <v>141</v>
      </c>
      <c r="J124" s="158">
        <f>BK124</f>
        <v>0</v>
      </c>
      <c r="L124" s="29"/>
      <c r="M124" s="85"/>
      <c r="N124" s="70"/>
      <c r="O124" s="70"/>
      <c r="P124" s="159">
        <f>P125+P186+P195</f>
        <v>0</v>
      </c>
      <c r="Q124" s="70"/>
      <c r="R124" s="159">
        <f>R125+R186+R195</f>
        <v>0</v>
      </c>
      <c r="S124" s="70"/>
      <c r="T124" s="160">
        <f>T125+T186+T195</f>
        <v>34.530808400000005</v>
      </c>
      <c r="AT124" s="12" t="s">
        <v>73</v>
      </c>
      <c r="AU124" s="12" t="s">
        <v>104</v>
      </c>
      <c r="BK124" s="161">
        <f>BK125+BK186+BK195</f>
        <v>0</v>
      </c>
    </row>
    <row r="125" spans="2:63" s="163" customFormat="1" ht="25.9" customHeight="1">
      <c r="B125" s="162"/>
      <c r="D125" s="164" t="s">
        <v>73</v>
      </c>
      <c r="E125" s="165" t="s">
        <v>142</v>
      </c>
      <c r="F125" s="165" t="s">
        <v>143</v>
      </c>
      <c r="J125" s="166">
        <f>BK125</f>
        <v>0</v>
      </c>
      <c r="L125" s="162"/>
      <c r="M125" s="167"/>
      <c r="P125" s="168">
        <f>P126+P133+P164</f>
        <v>0</v>
      </c>
      <c r="R125" s="168">
        <f>R126+R133+R164</f>
        <v>0</v>
      </c>
      <c r="T125" s="169">
        <f>T126+T133+T164</f>
        <v>33.28345</v>
      </c>
      <c r="AR125" s="164" t="s">
        <v>82</v>
      </c>
      <c r="AT125" s="170" t="s">
        <v>73</v>
      </c>
      <c r="AU125" s="170" t="s">
        <v>74</v>
      </c>
      <c r="AY125" s="164" t="s">
        <v>144</v>
      </c>
      <c r="BK125" s="171">
        <f>BK126+BK133+BK164</f>
        <v>0</v>
      </c>
    </row>
    <row r="126" spans="2:63" s="163" customFormat="1" ht="22.9" customHeight="1">
      <c r="B126" s="162"/>
      <c r="D126" s="164" t="s">
        <v>73</v>
      </c>
      <c r="E126" s="172" t="s">
        <v>82</v>
      </c>
      <c r="F126" s="172" t="s">
        <v>145</v>
      </c>
      <c r="J126" s="173">
        <f>BK126</f>
        <v>0</v>
      </c>
      <c r="L126" s="162"/>
      <c r="M126" s="167"/>
      <c r="P126" s="168">
        <f>SUM(P127:P132)</f>
        <v>0</v>
      </c>
      <c r="R126" s="168">
        <f>SUM(R127:R132)</f>
        <v>0</v>
      </c>
      <c r="T126" s="169">
        <f>SUM(T127:T132)</f>
        <v>22.8825</v>
      </c>
      <c r="AR126" s="164" t="s">
        <v>82</v>
      </c>
      <c r="AT126" s="170" t="s">
        <v>73</v>
      </c>
      <c r="AU126" s="170" t="s">
        <v>82</v>
      </c>
      <c r="AY126" s="164" t="s">
        <v>144</v>
      </c>
      <c r="BK126" s="171">
        <f>SUM(BK127:BK132)</f>
        <v>0</v>
      </c>
    </row>
    <row r="127" spans="2:65" s="30" customFormat="1" ht="33" customHeight="1">
      <c r="B127" s="29"/>
      <c r="C127" s="174" t="s">
        <v>82</v>
      </c>
      <c r="D127" s="174" t="s">
        <v>146</v>
      </c>
      <c r="E127" s="175" t="s">
        <v>1064</v>
      </c>
      <c r="F127" s="176" t="s">
        <v>1065</v>
      </c>
      <c r="G127" s="177" t="s">
        <v>214</v>
      </c>
      <c r="H127" s="178">
        <v>11.25</v>
      </c>
      <c r="I127" s="1"/>
      <c r="J127" s="179">
        <f>ROUND(I127*H127,2)</f>
        <v>0</v>
      </c>
      <c r="K127" s="180"/>
      <c r="L127" s="29"/>
      <c r="M127" s="181" t="s">
        <v>1</v>
      </c>
      <c r="N127" s="182" t="s">
        <v>39</v>
      </c>
      <c r="P127" s="183">
        <f>O127*H127</f>
        <v>0</v>
      </c>
      <c r="Q127" s="183">
        <v>0</v>
      </c>
      <c r="R127" s="183">
        <f>Q127*H127</f>
        <v>0</v>
      </c>
      <c r="S127" s="183">
        <v>0.33</v>
      </c>
      <c r="T127" s="184">
        <f>S127*H127</f>
        <v>3.7125000000000004</v>
      </c>
      <c r="AR127" s="185" t="s">
        <v>150</v>
      </c>
      <c r="AT127" s="185" t="s">
        <v>146</v>
      </c>
      <c r="AU127" s="185" t="s">
        <v>84</v>
      </c>
      <c r="AY127" s="12" t="s">
        <v>144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2" t="s">
        <v>82</v>
      </c>
      <c r="BK127" s="186">
        <f>ROUND(I127*H127,2)</f>
        <v>0</v>
      </c>
      <c r="BL127" s="12" t="s">
        <v>150</v>
      </c>
      <c r="BM127" s="185" t="s">
        <v>1066</v>
      </c>
    </row>
    <row r="128" spans="2:51" s="188" customFormat="1" ht="12">
      <c r="B128" s="187"/>
      <c r="D128" s="189" t="s">
        <v>152</v>
      </c>
      <c r="E128" s="190" t="s">
        <v>1</v>
      </c>
      <c r="F128" s="191" t="s">
        <v>1067</v>
      </c>
      <c r="H128" s="190" t="s">
        <v>1</v>
      </c>
      <c r="L128" s="187"/>
      <c r="M128" s="192"/>
      <c r="T128" s="193"/>
      <c r="AT128" s="190" t="s">
        <v>152</v>
      </c>
      <c r="AU128" s="190" t="s">
        <v>84</v>
      </c>
      <c r="AV128" s="188" t="s">
        <v>82</v>
      </c>
      <c r="AW128" s="188" t="s">
        <v>31</v>
      </c>
      <c r="AX128" s="188" t="s">
        <v>74</v>
      </c>
      <c r="AY128" s="190" t="s">
        <v>144</v>
      </c>
    </row>
    <row r="129" spans="2:51" s="195" customFormat="1" ht="12">
      <c r="B129" s="194"/>
      <c r="D129" s="189" t="s">
        <v>152</v>
      </c>
      <c r="E129" s="196" t="s">
        <v>1</v>
      </c>
      <c r="F129" s="197" t="s">
        <v>1068</v>
      </c>
      <c r="H129" s="198">
        <v>11.25</v>
      </c>
      <c r="L129" s="194"/>
      <c r="M129" s="199"/>
      <c r="T129" s="200"/>
      <c r="AT129" s="196" t="s">
        <v>152</v>
      </c>
      <c r="AU129" s="196" t="s">
        <v>84</v>
      </c>
      <c r="AV129" s="195" t="s">
        <v>84</v>
      </c>
      <c r="AW129" s="195" t="s">
        <v>31</v>
      </c>
      <c r="AX129" s="195" t="s">
        <v>74</v>
      </c>
      <c r="AY129" s="196" t="s">
        <v>144</v>
      </c>
    </row>
    <row r="130" spans="2:65" s="30" customFormat="1" ht="16.5" customHeight="1">
      <c r="B130" s="29"/>
      <c r="C130" s="174" t="s">
        <v>84</v>
      </c>
      <c r="D130" s="174" t="s">
        <v>146</v>
      </c>
      <c r="E130" s="175" t="s">
        <v>1069</v>
      </c>
      <c r="F130" s="176" t="s">
        <v>1070</v>
      </c>
      <c r="G130" s="177" t="s">
        <v>214</v>
      </c>
      <c r="H130" s="178">
        <v>54</v>
      </c>
      <c r="I130" s="1"/>
      <c r="J130" s="179">
        <f>ROUND(I130*H130,2)</f>
        <v>0</v>
      </c>
      <c r="K130" s="180"/>
      <c r="L130" s="29"/>
      <c r="M130" s="181" t="s">
        <v>1</v>
      </c>
      <c r="N130" s="182" t="s">
        <v>39</v>
      </c>
      <c r="P130" s="183">
        <f>O130*H130</f>
        <v>0</v>
      </c>
      <c r="Q130" s="183">
        <v>0</v>
      </c>
      <c r="R130" s="183">
        <f>Q130*H130</f>
        <v>0</v>
      </c>
      <c r="S130" s="183">
        <v>0.355</v>
      </c>
      <c r="T130" s="184">
        <f>S130*H130</f>
        <v>19.169999999999998</v>
      </c>
      <c r="AR130" s="185" t="s">
        <v>150</v>
      </c>
      <c r="AT130" s="185" t="s">
        <v>146</v>
      </c>
      <c r="AU130" s="185" t="s">
        <v>84</v>
      </c>
      <c r="AY130" s="12" t="s">
        <v>144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2" t="s">
        <v>82</v>
      </c>
      <c r="BK130" s="186">
        <f>ROUND(I130*H130,2)</f>
        <v>0</v>
      </c>
      <c r="BL130" s="12" t="s">
        <v>150</v>
      </c>
      <c r="BM130" s="185" t="s">
        <v>1071</v>
      </c>
    </row>
    <row r="131" spans="2:51" s="188" customFormat="1" ht="12">
      <c r="B131" s="187"/>
      <c r="D131" s="189" t="s">
        <v>152</v>
      </c>
      <c r="E131" s="190" t="s">
        <v>1</v>
      </c>
      <c r="F131" s="191" t="s">
        <v>1072</v>
      </c>
      <c r="H131" s="190" t="s">
        <v>1</v>
      </c>
      <c r="L131" s="187"/>
      <c r="M131" s="192"/>
      <c r="T131" s="193"/>
      <c r="AT131" s="190" t="s">
        <v>152</v>
      </c>
      <c r="AU131" s="190" t="s">
        <v>84</v>
      </c>
      <c r="AV131" s="188" t="s">
        <v>82</v>
      </c>
      <c r="AW131" s="188" t="s">
        <v>31</v>
      </c>
      <c r="AX131" s="188" t="s">
        <v>74</v>
      </c>
      <c r="AY131" s="190" t="s">
        <v>144</v>
      </c>
    </row>
    <row r="132" spans="2:51" s="195" customFormat="1" ht="12">
      <c r="B132" s="194"/>
      <c r="D132" s="189" t="s">
        <v>152</v>
      </c>
      <c r="E132" s="196" t="s">
        <v>1</v>
      </c>
      <c r="F132" s="197" t="s">
        <v>1073</v>
      </c>
      <c r="H132" s="198">
        <v>54</v>
      </c>
      <c r="L132" s="194"/>
      <c r="M132" s="199"/>
      <c r="T132" s="200"/>
      <c r="AT132" s="196" t="s">
        <v>152</v>
      </c>
      <c r="AU132" s="196" t="s">
        <v>84</v>
      </c>
      <c r="AV132" s="195" t="s">
        <v>84</v>
      </c>
      <c r="AW132" s="195" t="s">
        <v>31</v>
      </c>
      <c r="AX132" s="195" t="s">
        <v>74</v>
      </c>
      <c r="AY132" s="196" t="s">
        <v>144</v>
      </c>
    </row>
    <row r="133" spans="2:63" s="163" customFormat="1" ht="22.9" customHeight="1">
      <c r="B133" s="162"/>
      <c r="D133" s="164" t="s">
        <v>73</v>
      </c>
      <c r="E133" s="172" t="s">
        <v>211</v>
      </c>
      <c r="F133" s="172" t="s">
        <v>218</v>
      </c>
      <c r="J133" s="173">
        <f>BK133</f>
        <v>0</v>
      </c>
      <c r="L133" s="162"/>
      <c r="M133" s="167"/>
      <c r="P133" s="168">
        <f>SUM(P134:P163)</f>
        <v>0</v>
      </c>
      <c r="R133" s="168">
        <f>SUM(R134:R163)</f>
        <v>0</v>
      </c>
      <c r="T133" s="169">
        <f>SUM(T134:T163)</f>
        <v>10.40095</v>
      </c>
      <c r="AR133" s="164" t="s">
        <v>82</v>
      </c>
      <c r="AT133" s="170" t="s">
        <v>73</v>
      </c>
      <c r="AU133" s="170" t="s">
        <v>82</v>
      </c>
      <c r="AY133" s="164" t="s">
        <v>144</v>
      </c>
      <c r="BK133" s="171">
        <f>SUM(BK134:BK163)</f>
        <v>0</v>
      </c>
    </row>
    <row r="134" spans="2:65" s="30" customFormat="1" ht="21.75" customHeight="1">
      <c r="B134" s="29"/>
      <c r="C134" s="174" t="s">
        <v>172</v>
      </c>
      <c r="D134" s="174" t="s">
        <v>146</v>
      </c>
      <c r="E134" s="175" t="s">
        <v>1074</v>
      </c>
      <c r="F134" s="176" t="s">
        <v>1075</v>
      </c>
      <c r="G134" s="177" t="s">
        <v>317</v>
      </c>
      <c r="H134" s="178">
        <v>12</v>
      </c>
      <c r="I134" s="1"/>
      <c r="J134" s="179">
        <f>ROUND(I134*H134,2)</f>
        <v>0</v>
      </c>
      <c r="K134" s="180"/>
      <c r="L134" s="29"/>
      <c r="M134" s="181" t="s">
        <v>1</v>
      </c>
      <c r="N134" s="182" t="s">
        <v>39</v>
      </c>
      <c r="P134" s="183">
        <f>O134*H134</f>
        <v>0</v>
      </c>
      <c r="Q134" s="183">
        <v>0</v>
      </c>
      <c r="R134" s="183">
        <f>Q134*H134</f>
        <v>0</v>
      </c>
      <c r="S134" s="183">
        <v>0.01745</v>
      </c>
      <c r="T134" s="184">
        <f>S134*H134</f>
        <v>0.2094</v>
      </c>
      <c r="AR134" s="185" t="s">
        <v>150</v>
      </c>
      <c r="AT134" s="185" t="s">
        <v>146</v>
      </c>
      <c r="AU134" s="185" t="s">
        <v>84</v>
      </c>
      <c r="AY134" s="12" t="s">
        <v>144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2" t="s">
        <v>82</v>
      </c>
      <c r="BK134" s="186">
        <f>ROUND(I134*H134,2)</f>
        <v>0</v>
      </c>
      <c r="BL134" s="12" t="s">
        <v>150</v>
      </c>
      <c r="BM134" s="185" t="s">
        <v>1076</v>
      </c>
    </row>
    <row r="135" spans="2:51" s="188" customFormat="1" ht="12">
      <c r="B135" s="187"/>
      <c r="D135" s="189" t="s">
        <v>152</v>
      </c>
      <c r="E135" s="190" t="s">
        <v>1</v>
      </c>
      <c r="F135" s="191" t="s">
        <v>1077</v>
      </c>
      <c r="H135" s="190" t="s">
        <v>1</v>
      </c>
      <c r="L135" s="187"/>
      <c r="M135" s="192"/>
      <c r="T135" s="193"/>
      <c r="AT135" s="190" t="s">
        <v>152</v>
      </c>
      <c r="AU135" s="190" t="s">
        <v>84</v>
      </c>
      <c r="AV135" s="188" t="s">
        <v>82</v>
      </c>
      <c r="AW135" s="188" t="s">
        <v>31</v>
      </c>
      <c r="AX135" s="188" t="s">
        <v>74</v>
      </c>
      <c r="AY135" s="190" t="s">
        <v>144</v>
      </c>
    </row>
    <row r="136" spans="2:51" s="195" customFormat="1" ht="12">
      <c r="B136" s="194"/>
      <c r="D136" s="189" t="s">
        <v>152</v>
      </c>
      <c r="E136" s="196" t="s">
        <v>1</v>
      </c>
      <c r="F136" s="197" t="s">
        <v>1078</v>
      </c>
      <c r="H136" s="198">
        <v>12</v>
      </c>
      <c r="L136" s="194"/>
      <c r="M136" s="199"/>
      <c r="T136" s="200"/>
      <c r="AT136" s="196" t="s">
        <v>152</v>
      </c>
      <c r="AU136" s="196" t="s">
        <v>84</v>
      </c>
      <c r="AV136" s="195" t="s">
        <v>84</v>
      </c>
      <c r="AW136" s="195" t="s">
        <v>31</v>
      </c>
      <c r="AX136" s="195" t="s">
        <v>74</v>
      </c>
      <c r="AY136" s="196" t="s">
        <v>144</v>
      </c>
    </row>
    <row r="137" spans="2:65" s="30" customFormat="1" ht="21.75" customHeight="1">
      <c r="B137" s="29"/>
      <c r="C137" s="174" t="s">
        <v>150</v>
      </c>
      <c r="D137" s="174" t="s">
        <v>146</v>
      </c>
      <c r="E137" s="175" t="s">
        <v>1079</v>
      </c>
      <c r="F137" s="176" t="s">
        <v>1080</v>
      </c>
      <c r="G137" s="177" t="s">
        <v>149</v>
      </c>
      <c r="H137" s="178">
        <v>1.8</v>
      </c>
      <c r="I137" s="1"/>
      <c r="J137" s="179">
        <f>ROUND(I137*H137,2)</f>
        <v>0</v>
      </c>
      <c r="K137" s="180"/>
      <c r="L137" s="29"/>
      <c r="M137" s="181" t="s">
        <v>1</v>
      </c>
      <c r="N137" s="182" t="s">
        <v>39</v>
      </c>
      <c r="P137" s="183">
        <f>O137*H137</f>
        <v>0</v>
      </c>
      <c r="Q137" s="183">
        <v>0</v>
      </c>
      <c r="R137" s="183">
        <f>Q137*H137</f>
        <v>0</v>
      </c>
      <c r="S137" s="183">
        <v>1.4</v>
      </c>
      <c r="T137" s="184">
        <f>S137*H137</f>
        <v>2.52</v>
      </c>
      <c r="AR137" s="185" t="s">
        <v>150</v>
      </c>
      <c r="AT137" s="185" t="s">
        <v>146</v>
      </c>
      <c r="AU137" s="185" t="s">
        <v>84</v>
      </c>
      <c r="AY137" s="12" t="s">
        <v>144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2" t="s">
        <v>82</v>
      </c>
      <c r="BK137" s="186">
        <f>ROUND(I137*H137,2)</f>
        <v>0</v>
      </c>
      <c r="BL137" s="12" t="s">
        <v>150</v>
      </c>
      <c r="BM137" s="185" t="s">
        <v>1081</v>
      </c>
    </row>
    <row r="138" spans="2:51" s="188" customFormat="1" ht="12">
      <c r="B138" s="187"/>
      <c r="D138" s="189" t="s">
        <v>152</v>
      </c>
      <c r="E138" s="190" t="s">
        <v>1</v>
      </c>
      <c r="F138" s="191" t="s">
        <v>1082</v>
      </c>
      <c r="H138" s="190" t="s">
        <v>1</v>
      </c>
      <c r="L138" s="187"/>
      <c r="M138" s="192"/>
      <c r="T138" s="193"/>
      <c r="AT138" s="190" t="s">
        <v>152</v>
      </c>
      <c r="AU138" s="190" t="s">
        <v>84</v>
      </c>
      <c r="AV138" s="188" t="s">
        <v>82</v>
      </c>
      <c r="AW138" s="188" t="s">
        <v>31</v>
      </c>
      <c r="AX138" s="188" t="s">
        <v>74</v>
      </c>
      <c r="AY138" s="190" t="s">
        <v>144</v>
      </c>
    </row>
    <row r="139" spans="2:51" s="195" customFormat="1" ht="12">
      <c r="B139" s="194"/>
      <c r="D139" s="189" t="s">
        <v>152</v>
      </c>
      <c r="E139" s="196" t="s">
        <v>1</v>
      </c>
      <c r="F139" s="197" t="s">
        <v>1083</v>
      </c>
      <c r="H139" s="198">
        <v>1.8</v>
      </c>
      <c r="L139" s="194"/>
      <c r="M139" s="199"/>
      <c r="T139" s="200"/>
      <c r="AT139" s="196" t="s">
        <v>152</v>
      </c>
      <c r="AU139" s="196" t="s">
        <v>84</v>
      </c>
      <c r="AV139" s="195" t="s">
        <v>84</v>
      </c>
      <c r="AW139" s="195" t="s">
        <v>31</v>
      </c>
      <c r="AX139" s="195" t="s">
        <v>74</v>
      </c>
      <c r="AY139" s="196" t="s">
        <v>144</v>
      </c>
    </row>
    <row r="140" spans="2:65" s="30" customFormat="1" ht="16.5" customHeight="1">
      <c r="B140" s="29"/>
      <c r="C140" s="174" t="s">
        <v>187</v>
      </c>
      <c r="D140" s="174" t="s">
        <v>146</v>
      </c>
      <c r="E140" s="175" t="s">
        <v>1084</v>
      </c>
      <c r="F140" s="176" t="s">
        <v>1085</v>
      </c>
      <c r="G140" s="177" t="s">
        <v>506</v>
      </c>
      <c r="H140" s="178">
        <v>1</v>
      </c>
      <c r="I140" s="1"/>
      <c r="J140" s="179">
        <f>ROUND(I140*H140,2)</f>
        <v>0</v>
      </c>
      <c r="K140" s="180"/>
      <c r="L140" s="29"/>
      <c r="M140" s="181" t="s">
        <v>1</v>
      </c>
      <c r="N140" s="182" t="s">
        <v>39</v>
      </c>
      <c r="P140" s="183">
        <f>O140*H140</f>
        <v>0</v>
      </c>
      <c r="Q140" s="183">
        <v>0</v>
      </c>
      <c r="R140" s="183">
        <f>Q140*H140</f>
        <v>0</v>
      </c>
      <c r="S140" s="183">
        <v>0.05</v>
      </c>
      <c r="T140" s="184">
        <f>S140*H140</f>
        <v>0.05</v>
      </c>
      <c r="AR140" s="185" t="s">
        <v>150</v>
      </c>
      <c r="AT140" s="185" t="s">
        <v>146</v>
      </c>
      <c r="AU140" s="185" t="s">
        <v>84</v>
      </c>
      <c r="AY140" s="12" t="s">
        <v>144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2" t="s">
        <v>82</v>
      </c>
      <c r="BK140" s="186">
        <f>ROUND(I140*H140,2)</f>
        <v>0</v>
      </c>
      <c r="BL140" s="12" t="s">
        <v>150</v>
      </c>
      <c r="BM140" s="185" t="s">
        <v>1086</v>
      </c>
    </row>
    <row r="141" spans="2:51" s="188" customFormat="1" ht="12">
      <c r="B141" s="187"/>
      <c r="D141" s="189" t="s">
        <v>152</v>
      </c>
      <c r="E141" s="190" t="s">
        <v>1</v>
      </c>
      <c r="F141" s="191" t="s">
        <v>1087</v>
      </c>
      <c r="H141" s="190" t="s">
        <v>1</v>
      </c>
      <c r="L141" s="187"/>
      <c r="M141" s="192"/>
      <c r="T141" s="193"/>
      <c r="AT141" s="190" t="s">
        <v>152</v>
      </c>
      <c r="AU141" s="190" t="s">
        <v>84</v>
      </c>
      <c r="AV141" s="188" t="s">
        <v>82</v>
      </c>
      <c r="AW141" s="188" t="s">
        <v>31</v>
      </c>
      <c r="AX141" s="188" t="s">
        <v>74</v>
      </c>
      <c r="AY141" s="190" t="s">
        <v>144</v>
      </c>
    </row>
    <row r="142" spans="2:51" s="195" customFormat="1" ht="12">
      <c r="B142" s="194"/>
      <c r="D142" s="189" t="s">
        <v>152</v>
      </c>
      <c r="E142" s="196" t="s">
        <v>1</v>
      </c>
      <c r="F142" s="197" t="s">
        <v>82</v>
      </c>
      <c r="H142" s="198">
        <v>1</v>
      </c>
      <c r="L142" s="194"/>
      <c r="M142" s="199"/>
      <c r="T142" s="200"/>
      <c r="AT142" s="196" t="s">
        <v>152</v>
      </c>
      <c r="AU142" s="196" t="s">
        <v>84</v>
      </c>
      <c r="AV142" s="195" t="s">
        <v>84</v>
      </c>
      <c r="AW142" s="195" t="s">
        <v>31</v>
      </c>
      <c r="AX142" s="195" t="s">
        <v>74</v>
      </c>
      <c r="AY142" s="196" t="s">
        <v>144</v>
      </c>
    </row>
    <row r="143" spans="2:65" s="30" customFormat="1" ht="16.5" customHeight="1">
      <c r="B143" s="29"/>
      <c r="C143" s="174" t="s">
        <v>193</v>
      </c>
      <c r="D143" s="174" t="s">
        <v>146</v>
      </c>
      <c r="E143" s="175" t="s">
        <v>1088</v>
      </c>
      <c r="F143" s="176" t="s">
        <v>1089</v>
      </c>
      <c r="G143" s="177" t="s">
        <v>506</v>
      </c>
      <c r="H143" s="178">
        <v>1</v>
      </c>
      <c r="I143" s="1"/>
      <c r="J143" s="179">
        <f>ROUND(I143*H143,2)</f>
        <v>0</v>
      </c>
      <c r="K143" s="180"/>
      <c r="L143" s="29"/>
      <c r="M143" s="181" t="s">
        <v>1</v>
      </c>
      <c r="N143" s="182" t="s">
        <v>39</v>
      </c>
      <c r="P143" s="183">
        <f>O143*H143</f>
        <v>0</v>
      </c>
      <c r="Q143" s="183">
        <v>0</v>
      </c>
      <c r="R143" s="183">
        <f>Q143*H143</f>
        <v>0</v>
      </c>
      <c r="S143" s="183">
        <v>0.12</v>
      </c>
      <c r="T143" s="184">
        <f>S143*H143</f>
        <v>0.12</v>
      </c>
      <c r="AR143" s="185" t="s">
        <v>150</v>
      </c>
      <c r="AT143" s="185" t="s">
        <v>146</v>
      </c>
      <c r="AU143" s="185" t="s">
        <v>84</v>
      </c>
      <c r="AY143" s="12" t="s">
        <v>144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2" t="s">
        <v>82</v>
      </c>
      <c r="BK143" s="186">
        <f>ROUND(I143*H143,2)</f>
        <v>0</v>
      </c>
      <c r="BL143" s="12" t="s">
        <v>150</v>
      </c>
      <c r="BM143" s="185" t="s">
        <v>1090</v>
      </c>
    </row>
    <row r="144" spans="2:51" s="188" customFormat="1" ht="12">
      <c r="B144" s="187"/>
      <c r="D144" s="189" t="s">
        <v>152</v>
      </c>
      <c r="E144" s="190" t="s">
        <v>1</v>
      </c>
      <c r="F144" s="191" t="s">
        <v>1087</v>
      </c>
      <c r="H144" s="190" t="s">
        <v>1</v>
      </c>
      <c r="L144" s="187"/>
      <c r="M144" s="192"/>
      <c r="T144" s="193"/>
      <c r="AT144" s="190" t="s">
        <v>152</v>
      </c>
      <c r="AU144" s="190" t="s">
        <v>84</v>
      </c>
      <c r="AV144" s="188" t="s">
        <v>82</v>
      </c>
      <c r="AW144" s="188" t="s">
        <v>31</v>
      </c>
      <c r="AX144" s="188" t="s">
        <v>74</v>
      </c>
      <c r="AY144" s="190" t="s">
        <v>144</v>
      </c>
    </row>
    <row r="145" spans="2:51" s="195" customFormat="1" ht="12">
      <c r="B145" s="194"/>
      <c r="D145" s="189" t="s">
        <v>152</v>
      </c>
      <c r="E145" s="196" t="s">
        <v>1</v>
      </c>
      <c r="F145" s="197" t="s">
        <v>82</v>
      </c>
      <c r="H145" s="198">
        <v>1</v>
      </c>
      <c r="L145" s="194"/>
      <c r="M145" s="199"/>
      <c r="T145" s="200"/>
      <c r="AT145" s="196" t="s">
        <v>152</v>
      </c>
      <c r="AU145" s="196" t="s">
        <v>84</v>
      </c>
      <c r="AV145" s="195" t="s">
        <v>84</v>
      </c>
      <c r="AW145" s="195" t="s">
        <v>31</v>
      </c>
      <c r="AX145" s="195" t="s">
        <v>74</v>
      </c>
      <c r="AY145" s="196" t="s">
        <v>144</v>
      </c>
    </row>
    <row r="146" spans="2:65" s="30" customFormat="1" ht="21.75" customHeight="1">
      <c r="B146" s="29"/>
      <c r="C146" s="174" t="s">
        <v>199</v>
      </c>
      <c r="D146" s="174" t="s">
        <v>146</v>
      </c>
      <c r="E146" s="175" t="s">
        <v>1091</v>
      </c>
      <c r="F146" s="176" t="s">
        <v>1092</v>
      </c>
      <c r="G146" s="177" t="s">
        <v>506</v>
      </c>
      <c r="H146" s="178">
        <v>2</v>
      </c>
      <c r="I146" s="1"/>
      <c r="J146" s="179">
        <f>ROUND(I146*H146,2)</f>
        <v>0</v>
      </c>
      <c r="K146" s="180"/>
      <c r="L146" s="29"/>
      <c r="M146" s="181" t="s">
        <v>1</v>
      </c>
      <c r="N146" s="182" t="s">
        <v>39</v>
      </c>
      <c r="P146" s="183">
        <f>O146*H146</f>
        <v>0</v>
      </c>
      <c r="Q146" s="183">
        <v>0</v>
      </c>
      <c r="R146" s="183">
        <f>Q146*H146</f>
        <v>0</v>
      </c>
      <c r="S146" s="183">
        <v>0.25</v>
      </c>
      <c r="T146" s="184">
        <f>S146*H146</f>
        <v>0.5</v>
      </c>
      <c r="AR146" s="185" t="s">
        <v>150</v>
      </c>
      <c r="AT146" s="185" t="s">
        <v>146</v>
      </c>
      <c r="AU146" s="185" t="s">
        <v>84</v>
      </c>
      <c r="AY146" s="12" t="s">
        <v>144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2" t="s">
        <v>82</v>
      </c>
      <c r="BK146" s="186">
        <f>ROUND(I146*H146,2)</f>
        <v>0</v>
      </c>
      <c r="BL146" s="12" t="s">
        <v>150</v>
      </c>
      <c r="BM146" s="185" t="s">
        <v>1093</v>
      </c>
    </row>
    <row r="147" spans="2:51" s="188" customFormat="1" ht="12">
      <c r="B147" s="187"/>
      <c r="D147" s="189" t="s">
        <v>152</v>
      </c>
      <c r="E147" s="190" t="s">
        <v>1</v>
      </c>
      <c r="F147" s="191" t="s">
        <v>1094</v>
      </c>
      <c r="H147" s="190" t="s">
        <v>1</v>
      </c>
      <c r="L147" s="187"/>
      <c r="M147" s="192"/>
      <c r="T147" s="193"/>
      <c r="AT147" s="190" t="s">
        <v>152</v>
      </c>
      <c r="AU147" s="190" t="s">
        <v>84</v>
      </c>
      <c r="AV147" s="188" t="s">
        <v>82</v>
      </c>
      <c r="AW147" s="188" t="s">
        <v>31</v>
      </c>
      <c r="AX147" s="188" t="s">
        <v>74</v>
      </c>
      <c r="AY147" s="190" t="s">
        <v>144</v>
      </c>
    </row>
    <row r="148" spans="2:51" s="195" customFormat="1" ht="12">
      <c r="B148" s="194"/>
      <c r="D148" s="189" t="s">
        <v>152</v>
      </c>
      <c r="E148" s="196" t="s">
        <v>1</v>
      </c>
      <c r="F148" s="197" t="s">
        <v>1095</v>
      </c>
      <c r="H148" s="198">
        <v>2</v>
      </c>
      <c r="L148" s="194"/>
      <c r="M148" s="199"/>
      <c r="T148" s="200"/>
      <c r="AT148" s="196" t="s">
        <v>152</v>
      </c>
      <c r="AU148" s="196" t="s">
        <v>84</v>
      </c>
      <c r="AV148" s="195" t="s">
        <v>84</v>
      </c>
      <c r="AW148" s="195" t="s">
        <v>31</v>
      </c>
      <c r="AX148" s="195" t="s">
        <v>74</v>
      </c>
      <c r="AY148" s="196" t="s">
        <v>144</v>
      </c>
    </row>
    <row r="149" spans="2:65" s="30" customFormat="1" ht="16.5" customHeight="1">
      <c r="B149" s="29"/>
      <c r="C149" s="174" t="s">
        <v>204</v>
      </c>
      <c r="D149" s="174" t="s">
        <v>146</v>
      </c>
      <c r="E149" s="175" t="s">
        <v>1096</v>
      </c>
      <c r="F149" s="176" t="s">
        <v>1097</v>
      </c>
      <c r="G149" s="177" t="s">
        <v>506</v>
      </c>
      <c r="H149" s="178">
        <v>2</v>
      </c>
      <c r="I149" s="1"/>
      <c r="J149" s="179">
        <f>ROUND(I149*H149,2)</f>
        <v>0</v>
      </c>
      <c r="K149" s="180"/>
      <c r="L149" s="29"/>
      <c r="M149" s="181" t="s">
        <v>1</v>
      </c>
      <c r="N149" s="182" t="s">
        <v>39</v>
      </c>
      <c r="P149" s="183">
        <f>O149*H149</f>
        <v>0</v>
      </c>
      <c r="Q149" s="183">
        <v>0</v>
      </c>
      <c r="R149" s="183">
        <f>Q149*H149</f>
        <v>0</v>
      </c>
      <c r="S149" s="183">
        <v>0.075</v>
      </c>
      <c r="T149" s="184">
        <f>S149*H149</f>
        <v>0.15</v>
      </c>
      <c r="AR149" s="185" t="s">
        <v>150</v>
      </c>
      <c r="AT149" s="185" t="s">
        <v>146</v>
      </c>
      <c r="AU149" s="185" t="s">
        <v>84</v>
      </c>
      <c r="AY149" s="12" t="s">
        <v>144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2" t="s">
        <v>82</v>
      </c>
      <c r="BK149" s="186">
        <f>ROUND(I149*H149,2)</f>
        <v>0</v>
      </c>
      <c r="BL149" s="12" t="s">
        <v>150</v>
      </c>
      <c r="BM149" s="185" t="s">
        <v>1098</v>
      </c>
    </row>
    <row r="150" spans="2:51" s="188" customFormat="1" ht="12">
      <c r="B150" s="187"/>
      <c r="D150" s="189" t="s">
        <v>152</v>
      </c>
      <c r="E150" s="190" t="s">
        <v>1</v>
      </c>
      <c r="F150" s="191" t="s">
        <v>1099</v>
      </c>
      <c r="H150" s="190" t="s">
        <v>1</v>
      </c>
      <c r="L150" s="187"/>
      <c r="M150" s="192"/>
      <c r="T150" s="193"/>
      <c r="AT150" s="190" t="s">
        <v>152</v>
      </c>
      <c r="AU150" s="190" t="s">
        <v>84</v>
      </c>
      <c r="AV150" s="188" t="s">
        <v>82</v>
      </c>
      <c r="AW150" s="188" t="s">
        <v>31</v>
      </c>
      <c r="AX150" s="188" t="s">
        <v>74</v>
      </c>
      <c r="AY150" s="190" t="s">
        <v>144</v>
      </c>
    </row>
    <row r="151" spans="2:51" s="195" customFormat="1" ht="12">
      <c r="B151" s="194"/>
      <c r="D151" s="189" t="s">
        <v>152</v>
      </c>
      <c r="E151" s="196" t="s">
        <v>1</v>
      </c>
      <c r="F151" s="197" t="s">
        <v>84</v>
      </c>
      <c r="H151" s="198">
        <v>2</v>
      </c>
      <c r="L151" s="194"/>
      <c r="M151" s="199"/>
      <c r="T151" s="200"/>
      <c r="AT151" s="196" t="s">
        <v>152</v>
      </c>
      <c r="AU151" s="196" t="s">
        <v>84</v>
      </c>
      <c r="AV151" s="195" t="s">
        <v>84</v>
      </c>
      <c r="AW151" s="195" t="s">
        <v>31</v>
      </c>
      <c r="AX151" s="195" t="s">
        <v>74</v>
      </c>
      <c r="AY151" s="196" t="s">
        <v>144</v>
      </c>
    </row>
    <row r="152" spans="2:65" s="30" customFormat="1" ht="16.5" customHeight="1">
      <c r="B152" s="29"/>
      <c r="C152" s="174" t="s">
        <v>211</v>
      </c>
      <c r="D152" s="174" t="s">
        <v>146</v>
      </c>
      <c r="E152" s="175" t="s">
        <v>1100</v>
      </c>
      <c r="F152" s="176" t="s">
        <v>1101</v>
      </c>
      <c r="G152" s="177" t="s">
        <v>506</v>
      </c>
      <c r="H152" s="178">
        <v>1</v>
      </c>
      <c r="I152" s="1"/>
      <c r="J152" s="179">
        <f>ROUND(I152*H152,2)</f>
        <v>0</v>
      </c>
      <c r="K152" s="180"/>
      <c r="L152" s="29"/>
      <c r="M152" s="181" t="s">
        <v>1</v>
      </c>
      <c r="N152" s="182" t="s">
        <v>39</v>
      </c>
      <c r="P152" s="183">
        <f>O152*H152</f>
        <v>0</v>
      </c>
      <c r="Q152" s="183">
        <v>0</v>
      </c>
      <c r="R152" s="183">
        <f>Q152*H152</f>
        <v>0</v>
      </c>
      <c r="S152" s="183">
        <v>1.65</v>
      </c>
      <c r="T152" s="184">
        <f>S152*H152</f>
        <v>1.65</v>
      </c>
      <c r="AR152" s="185" t="s">
        <v>150</v>
      </c>
      <c r="AT152" s="185" t="s">
        <v>146</v>
      </c>
      <c r="AU152" s="185" t="s">
        <v>84</v>
      </c>
      <c r="AY152" s="12" t="s">
        <v>144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2" t="s">
        <v>82</v>
      </c>
      <c r="BK152" s="186">
        <f>ROUND(I152*H152,2)</f>
        <v>0</v>
      </c>
      <c r="BL152" s="12" t="s">
        <v>150</v>
      </c>
      <c r="BM152" s="185" t="s">
        <v>1102</v>
      </c>
    </row>
    <row r="153" spans="2:51" s="188" customFormat="1" ht="12">
      <c r="B153" s="187"/>
      <c r="D153" s="189" t="s">
        <v>152</v>
      </c>
      <c r="E153" s="190" t="s">
        <v>1</v>
      </c>
      <c r="F153" s="191" t="s">
        <v>1103</v>
      </c>
      <c r="H153" s="190" t="s">
        <v>1</v>
      </c>
      <c r="L153" s="187"/>
      <c r="M153" s="192"/>
      <c r="T153" s="193"/>
      <c r="AT153" s="190" t="s">
        <v>152</v>
      </c>
      <c r="AU153" s="190" t="s">
        <v>84</v>
      </c>
      <c r="AV153" s="188" t="s">
        <v>82</v>
      </c>
      <c r="AW153" s="188" t="s">
        <v>31</v>
      </c>
      <c r="AX153" s="188" t="s">
        <v>74</v>
      </c>
      <c r="AY153" s="190" t="s">
        <v>144</v>
      </c>
    </row>
    <row r="154" spans="2:51" s="195" customFormat="1" ht="12">
      <c r="B154" s="194"/>
      <c r="D154" s="189" t="s">
        <v>152</v>
      </c>
      <c r="E154" s="196" t="s">
        <v>1</v>
      </c>
      <c r="F154" s="197" t="s">
        <v>82</v>
      </c>
      <c r="H154" s="198">
        <v>1</v>
      </c>
      <c r="L154" s="194"/>
      <c r="M154" s="199"/>
      <c r="T154" s="200"/>
      <c r="AT154" s="196" t="s">
        <v>152</v>
      </c>
      <c r="AU154" s="196" t="s">
        <v>84</v>
      </c>
      <c r="AV154" s="195" t="s">
        <v>84</v>
      </c>
      <c r="AW154" s="195" t="s">
        <v>31</v>
      </c>
      <c r="AX154" s="195" t="s">
        <v>74</v>
      </c>
      <c r="AY154" s="196" t="s">
        <v>144</v>
      </c>
    </row>
    <row r="155" spans="2:65" s="30" customFormat="1" ht="24.2" customHeight="1">
      <c r="B155" s="29"/>
      <c r="C155" s="174" t="s">
        <v>171</v>
      </c>
      <c r="D155" s="174" t="s">
        <v>146</v>
      </c>
      <c r="E155" s="175" t="s">
        <v>1104</v>
      </c>
      <c r="F155" s="176" t="s">
        <v>1105</v>
      </c>
      <c r="G155" s="177" t="s">
        <v>506</v>
      </c>
      <c r="H155" s="178">
        <v>2</v>
      </c>
      <c r="I155" s="1"/>
      <c r="J155" s="179">
        <f>ROUND(I155*H155,2)</f>
        <v>0</v>
      </c>
      <c r="K155" s="180"/>
      <c r="L155" s="29"/>
      <c r="M155" s="181" t="s">
        <v>1</v>
      </c>
      <c r="N155" s="182" t="s">
        <v>39</v>
      </c>
      <c r="P155" s="183">
        <f>O155*H155</f>
        <v>0</v>
      </c>
      <c r="Q155" s="183">
        <v>0</v>
      </c>
      <c r="R155" s="183">
        <f>Q155*H155</f>
        <v>0</v>
      </c>
      <c r="S155" s="183">
        <v>0.165</v>
      </c>
      <c r="T155" s="184">
        <f>S155*H155</f>
        <v>0.33</v>
      </c>
      <c r="AR155" s="185" t="s">
        <v>150</v>
      </c>
      <c r="AT155" s="185" t="s">
        <v>146</v>
      </c>
      <c r="AU155" s="185" t="s">
        <v>84</v>
      </c>
      <c r="AY155" s="12" t="s">
        <v>144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2" t="s">
        <v>82</v>
      </c>
      <c r="BK155" s="186">
        <f>ROUND(I155*H155,2)</f>
        <v>0</v>
      </c>
      <c r="BL155" s="12" t="s">
        <v>150</v>
      </c>
      <c r="BM155" s="185" t="s">
        <v>1106</v>
      </c>
    </row>
    <row r="156" spans="2:51" s="188" customFormat="1" ht="12">
      <c r="B156" s="187"/>
      <c r="D156" s="189" t="s">
        <v>152</v>
      </c>
      <c r="E156" s="190" t="s">
        <v>1</v>
      </c>
      <c r="F156" s="191" t="s">
        <v>1107</v>
      </c>
      <c r="H156" s="190" t="s">
        <v>1</v>
      </c>
      <c r="L156" s="187"/>
      <c r="M156" s="192"/>
      <c r="T156" s="193"/>
      <c r="AT156" s="190" t="s">
        <v>152</v>
      </c>
      <c r="AU156" s="190" t="s">
        <v>84</v>
      </c>
      <c r="AV156" s="188" t="s">
        <v>82</v>
      </c>
      <c r="AW156" s="188" t="s">
        <v>31</v>
      </c>
      <c r="AX156" s="188" t="s">
        <v>74</v>
      </c>
      <c r="AY156" s="190" t="s">
        <v>144</v>
      </c>
    </row>
    <row r="157" spans="2:51" s="195" customFormat="1" ht="12">
      <c r="B157" s="194"/>
      <c r="D157" s="189" t="s">
        <v>152</v>
      </c>
      <c r="E157" s="196" t="s">
        <v>1</v>
      </c>
      <c r="F157" s="197" t="s">
        <v>84</v>
      </c>
      <c r="H157" s="198">
        <v>2</v>
      </c>
      <c r="L157" s="194"/>
      <c r="M157" s="199"/>
      <c r="T157" s="200"/>
      <c r="AT157" s="196" t="s">
        <v>152</v>
      </c>
      <c r="AU157" s="196" t="s">
        <v>84</v>
      </c>
      <c r="AV157" s="195" t="s">
        <v>84</v>
      </c>
      <c r="AW157" s="195" t="s">
        <v>31</v>
      </c>
      <c r="AX157" s="195" t="s">
        <v>74</v>
      </c>
      <c r="AY157" s="196" t="s">
        <v>144</v>
      </c>
    </row>
    <row r="158" spans="2:65" s="30" customFormat="1" ht="24.2" customHeight="1">
      <c r="B158" s="29"/>
      <c r="C158" s="174" t="s">
        <v>234</v>
      </c>
      <c r="D158" s="174" t="s">
        <v>146</v>
      </c>
      <c r="E158" s="175" t="s">
        <v>1108</v>
      </c>
      <c r="F158" s="176" t="s">
        <v>1109</v>
      </c>
      <c r="G158" s="177" t="s">
        <v>317</v>
      </c>
      <c r="H158" s="178">
        <v>3</v>
      </c>
      <c r="I158" s="1"/>
      <c r="J158" s="179">
        <f>ROUND(I158*H158,2)</f>
        <v>0</v>
      </c>
      <c r="K158" s="180"/>
      <c r="L158" s="29"/>
      <c r="M158" s="181" t="s">
        <v>1</v>
      </c>
      <c r="N158" s="182" t="s">
        <v>39</v>
      </c>
      <c r="P158" s="183">
        <f>O158*H158</f>
        <v>0</v>
      </c>
      <c r="Q158" s="183">
        <v>0</v>
      </c>
      <c r="R158" s="183">
        <f>Q158*H158</f>
        <v>0</v>
      </c>
      <c r="S158" s="183">
        <v>0.00925</v>
      </c>
      <c r="T158" s="184">
        <f>S158*H158</f>
        <v>0.027749999999999997</v>
      </c>
      <c r="AR158" s="185" t="s">
        <v>150</v>
      </c>
      <c r="AT158" s="185" t="s">
        <v>146</v>
      </c>
      <c r="AU158" s="185" t="s">
        <v>84</v>
      </c>
      <c r="AY158" s="12" t="s">
        <v>144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2" t="s">
        <v>82</v>
      </c>
      <c r="BK158" s="186">
        <f>ROUND(I158*H158,2)</f>
        <v>0</v>
      </c>
      <c r="BL158" s="12" t="s">
        <v>150</v>
      </c>
      <c r="BM158" s="185" t="s">
        <v>1110</v>
      </c>
    </row>
    <row r="159" spans="2:51" s="188" customFormat="1" ht="12">
      <c r="B159" s="187"/>
      <c r="D159" s="189" t="s">
        <v>152</v>
      </c>
      <c r="E159" s="190" t="s">
        <v>1</v>
      </c>
      <c r="F159" s="191" t="s">
        <v>1111</v>
      </c>
      <c r="H159" s="190" t="s">
        <v>1</v>
      </c>
      <c r="L159" s="187"/>
      <c r="M159" s="192"/>
      <c r="T159" s="193"/>
      <c r="AT159" s="190" t="s">
        <v>152</v>
      </c>
      <c r="AU159" s="190" t="s">
        <v>84</v>
      </c>
      <c r="AV159" s="188" t="s">
        <v>82</v>
      </c>
      <c r="AW159" s="188" t="s">
        <v>31</v>
      </c>
      <c r="AX159" s="188" t="s">
        <v>74</v>
      </c>
      <c r="AY159" s="190" t="s">
        <v>144</v>
      </c>
    </row>
    <row r="160" spans="2:51" s="195" customFormat="1" ht="12">
      <c r="B160" s="194"/>
      <c r="D160" s="189" t="s">
        <v>152</v>
      </c>
      <c r="E160" s="196" t="s">
        <v>1</v>
      </c>
      <c r="F160" s="197" t="s">
        <v>172</v>
      </c>
      <c r="H160" s="198">
        <v>3</v>
      </c>
      <c r="L160" s="194"/>
      <c r="M160" s="199"/>
      <c r="T160" s="200"/>
      <c r="AT160" s="196" t="s">
        <v>152</v>
      </c>
      <c r="AU160" s="196" t="s">
        <v>84</v>
      </c>
      <c r="AV160" s="195" t="s">
        <v>84</v>
      </c>
      <c r="AW160" s="195" t="s">
        <v>31</v>
      </c>
      <c r="AX160" s="195" t="s">
        <v>74</v>
      </c>
      <c r="AY160" s="196" t="s">
        <v>144</v>
      </c>
    </row>
    <row r="161" spans="2:65" s="30" customFormat="1" ht="24.2" customHeight="1">
      <c r="B161" s="29"/>
      <c r="C161" s="174" t="s">
        <v>248</v>
      </c>
      <c r="D161" s="174" t="s">
        <v>146</v>
      </c>
      <c r="E161" s="175" t="s">
        <v>1112</v>
      </c>
      <c r="F161" s="176" t="s">
        <v>1113</v>
      </c>
      <c r="G161" s="177" t="s">
        <v>149</v>
      </c>
      <c r="H161" s="178">
        <v>124.2</v>
      </c>
      <c r="I161" s="1"/>
      <c r="J161" s="179">
        <f>ROUND(I161*H161,2)</f>
        <v>0</v>
      </c>
      <c r="K161" s="180"/>
      <c r="L161" s="29"/>
      <c r="M161" s="181" t="s">
        <v>1</v>
      </c>
      <c r="N161" s="182" t="s">
        <v>39</v>
      </c>
      <c r="P161" s="183">
        <f>O161*H161</f>
        <v>0</v>
      </c>
      <c r="Q161" s="183">
        <v>0</v>
      </c>
      <c r="R161" s="183">
        <f>Q161*H161</f>
        <v>0</v>
      </c>
      <c r="S161" s="183">
        <v>0.039</v>
      </c>
      <c r="T161" s="184">
        <f>S161*H161</f>
        <v>4.8438</v>
      </c>
      <c r="AR161" s="185" t="s">
        <v>150</v>
      </c>
      <c r="AT161" s="185" t="s">
        <v>146</v>
      </c>
      <c r="AU161" s="185" t="s">
        <v>84</v>
      </c>
      <c r="AY161" s="12" t="s">
        <v>144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2" t="s">
        <v>82</v>
      </c>
      <c r="BK161" s="186">
        <f>ROUND(I161*H161,2)</f>
        <v>0</v>
      </c>
      <c r="BL161" s="12" t="s">
        <v>150</v>
      </c>
      <c r="BM161" s="185" t="s">
        <v>1114</v>
      </c>
    </row>
    <row r="162" spans="2:51" s="188" customFormat="1" ht="12">
      <c r="B162" s="187"/>
      <c r="D162" s="189" t="s">
        <v>152</v>
      </c>
      <c r="E162" s="190" t="s">
        <v>1</v>
      </c>
      <c r="F162" s="191" t="s">
        <v>1115</v>
      </c>
      <c r="H162" s="190" t="s">
        <v>1</v>
      </c>
      <c r="L162" s="187"/>
      <c r="M162" s="192"/>
      <c r="T162" s="193"/>
      <c r="AT162" s="190" t="s">
        <v>152</v>
      </c>
      <c r="AU162" s="190" t="s">
        <v>84</v>
      </c>
      <c r="AV162" s="188" t="s">
        <v>82</v>
      </c>
      <c r="AW162" s="188" t="s">
        <v>31</v>
      </c>
      <c r="AX162" s="188" t="s">
        <v>74</v>
      </c>
      <c r="AY162" s="190" t="s">
        <v>144</v>
      </c>
    </row>
    <row r="163" spans="2:51" s="195" customFormat="1" ht="12">
      <c r="B163" s="194"/>
      <c r="D163" s="189" t="s">
        <v>152</v>
      </c>
      <c r="E163" s="196" t="s">
        <v>1</v>
      </c>
      <c r="F163" s="197" t="s">
        <v>1116</v>
      </c>
      <c r="H163" s="198">
        <v>124.2</v>
      </c>
      <c r="L163" s="194"/>
      <c r="M163" s="199"/>
      <c r="T163" s="200"/>
      <c r="AT163" s="196" t="s">
        <v>152</v>
      </c>
      <c r="AU163" s="196" t="s">
        <v>84</v>
      </c>
      <c r="AV163" s="195" t="s">
        <v>84</v>
      </c>
      <c r="AW163" s="195" t="s">
        <v>31</v>
      </c>
      <c r="AX163" s="195" t="s">
        <v>74</v>
      </c>
      <c r="AY163" s="196" t="s">
        <v>144</v>
      </c>
    </row>
    <row r="164" spans="2:63" s="163" customFormat="1" ht="22.9" customHeight="1">
      <c r="B164" s="162"/>
      <c r="D164" s="164" t="s">
        <v>73</v>
      </c>
      <c r="E164" s="172" t="s">
        <v>372</v>
      </c>
      <c r="F164" s="172" t="s">
        <v>373</v>
      </c>
      <c r="J164" s="173">
        <f>BK164</f>
        <v>0</v>
      </c>
      <c r="L164" s="162"/>
      <c r="M164" s="167"/>
      <c r="P164" s="168">
        <f>SUM(P165:P185)</f>
        <v>0</v>
      </c>
      <c r="R164" s="168">
        <f>SUM(R165:R185)</f>
        <v>0</v>
      </c>
      <c r="T164" s="169">
        <f>SUM(T165:T185)</f>
        <v>0</v>
      </c>
      <c r="AR164" s="164" t="s">
        <v>82</v>
      </c>
      <c r="AT164" s="170" t="s">
        <v>73</v>
      </c>
      <c r="AU164" s="170" t="s">
        <v>82</v>
      </c>
      <c r="AY164" s="164" t="s">
        <v>144</v>
      </c>
      <c r="BK164" s="171">
        <f>SUM(BK165:BK185)</f>
        <v>0</v>
      </c>
    </row>
    <row r="165" spans="2:65" s="30" customFormat="1" ht="33" customHeight="1">
      <c r="B165" s="29"/>
      <c r="C165" s="174" t="s">
        <v>269</v>
      </c>
      <c r="D165" s="174" t="s">
        <v>146</v>
      </c>
      <c r="E165" s="175" t="s">
        <v>1117</v>
      </c>
      <c r="F165" s="176" t="s">
        <v>1118</v>
      </c>
      <c r="G165" s="177" t="s">
        <v>207</v>
      </c>
      <c r="H165" s="178">
        <v>34.281</v>
      </c>
      <c r="I165" s="1"/>
      <c r="J165" s="179">
        <f>ROUND(I165*H165,2)</f>
        <v>0</v>
      </c>
      <c r="K165" s="180"/>
      <c r="L165" s="29"/>
      <c r="M165" s="181" t="s">
        <v>1</v>
      </c>
      <c r="N165" s="182" t="s">
        <v>39</v>
      </c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AR165" s="185" t="s">
        <v>150</v>
      </c>
      <c r="AT165" s="185" t="s">
        <v>146</v>
      </c>
      <c r="AU165" s="185" t="s">
        <v>84</v>
      </c>
      <c r="AY165" s="12" t="s">
        <v>144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2" t="s">
        <v>82</v>
      </c>
      <c r="BK165" s="186">
        <f>ROUND(I165*H165,2)</f>
        <v>0</v>
      </c>
      <c r="BL165" s="12" t="s">
        <v>150</v>
      </c>
      <c r="BM165" s="185" t="s">
        <v>1119</v>
      </c>
    </row>
    <row r="166" spans="2:65" s="30" customFormat="1" ht="24.2" customHeight="1">
      <c r="B166" s="29"/>
      <c r="C166" s="174" t="s">
        <v>275</v>
      </c>
      <c r="D166" s="174" t="s">
        <v>146</v>
      </c>
      <c r="E166" s="175" t="s">
        <v>379</v>
      </c>
      <c r="F166" s="176" t="s">
        <v>380</v>
      </c>
      <c r="G166" s="177" t="s">
        <v>207</v>
      </c>
      <c r="H166" s="178">
        <v>34.281</v>
      </c>
      <c r="I166" s="1"/>
      <c r="J166" s="179">
        <f>ROUND(I166*H166,2)</f>
        <v>0</v>
      </c>
      <c r="K166" s="180"/>
      <c r="L166" s="29"/>
      <c r="M166" s="181" t="s">
        <v>1</v>
      </c>
      <c r="N166" s="182" t="s">
        <v>39</v>
      </c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AR166" s="185" t="s">
        <v>150</v>
      </c>
      <c r="AT166" s="185" t="s">
        <v>146</v>
      </c>
      <c r="AU166" s="185" t="s">
        <v>84</v>
      </c>
      <c r="AY166" s="12" t="s">
        <v>144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2" t="s">
        <v>82</v>
      </c>
      <c r="BK166" s="186">
        <f>ROUND(I166*H166,2)</f>
        <v>0</v>
      </c>
      <c r="BL166" s="12" t="s">
        <v>150</v>
      </c>
      <c r="BM166" s="185" t="s">
        <v>1120</v>
      </c>
    </row>
    <row r="167" spans="2:65" s="30" customFormat="1" ht="24.2" customHeight="1">
      <c r="B167" s="29"/>
      <c r="C167" s="174" t="s">
        <v>8</v>
      </c>
      <c r="D167" s="174" t="s">
        <v>146</v>
      </c>
      <c r="E167" s="175" t="s">
        <v>383</v>
      </c>
      <c r="F167" s="176" t="s">
        <v>384</v>
      </c>
      <c r="G167" s="177" t="s">
        <v>207</v>
      </c>
      <c r="H167" s="178">
        <v>34.281</v>
      </c>
      <c r="I167" s="1"/>
      <c r="J167" s="179">
        <f>ROUND(I167*H167,2)</f>
        <v>0</v>
      </c>
      <c r="K167" s="180"/>
      <c r="L167" s="29"/>
      <c r="M167" s="181" t="s">
        <v>1</v>
      </c>
      <c r="N167" s="182" t="s">
        <v>39</v>
      </c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AR167" s="185" t="s">
        <v>150</v>
      </c>
      <c r="AT167" s="185" t="s">
        <v>146</v>
      </c>
      <c r="AU167" s="185" t="s">
        <v>84</v>
      </c>
      <c r="AY167" s="12" t="s">
        <v>144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2" t="s">
        <v>82</v>
      </c>
      <c r="BK167" s="186">
        <f>ROUND(I167*H167,2)</f>
        <v>0</v>
      </c>
      <c r="BL167" s="12" t="s">
        <v>150</v>
      </c>
      <c r="BM167" s="185" t="s">
        <v>1121</v>
      </c>
    </row>
    <row r="168" spans="2:51" s="188" customFormat="1" ht="12">
      <c r="B168" s="187"/>
      <c r="D168" s="189" t="s">
        <v>152</v>
      </c>
      <c r="E168" s="190" t="s">
        <v>1</v>
      </c>
      <c r="F168" s="191" t="s">
        <v>386</v>
      </c>
      <c r="H168" s="190" t="s">
        <v>1</v>
      </c>
      <c r="L168" s="187"/>
      <c r="M168" s="192"/>
      <c r="T168" s="193"/>
      <c r="AT168" s="190" t="s">
        <v>152</v>
      </c>
      <c r="AU168" s="190" t="s">
        <v>84</v>
      </c>
      <c r="AV168" s="188" t="s">
        <v>82</v>
      </c>
      <c r="AW168" s="188" t="s">
        <v>31</v>
      </c>
      <c r="AX168" s="188" t="s">
        <v>74</v>
      </c>
      <c r="AY168" s="190" t="s">
        <v>144</v>
      </c>
    </row>
    <row r="169" spans="2:51" s="195" customFormat="1" ht="12">
      <c r="B169" s="194"/>
      <c r="D169" s="189" t="s">
        <v>152</v>
      </c>
      <c r="E169" s="196" t="s">
        <v>1</v>
      </c>
      <c r="F169" s="197" t="s">
        <v>1122</v>
      </c>
      <c r="H169" s="198">
        <v>34.281</v>
      </c>
      <c r="L169" s="194"/>
      <c r="M169" s="199"/>
      <c r="T169" s="200"/>
      <c r="AT169" s="196" t="s">
        <v>152</v>
      </c>
      <c r="AU169" s="196" t="s">
        <v>84</v>
      </c>
      <c r="AV169" s="195" t="s">
        <v>84</v>
      </c>
      <c r="AW169" s="195" t="s">
        <v>31</v>
      </c>
      <c r="AX169" s="195" t="s">
        <v>74</v>
      </c>
      <c r="AY169" s="196" t="s">
        <v>144</v>
      </c>
    </row>
    <row r="170" spans="2:65" s="30" customFormat="1" ht="37.9" customHeight="1">
      <c r="B170" s="29"/>
      <c r="C170" s="174" t="s">
        <v>292</v>
      </c>
      <c r="D170" s="174" t="s">
        <v>146</v>
      </c>
      <c r="E170" s="175" t="s">
        <v>405</v>
      </c>
      <c r="F170" s="176" t="s">
        <v>406</v>
      </c>
      <c r="G170" s="177" t="s">
        <v>207</v>
      </c>
      <c r="H170" s="178">
        <v>24.533</v>
      </c>
      <c r="I170" s="1"/>
      <c r="J170" s="179">
        <f>ROUND(I170*H170,2)</f>
        <v>0</v>
      </c>
      <c r="K170" s="180"/>
      <c r="L170" s="29"/>
      <c r="M170" s="181" t="s">
        <v>1</v>
      </c>
      <c r="N170" s="182" t="s">
        <v>39</v>
      </c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AR170" s="185" t="s">
        <v>150</v>
      </c>
      <c r="AT170" s="185" t="s">
        <v>146</v>
      </c>
      <c r="AU170" s="185" t="s">
        <v>84</v>
      </c>
      <c r="AY170" s="12" t="s">
        <v>144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2" t="s">
        <v>82</v>
      </c>
      <c r="BK170" s="186">
        <f>ROUND(I170*H170,2)</f>
        <v>0</v>
      </c>
      <c r="BL170" s="12" t="s">
        <v>150</v>
      </c>
      <c r="BM170" s="185" t="s">
        <v>1123</v>
      </c>
    </row>
    <row r="171" spans="2:51" s="188" customFormat="1" ht="12">
      <c r="B171" s="187"/>
      <c r="D171" s="189" t="s">
        <v>152</v>
      </c>
      <c r="E171" s="190" t="s">
        <v>1</v>
      </c>
      <c r="F171" s="191" t="s">
        <v>1124</v>
      </c>
      <c r="H171" s="190" t="s">
        <v>1</v>
      </c>
      <c r="L171" s="187"/>
      <c r="M171" s="192"/>
      <c r="T171" s="193"/>
      <c r="AT171" s="190" t="s">
        <v>152</v>
      </c>
      <c r="AU171" s="190" t="s">
        <v>84</v>
      </c>
      <c r="AV171" s="188" t="s">
        <v>82</v>
      </c>
      <c r="AW171" s="188" t="s">
        <v>31</v>
      </c>
      <c r="AX171" s="188" t="s">
        <v>74</v>
      </c>
      <c r="AY171" s="190" t="s">
        <v>144</v>
      </c>
    </row>
    <row r="172" spans="2:51" s="195" customFormat="1" ht="12">
      <c r="B172" s="194"/>
      <c r="D172" s="189" t="s">
        <v>152</v>
      </c>
      <c r="E172" s="196" t="s">
        <v>1</v>
      </c>
      <c r="F172" s="197" t="s">
        <v>1125</v>
      </c>
      <c r="H172" s="198">
        <v>22.883</v>
      </c>
      <c r="L172" s="194"/>
      <c r="M172" s="199"/>
      <c r="T172" s="200"/>
      <c r="AT172" s="196" t="s">
        <v>152</v>
      </c>
      <c r="AU172" s="196" t="s">
        <v>84</v>
      </c>
      <c r="AV172" s="195" t="s">
        <v>84</v>
      </c>
      <c r="AW172" s="195" t="s">
        <v>31</v>
      </c>
      <c r="AX172" s="195" t="s">
        <v>74</v>
      </c>
      <c r="AY172" s="196" t="s">
        <v>144</v>
      </c>
    </row>
    <row r="173" spans="2:51" s="188" customFormat="1" ht="12">
      <c r="B173" s="187"/>
      <c r="D173" s="189" t="s">
        <v>152</v>
      </c>
      <c r="E173" s="190" t="s">
        <v>1</v>
      </c>
      <c r="F173" s="191" t="s">
        <v>1126</v>
      </c>
      <c r="H173" s="190" t="s">
        <v>1</v>
      </c>
      <c r="L173" s="187"/>
      <c r="M173" s="192"/>
      <c r="T173" s="193"/>
      <c r="AT173" s="190" t="s">
        <v>152</v>
      </c>
      <c r="AU173" s="190" t="s">
        <v>84</v>
      </c>
      <c r="AV173" s="188" t="s">
        <v>82</v>
      </c>
      <c r="AW173" s="188" t="s">
        <v>31</v>
      </c>
      <c r="AX173" s="188" t="s">
        <v>74</v>
      </c>
      <c r="AY173" s="190" t="s">
        <v>144</v>
      </c>
    </row>
    <row r="174" spans="2:51" s="195" customFormat="1" ht="12">
      <c r="B174" s="194"/>
      <c r="D174" s="189" t="s">
        <v>152</v>
      </c>
      <c r="E174" s="196" t="s">
        <v>1</v>
      </c>
      <c r="F174" s="197" t="s">
        <v>1127</v>
      </c>
      <c r="H174" s="198">
        <v>1.65</v>
      </c>
      <c r="L174" s="194"/>
      <c r="M174" s="199"/>
      <c r="T174" s="200"/>
      <c r="AT174" s="196" t="s">
        <v>152</v>
      </c>
      <c r="AU174" s="196" t="s">
        <v>84</v>
      </c>
      <c r="AV174" s="195" t="s">
        <v>84</v>
      </c>
      <c r="AW174" s="195" t="s">
        <v>31</v>
      </c>
      <c r="AX174" s="195" t="s">
        <v>74</v>
      </c>
      <c r="AY174" s="196" t="s">
        <v>144</v>
      </c>
    </row>
    <row r="175" spans="2:65" s="30" customFormat="1" ht="33" customHeight="1">
      <c r="B175" s="29"/>
      <c r="C175" s="174" t="s">
        <v>302</v>
      </c>
      <c r="D175" s="174" t="s">
        <v>146</v>
      </c>
      <c r="E175" s="175" t="s">
        <v>425</v>
      </c>
      <c r="F175" s="176" t="s">
        <v>426</v>
      </c>
      <c r="G175" s="177" t="s">
        <v>207</v>
      </c>
      <c r="H175" s="178">
        <v>2.064</v>
      </c>
      <c r="I175" s="1"/>
      <c r="J175" s="179">
        <f>ROUND(I175*H175,2)</f>
        <v>0</v>
      </c>
      <c r="K175" s="180"/>
      <c r="L175" s="29"/>
      <c r="M175" s="181" t="s">
        <v>1</v>
      </c>
      <c r="N175" s="182" t="s">
        <v>39</v>
      </c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AR175" s="185" t="s">
        <v>150</v>
      </c>
      <c r="AT175" s="185" t="s">
        <v>146</v>
      </c>
      <c r="AU175" s="185" t="s">
        <v>84</v>
      </c>
      <c r="AY175" s="12" t="s">
        <v>144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2" t="s">
        <v>82</v>
      </c>
      <c r="BK175" s="186">
        <f>ROUND(I175*H175,2)</f>
        <v>0</v>
      </c>
      <c r="BL175" s="12" t="s">
        <v>150</v>
      </c>
      <c r="BM175" s="185" t="s">
        <v>1128</v>
      </c>
    </row>
    <row r="176" spans="2:51" s="188" customFormat="1" ht="12">
      <c r="B176" s="187"/>
      <c r="D176" s="189" t="s">
        <v>152</v>
      </c>
      <c r="E176" s="190" t="s">
        <v>1</v>
      </c>
      <c r="F176" s="191" t="s">
        <v>428</v>
      </c>
      <c r="H176" s="190" t="s">
        <v>1</v>
      </c>
      <c r="L176" s="187"/>
      <c r="M176" s="192"/>
      <c r="T176" s="193"/>
      <c r="AT176" s="190" t="s">
        <v>152</v>
      </c>
      <c r="AU176" s="190" t="s">
        <v>84</v>
      </c>
      <c r="AV176" s="188" t="s">
        <v>82</v>
      </c>
      <c r="AW176" s="188" t="s">
        <v>31</v>
      </c>
      <c r="AX176" s="188" t="s">
        <v>74</v>
      </c>
      <c r="AY176" s="190" t="s">
        <v>144</v>
      </c>
    </row>
    <row r="177" spans="2:51" s="195" customFormat="1" ht="12">
      <c r="B177" s="194"/>
      <c r="D177" s="189" t="s">
        <v>152</v>
      </c>
      <c r="E177" s="196" t="s">
        <v>1</v>
      </c>
      <c r="F177" s="197" t="s">
        <v>1129</v>
      </c>
      <c r="H177" s="198">
        <v>2.064</v>
      </c>
      <c r="L177" s="194"/>
      <c r="M177" s="199"/>
      <c r="T177" s="200"/>
      <c r="AT177" s="196" t="s">
        <v>152</v>
      </c>
      <c r="AU177" s="196" t="s">
        <v>84</v>
      </c>
      <c r="AV177" s="195" t="s">
        <v>84</v>
      </c>
      <c r="AW177" s="195" t="s">
        <v>31</v>
      </c>
      <c r="AX177" s="195" t="s">
        <v>74</v>
      </c>
      <c r="AY177" s="196" t="s">
        <v>144</v>
      </c>
    </row>
    <row r="178" spans="2:65" s="30" customFormat="1" ht="24.2" customHeight="1">
      <c r="B178" s="29"/>
      <c r="C178" s="174" t="s">
        <v>314</v>
      </c>
      <c r="D178" s="174" t="s">
        <v>146</v>
      </c>
      <c r="E178" s="175" t="s">
        <v>1049</v>
      </c>
      <c r="F178" s="176" t="s">
        <v>1050</v>
      </c>
      <c r="G178" s="177" t="s">
        <v>207</v>
      </c>
      <c r="H178" s="178">
        <v>2.52</v>
      </c>
      <c r="I178" s="1"/>
      <c r="J178" s="179">
        <f>ROUND(I178*H178,2)</f>
        <v>0</v>
      </c>
      <c r="K178" s="180"/>
      <c r="L178" s="29"/>
      <c r="M178" s="181" t="s">
        <v>1</v>
      </c>
      <c r="N178" s="182" t="s">
        <v>39</v>
      </c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AR178" s="185" t="s">
        <v>150</v>
      </c>
      <c r="AT178" s="185" t="s">
        <v>146</v>
      </c>
      <c r="AU178" s="185" t="s">
        <v>84</v>
      </c>
      <c r="AY178" s="12" t="s">
        <v>144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2" t="s">
        <v>82</v>
      </c>
      <c r="BK178" s="186">
        <f>ROUND(I178*H178,2)</f>
        <v>0</v>
      </c>
      <c r="BL178" s="12" t="s">
        <v>150</v>
      </c>
      <c r="BM178" s="185" t="s">
        <v>1130</v>
      </c>
    </row>
    <row r="179" spans="2:51" s="188" customFormat="1" ht="12">
      <c r="B179" s="187"/>
      <c r="D179" s="189" t="s">
        <v>152</v>
      </c>
      <c r="E179" s="190" t="s">
        <v>1</v>
      </c>
      <c r="F179" s="191" t="s">
        <v>1131</v>
      </c>
      <c r="H179" s="190" t="s">
        <v>1</v>
      </c>
      <c r="L179" s="187"/>
      <c r="M179" s="192"/>
      <c r="T179" s="193"/>
      <c r="AT179" s="190" t="s">
        <v>152</v>
      </c>
      <c r="AU179" s="190" t="s">
        <v>84</v>
      </c>
      <c r="AV179" s="188" t="s">
        <v>82</v>
      </c>
      <c r="AW179" s="188" t="s">
        <v>31</v>
      </c>
      <c r="AX179" s="188" t="s">
        <v>74</v>
      </c>
      <c r="AY179" s="190" t="s">
        <v>144</v>
      </c>
    </row>
    <row r="180" spans="2:51" s="195" customFormat="1" ht="12">
      <c r="B180" s="194"/>
      <c r="D180" s="189" t="s">
        <v>152</v>
      </c>
      <c r="E180" s="196" t="s">
        <v>1</v>
      </c>
      <c r="F180" s="197" t="s">
        <v>1132</v>
      </c>
      <c r="H180" s="198">
        <v>2.52</v>
      </c>
      <c r="L180" s="194"/>
      <c r="M180" s="199"/>
      <c r="T180" s="200"/>
      <c r="AT180" s="196" t="s">
        <v>152</v>
      </c>
      <c r="AU180" s="196" t="s">
        <v>84</v>
      </c>
      <c r="AV180" s="195" t="s">
        <v>84</v>
      </c>
      <c r="AW180" s="195" t="s">
        <v>31</v>
      </c>
      <c r="AX180" s="195" t="s">
        <v>74</v>
      </c>
      <c r="AY180" s="196" t="s">
        <v>144</v>
      </c>
    </row>
    <row r="181" spans="2:65" s="30" customFormat="1" ht="33" customHeight="1">
      <c r="B181" s="29"/>
      <c r="C181" s="174" t="s">
        <v>323</v>
      </c>
      <c r="D181" s="174" t="s">
        <v>146</v>
      </c>
      <c r="E181" s="175" t="s">
        <v>437</v>
      </c>
      <c r="F181" s="176" t="s">
        <v>438</v>
      </c>
      <c r="G181" s="177" t="s">
        <v>207</v>
      </c>
      <c r="H181" s="178">
        <v>5.164</v>
      </c>
      <c r="I181" s="1"/>
      <c r="J181" s="179">
        <f>ROUND(I181*H181,2)</f>
        <v>0</v>
      </c>
      <c r="K181" s="180"/>
      <c r="L181" s="29"/>
      <c r="M181" s="181" t="s">
        <v>1</v>
      </c>
      <c r="N181" s="182" t="s">
        <v>39</v>
      </c>
      <c r="P181" s="183">
        <f>O181*H181</f>
        <v>0</v>
      </c>
      <c r="Q181" s="183">
        <v>0</v>
      </c>
      <c r="R181" s="183">
        <f>Q181*H181</f>
        <v>0</v>
      </c>
      <c r="S181" s="183">
        <v>0</v>
      </c>
      <c r="T181" s="184">
        <f>S181*H181</f>
        <v>0</v>
      </c>
      <c r="AR181" s="185" t="s">
        <v>150</v>
      </c>
      <c r="AT181" s="185" t="s">
        <v>146</v>
      </c>
      <c r="AU181" s="185" t="s">
        <v>84</v>
      </c>
      <c r="AY181" s="12" t="s">
        <v>144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2" t="s">
        <v>82</v>
      </c>
      <c r="BK181" s="186">
        <f>ROUND(I181*H181,2)</f>
        <v>0</v>
      </c>
      <c r="BL181" s="12" t="s">
        <v>150</v>
      </c>
      <c r="BM181" s="185" t="s">
        <v>1133</v>
      </c>
    </row>
    <row r="182" spans="2:51" s="188" customFormat="1" ht="12">
      <c r="B182" s="187"/>
      <c r="D182" s="189" t="s">
        <v>152</v>
      </c>
      <c r="E182" s="190" t="s">
        <v>1</v>
      </c>
      <c r="F182" s="191" t="s">
        <v>1134</v>
      </c>
      <c r="H182" s="190" t="s">
        <v>1</v>
      </c>
      <c r="L182" s="187"/>
      <c r="M182" s="192"/>
      <c r="T182" s="193"/>
      <c r="AT182" s="190" t="s">
        <v>152</v>
      </c>
      <c r="AU182" s="190" t="s">
        <v>84</v>
      </c>
      <c r="AV182" s="188" t="s">
        <v>82</v>
      </c>
      <c r="AW182" s="188" t="s">
        <v>31</v>
      </c>
      <c r="AX182" s="188" t="s">
        <v>74</v>
      </c>
      <c r="AY182" s="190" t="s">
        <v>144</v>
      </c>
    </row>
    <row r="183" spans="2:51" s="195" customFormat="1" ht="12">
      <c r="B183" s="194"/>
      <c r="D183" s="189" t="s">
        <v>152</v>
      </c>
      <c r="E183" s="196" t="s">
        <v>1</v>
      </c>
      <c r="F183" s="197" t="s">
        <v>1135</v>
      </c>
      <c r="H183" s="198">
        <v>4.844</v>
      </c>
      <c r="L183" s="194"/>
      <c r="M183" s="199"/>
      <c r="T183" s="200"/>
      <c r="AT183" s="196" t="s">
        <v>152</v>
      </c>
      <c r="AU183" s="196" t="s">
        <v>84</v>
      </c>
      <c r="AV183" s="195" t="s">
        <v>84</v>
      </c>
      <c r="AW183" s="195" t="s">
        <v>31</v>
      </c>
      <c r="AX183" s="195" t="s">
        <v>74</v>
      </c>
      <c r="AY183" s="196" t="s">
        <v>144</v>
      </c>
    </row>
    <row r="184" spans="2:51" s="188" customFormat="1" ht="12">
      <c r="B184" s="187"/>
      <c r="D184" s="189" t="s">
        <v>152</v>
      </c>
      <c r="E184" s="190" t="s">
        <v>1</v>
      </c>
      <c r="F184" s="191" t="s">
        <v>1136</v>
      </c>
      <c r="H184" s="190" t="s">
        <v>1</v>
      </c>
      <c r="L184" s="187"/>
      <c r="M184" s="192"/>
      <c r="T184" s="193"/>
      <c r="AT184" s="190" t="s">
        <v>152</v>
      </c>
      <c r="AU184" s="190" t="s">
        <v>84</v>
      </c>
      <c r="AV184" s="188" t="s">
        <v>82</v>
      </c>
      <c r="AW184" s="188" t="s">
        <v>31</v>
      </c>
      <c r="AX184" s="188" t="s">
        <v>74</v>
      </c>
      <c r="AY184" s="190" t="s">
        <v>144</v>
      </c>
    </row>
    <row r="185" spans="2:51" s="195" customFormat="1" ht="12">
      <c r="B185" s="194"/>
      <c r="D185" s="189" t="s">
        <v>152</v>
      </c>
      <c r="E185" s="196" t="s">
        <v>1</v>
      </c>
      <c r="F185" s="197" t="s">
        <v>1137</v>
      </c>
      <c r="H185" s="198">
        <v>0.32</v>
      </c>
      <c r="L185" s="194"/>
      <c r="M185" s="199"/>
      <c r="T185" s="200"/>
      <c r="AT185" s="196" t="s">
        <v>152</v>
      </c>
      <c r="AU185" s="196" t="s">
        <v>84</v>
      </c>
      <c r="AV185" s="195" t="s">
        <v>84</v>
      </c>
      <c r="AW185" s="195" t="s">
        <v>31</v>
      </c>
      <c r="AX185" s="195" t="s">
        <v>74</v>
      </c>
      <c r="AY185" s="196" t="s">
        <v>144</v>
      </c>
    </row>
    <row r="186" spans="2:63" s="163" customFormat="1" ht="25.9" customHeight="1">
      <c r="B186" s="162"/>
      <c r="D186" s="164" t="s">
        <v>73</v>
      </c>
      <c r="E186" s="165" t="s">
        <v>452</v>
      </c>
      <c r="F186" s="165" t="s">
        <v>453</v>
      </c>
      <c r="J186" s="166">
        <f>BK186</f>
        <v>0</v>
      </c>
      <c r="L186" s="162"/>
      <c r="M186" s="167"/>
      <c r="P186" s="168">
        <f>P187+P191</f>
        <v>0</v>
      </c>
      <c r="R186" s="168">
        <f>R187+R191</f>
        <v>0</v>
      </c>
      <c r="T186" s="169">
        <f>T187+T191</f>
        <v>0.9973584</v>
      </c>
      <c r="AR186" s="164" t="s">
        <v>84</v>
      </c>
      <c r="AT186" s="170" t="s">
        <v>73</v>
      </c>
      <c r="AU186" s="170" t="s">
        <v>74</v>
      </c>
      <c r="AY186" s="164" t="s">
        <v>144</v>
      </c>
      <c r="BK186" s="171">
        <f>BK187+BK191</f>
        <v>0</v>
      </c>
    </row>
    <row r="187" spans="2:63" s="163" customFormat="1" ht="22.9" customHeight="1">
      <c r="B187" s="162"/>
      <c r="D187" s="164" t="s">
        <v>73</v>
      </c>
      <c r="E187" s="172" t="s">
        <v>689</v>
      </c>
      <c r="F187" s="172" t="s">
        <v>690</v>
      </c>
      <c r="J187" s="173">
        <f>BK187</f>
        <v>0</v>
      </c>
      <c r="L187" s="162"/>
      <c r="M187" s="167"/>
      <c r="P187" s="168">
        <f>SUM(P188:P190)</f>
        <v>0</v>
      </c>
      <c r="R187" s="168">
        <f>SUM(R188:R190)</f>
        <v>0</v>
      </c>
      <c r="T187" s="169">
        <f>SUM(T188:T190)</f>
        <v>0.3763584</v>
      </c>
      <c r="AR187" s="164" t="s">
        <v>84</v>
      </c>
      <c r="AT187" s="170" t="s">
        <v>73</v>
      </c>
      <c r="AU187" s="170" t="s">
        <v>82</v>
      </c>
      <c r="AY187" s="164" t="s">
        <v>144</v>
      </c>
      <c r="BK187" s="171">
        <f>SUM(BK188:BK190)</f>
        <v>0</v>
      </c>
    </row>
    <row r="188" spans="2:65" s="30" customFormat="1" ht="16.5" customHeight="1">
      <c r="B188" s="29"/>
      <c r="C188" s="174" t="s">
        <v>330</v>
      </c>
      <c r="D188" s="174" t="s">
        <v>146</v>
      </c>
      <c r="E188" s="175" t="s">
        <v>692</v>
      </c>
      <c r="F188" s="176" t="s">
        <v>693</v>
      </c>
      <c r="G188" s="177" t="s">
        <v>214</v>
      </c>
      <c r="H188" s="178">
        <v>63.36</v>
      </c>
      <c r="I188" s="1"/>
      <c r="J188" s="179">
        <f>ROUND(I188*H188,2)</f>
        <v>0</v>
      </c>
      <c r="K188" s="180"/>
      <c r="L188" s="29"/>
      <c r="M188" s="181" t="s">
        <v>1</v>
      </c>
      <c r="N188" s="182" t="s">
        <v>39</v>
      </c>
      <c r="P188" s="183">
        <f>O188*H188</f>
        <v>0</v>
      </c>
      <c r="Q188" s="183">
        <v>0</v>
      </c>
      <c r="R188" s="183">
        <f>Q188*H188</f>
        <v>0</v>
      </c>
      <c r="S188" s="183">
        <v>0.00594</v>
      </c>
      <c r="T188" s="184">
        <f>S188*H188</f>
        <v>0.3763584</v>
      </c>
      <c r="AR188" s="185" t="s">
        <v>292</v>
      </c>
      <c r="AT188" s="185" t="s">
        <v>146</v>
      </c>
      <c r="AU188" s="185" t="s">
        <v>84</v>
      </c>
      <c r="AY188" s="12" t="s">
        <v>144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2" t="s">
        <v>82</v>
      </c>
      <c r="BK188" s="186">
        <f>ROUND(I188*H188,2)</f>
        <v>0</v>
      </c>
      <c r="BL188" s="12" t="s">
        <v>292</v>
      </c>
      <c r="BM188" s="185" t="s">
        <v>1138</v>
      </c>
    </row>
    <row r="189" spans="2:51" s="188" customFormat="1" ht="12">
      <c r="B189" s="187"/>
      <c r="D189" s="189" t="s">
        <v>152</v>
      </c>
      <c r="E189" s="190" t="s">
        <v>1</v>
      </c>
      <c r="F189" s="191" t="s">
        <v>1139</v>
      </c>
      <c r="H189" s="190" t="s">
        <v>1</v>
      </c>
      <c r="L189" s="187"/>
      <c r="M189" s="192"/>
      <c r="T189" s="193"/>
      <c r="AT189" s="190" t="s">
        <v>152</v>
      </c>
      <c r="AU189" s="190" t="s">
        <v>84</v>
      </c>
      <c r="AV189" s="188" t="s">
        <v>82</v>
      </c>
      <c r="AW189" s="188" t="s">
        <v>31</v>
      </c>
      <c r="AX189" s="188" t="s">
        <v>74</v>
      </c>
      <c r="AY189" s="190" t="s">
        <v>144</v>
      </c>
    </row>
    <row r="190" spans="2:51" s="195" customFormat="1" ht="12">
      <c r="B190" s="194"/>
      <c r="D190" s="189" t="s">
        <v>152</v>
      </c>
      <c r="E190" s="196" t="s">
        <v>1</v>
      </c>
      <c r="F190" s="197" t="s">
        <v>1140</v>
      </c>
      <c r="H190" s="198">
        <v>63.36</v>
      </c>
      <c r="L190" s="194"/>
      <c r="M190" s="199"/>
      <c r="T190" s="200"/>
      <c r="AT190" s="196" t="s">
        <v>152</v>
      </c>
      <c r="AU190" s="196" t="s">
        <v>84</v>
      </c>
      <c r="AV190" s="195" t="s">
        <v>84</v>
      </c>
      <c r="AW190" s="195" t="s">
        <v>31</v>
      </c>
      <c r="AX190" s="195" t="s">
        <v>74</v>
      </c>
      <c r="AY190" s="196" t="s">
        <v>144</v>
      </c>
    </row>
    <row r="191" spans="2:63" s="163" customFormat="1" ht="22.9" customHeight="1">
      <c r="B191" s="162"/>
      <c r="D191" s="164" t="s">
        <v>73</v>
      </c>
      <c r="E191" s="172" t="s">
        <v>795</v>
      </c>
      <c r="F191" s="172" t="s">
        <v>796</v>
      </c>
      <c r="J191" s="173">
        <f>BK191</f>
        <v>0</v>
      </c>
      <c r="L191" s="162"/>
      <c r="M191" s="167"/>
      <c r="P191" s="168">
        <f>SUM(P192:P194)</f>
        <v>0</v>
      </c>
      <c r="R191" s="168">
        <f>SUM(R192:R194)</f>
        <v>0</v>
      </c>
      <c r="T191" s="169">
        <f>SUM(T192:T194)</f>
        <v>0.621</v>
      </c>
      <c r="AR191" s="164" t="s">
        <v>84</v>
      </c>
      <c r="AT191" s="170" t="s">
        <v>73</v>
      </c>
      <c r="AU191" s="170" t="s">
        <v>82</v>
      </c>
      <c r="AY191" s="164" t="s">
        <v>144</v>
      </c>
      <c r="BK191" s="171">
        <f>SUM(BK192:BK194)</f>
        <v>0</v>
      </c>
    </row>
    <row r="192" spans="2:65" s="30" customFormat="1" ht="16.5" customHeight="1">
      <c r="B192" s="29"/>
      <c r="C192" s="174" t="s">
        <v>7</v>
      </c>
      <c r="D192" s="174" t="s">
        <v>146</v>
      </c>
      <c r="E192" s="175" t="s">
        <v>1141</v>
      </c>
      <c r="F192" s="176" t="s">
        <v>1142</v>
      </c>
      <c r="G192" s="177" t="s">
        <v>214</v>
      </c>
      <c r="H192" s="178">
        <v>69</v>
      </c>
      <c r="I192" s="1"/>
      <c r="J192" s="179">
        <f>ROUND(I192*H192,2)</f>
        <v>0</v>
      </c>
      <c r="K192" s="180"/>
      <c r="L192" s="29"/>
      <c r="M192" s="181" t="s">
        <v>1</v>
      </c>
      <c r="N192" s="182" t="s">
        <v>39</v>
      </c>
      <c r="P192" s="183">
        <f>O192*H192</f>
        <v>0</v>
      </c>
      <c r="Q192" s="183">
        <v>0</v>
      </c>
      <c r="R192" s="183">
        <f>Q192*H192</f>
        <v>0</v>
      </c>
      <c r="S192" s="183">
        <v>0.009</v>
      </c>
      <c r="T192" s="184">
        <f>S192*H192</f>
        <v>0.621</v>
      </c>
      <c r="AR192" s="185" t="s">
        <v>292</v>
      </c>
      <c r="AT192" s="185" t="s">
        <v>146</v>
      </c>
      <c r="AU192" s="185" t="s">
        <v>84</v>
      </c>
      <c r="AY192" s="12" t="s">
        <v>144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12" t="s">
        <v>82</v>
      </c>
      <c r="BK192" s="186">
        <f>ROUND(I192*H192,2)</f>
        <v>0</v>
      </c>
      <c r="BL192" s="12" t="s">
        <v>292</v>
      </c>
      <c r="BM192" s="185" t="s">
        <v>1143</v>
      </c>
    </row>
    <row r="193" spans="2:51" s="188" customFormat="1" ht="12">
      <c r="B193" s="187"/>
      <c r="D193" s="189" t="s">
        <v>152</v>
      </c>
      <c r="E193" s="190" t="s">
        <v>1</v>
      </c>
      <c r="F193" s="191" t="s">
        <v>1144</v>
      </c>
      <c r="H193" s="190" t="s">
        <v>1</v>
      </c>
      <c r="L193" s="187"/>
      <c r="M193" s="192"/>
      <c r="T193" s="193"/>
      <c r="AT193" s="190" t="s">
        <v>152</v>
      </c>
      <c r="AU193" s="190" t="s">
        <v>84</v>
      </c>
      <c r="AV193" s="188" t="s">
        <v>82</v>
      </c>
      <c r="AW193" s="188" t="s">
        <v>31</v>
      </c>
      <c r="AX193" s="188" t="s">
        <v>74</v>
      </c>
      <c r="AY193" s="190" t="s">
        <v>144</v>
      </c>
    </row>
    <row r="194" spans="2:51" s="195" customFormat="1" ht="12">
      <c r="B194" s="194"/>
      <c r="D194" s="189" t="s">
        <v>152</v>
      </c>
      <c r="E194" s="196" t="s">
        <v>1</v>
      </c>
      <c r="F194" s="197" t="s">
        <v>1145</v>
      </c>
      <c r="H194" s="198">
        <v>69</v>
      </c>
      <c r="L194" s="194"/>
      <c r="M194" s="199"/>
      <c r="T194" s="200"/>
      <c r="AT194" s="196" t="s">
        <v>152</v>
      </c>
      <c r="AU194" s="196" t="s">
        <v>84</v>
      </c>
      <c r="AV194" s="195" t="s">
        <v>84</v>
      </c>
      <c r="AW194" s="195" t="s">
        <v>31</v>
      </c>
      <c r="AX194" s="195" t="s">
        <v>74</v>
      </c>
      <c r="AY194" s="196" t="s">
        <v>144</v>
      </c>
    </row>
    <row r="195" spans="2:63" s="163" customFormat="1" ht="25.9" customHeight="1">
      <c r="B195" s="162"/>
      <c r="D195" s="164" t="s">
        <v>73</v>
      </c>
      <c r="E195" s="165" t="s">
        <v>1146</v>
      </c>
      <c r="F195" s="165" t="s">
        <v>1147</v>
      </c>
      <c r="J195" s="166">
        <f>BK195</f>
        <v>0</v>
      </c>
      <c r="L195" s="162"/>
      <c r="M195" s="167"/>
      <c r="P195" s="168">
        <f>P196</f>
        <v>0</v>
      </c>
      <c r="R195" s="168">
        <f>R196</f>
        <v>0</v>
      </c>
      <c r="T195" s="169">
        <f>T196</f>
        <v>0.25</v>
      </c>
      <c r="AR195" s="164" t="s">
        <v>150</v>
      </c>
      <c r="AT195" s="170" t="s">
        <v>73</v>
      </c>
      <c r="AU195" s="170" t="s">
        <v>74</v>
      </c>
      <c r="AY195" s="164" t="s">
        <v>144</v>
      </c>
      <c r="BK195" s="171">
        <f>BK196</f>
        <v>0</v>
      </c>
    </row>
    <row r="196" spans="2:65" s="30" customFormat="1" ht="16.5" customHeight="1">
      <c r="B196" s="29"/>
      <c r="C196" s="174" t="s">
        <v>341</v>
      </c>
      <c r="D196" s="174" t="s">
        <v>146</v>
      </c>
      <c r="E196" s="175" t="s">
        <v>1148</v>
      </c>
      <c r="F196" s="176" t="s">
        <v>1149</v>
      </c>
      <c r="G196" s="177" t="s">
        <v>536</v>
      </c>
      <c r="H196" s="178">
        <v>1</v>
      </c>
      <c r="I196" s="1"/>
      <c r="J196" s="179">
        <f>ROUND(I196*H196,2)</f>
        <v>0</v>
      </c>
      <c r="K196" s="180"/>
      <c r="L196" s="29"/>
      <c r="M196" s="215" t="s">
        <v>1</v>
      </c>
      <c r="N196" s="216" t="s">
        <v>39</v>
      </c>
      <c r="O196" s="217"/>
      <c r="P196" s="218">
        <f>O196*H196</f>
        <v>0</v>
      </c>
      <c r="Q196" s="218">
        <v>0</v>
      </c>
      <c r="R196" s="218">
        <f>Q196*H196</f>
        <v>0</v>
      </c>
      <c r="S196" s="218">
        <v>0.25</v>
      </c>
      <c r="T196" s="219">
        <f>S196*H196</f>
        <v>0.25</v>
      </c>
      <c r="AR196" s="185" t="s">
        <v>1150</v>
      </c>
      <c r="AT196" s="185" t="s">
        <v>146</v>
      </c>
      <c r="AU196" s="185" t="s">
        <v>82</v>
      </c>
      <c r="AY196" s="12" t="s">
        <v>144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2" t="s">
        <v>82</v>
      </c>
      <c r="BK196" s="186">
        <f>ROUND(I196*H196,2)</f>
        <v>0</v>
      </c>
      <c r="BL196" s="12" t="s">
        <v>1150</v>
      </c>
      <c r="BM196" s="185" t="s">
        <v>1151</v>
      </c>
    </row>
    <row r="197" spans="2:12" s="30" customFormat="1" ht="6.95" customHeight="1">
      <c r="B197" s="53"/>
      <c r="C197" s="54"/>
      <c r="D197" s="54"/>
      <c r="E197" s="54"/>
      <c r="F197" s="54"/>
      <c r="G197" s="54"/>
      <c r="H197" s="54"/>
      <c r="I197" s="54"/>
      <c r="J197" s="54"/>
      <c r="K197" s="54"/>
      <c r="L197" s="29"/>
    </row>
  </sheetData>
  <sheetProtection algorithmName="SHA-512" hashValue="ym1sJNQbjQ6NNU+x7KrCY/OMTr5iQjoWLp6NXJJbJAvZEFYkJ8k6P0Lxitd4Jmv3lJTdb7WFdXxeSVIY23fsGg==" saltValue="syPRaVIrCn7lFSD7XGyKoQ==" spinCount="100000" sheet="1" objects="1" scenarios="1"/>
  <autoFilter ref="C123:K19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ignoredErrors>
    <ignoredError sqref="J17:J18 E18 J127:J196" unlockedFormula="1"/>
    <ignoredError sqref="E126 C127:F19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3"/>
  <sheetViews>
    <sheetView showGridLines="0" workbookViewId="0" topLeftCell="A98">
      <selection activeCell="H118" sqref="H118"/>
    </sheetView>
  </sheetViews>
  <sheetFormatPr defaultColWidth="9.140625" defaultRowHeight="12"/>
  <cols>
    <col min="1" max="1" width="8.28125" style="9" customWidth="1"/>
    <col min="2" max="2" width="1.1484375" style="9" customWidth="1"/>
    <col min="3" max="3" width="4.140625" style="9" customWidth="1"/>
    <col min="4" max="4" width="4.28125" style="9" customWidth="1"/>
    <col min="5" max="5" width="17.140625" style="9" customWidth="1"/>
    <col min="6" max="6" width="50.8515625" style="9" customWidth="1"/>
    <col min="7" max="7" width="7.421875" style="9" customWidth="1"/>
    <col min="8" max="8" width="14.00390625" style="9" customWidth="1"/>
    <col min="9" max="9" width="15.8515625" style="9" customWidth="1"/>
    <col min="10" max="10" width="22.28125" style="9" customWidth="1"/>
    <col min="11" max="11" width="22.28125" style="9" hidden="1" customWidth="1"/>
    <col min="12" max="12" width="9.28125" style="9" customWidth="1"/>
    <col min="13" max="13" width="10.8515625" style="9" hidden="1" customWidth="1"/>
    <col min="14" max="14" width="9.28125" style="9" hidden="1" customWidth="1"/>
    <col min="15" max="20" width="14.140625" style="9" hidden="1" customWidth="1"/>
    <col min="21" max="21" width="16.28125" style="9" hidden="1" customWidth="1"/>
    <col min="22" max="22" width="12.28125" style="9" customWidth="1"/>
    <col min="23" max="23" width="16.28125" style="9" customWidth="1"/>
    <col min="24" max="24" width="12.28125" style="9" customWidth="1"/>
    <col min="25" max="25" width="15.00390625" style="9" customWidth="1"/>
    <col min="26" max="26" width="11.00390625" style="9" customWidth="1"/>
    <col min="27" max="27" width="15.00390625" style="9" customWidth="1"/>
    <col min="28" max="28" width="16.28125" style="9" customWidth="1"/>
    <col min="29" max="29" width="11.00390625" style="9" customWidth="1"/>
    <col min="30" max="30" width="15.00390625" style="9" customWidth="1"/>
    <col min="31" max="31" width="16.28125" style="9" customWidth="1"/>
    <col min="32" max="43" width="9.28125" style="9" customWidth="1"/>
    <col min="44" max="65" width="9.28125" style="9" hidden="1" customWidth="1"/>
    <col min="66" max="16384" width="9.28125" style="9" customWidth="1"/>
  </cols>
  <sheetData>
    <row r="1" ht="12"/>
    <row r="2" spans="12:46" ht="36.95" customHeight="1">
      <c r="L2" s="10" t="s">
        <v>5</v>
      </c>
      <c r="M2" s="11"/>
      <c r="N2" s="11"/>
      <c r="O2" s="11"/>
      <c r="P2" s="11"/>
      <c r="Q2" s="11"/>
      <c r="R2" s="11"/>
      <c r="S2" s="11"/>
      <c r="T2" s="11"/>
      <c r="U2" s="11"/>
      <c r="V2" s="11"/>
      <c r="AT2" s="12" t="s">
        <v>96</v>
      </c>
    </row>
    <row r="3" spans="2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84</v>
      </c>
    </row>
    <row r="4" spans="2:46" ht="24.95" customHeight="1">
      <c r="B4" s="15"/>
      <c r="D4" s="16" t="s">
        <v>97</v>
      </c>
      <c r="L4" s="15"/>
      <c r="M4" s="117" t="s">
        <v>10</v>
      </c>
      <c r="AT4" s="12" t="s">
        <v>3</v>
      </c>
    </row>
    <row r="5" spans="2:12" ht="6.95" customHeight="1">
      <c r="B5" s="15"/>
      <c r="L5" s="15"/>
    </row>
    <row r="6" spans="2:12" ht="12" customHeight="1">
      <c r="B6" s="15"/>
      <c r="D6" s="25" t="s">
        <v>16</v>
      </c>
      <c r="L6" s="15"/>
    </row>
    <row r="7" spans="2:12" ht="16.5" customHeight="1">
      <c r="B7" s="15"/>
      <c r="E7" s="118" t="str">
        <f>'Rekapitulace stavby'!K6</f>
        <v>ZŠ bourací práce</v>
      </c>
      <c r="F7" s="119"/>
      <c r="G7" s="119"/>
      <c r="H7" s="119"/>
      <c r="L7" s="15"/>
    </row>
    <row r="8" spans="2:12" s="30" customFormat="1" ht="12" customHeight="1">
      <c r="B8" s="29"/>
      <c r="D8" s="25" t="s">
        <v>98</v>
      </c>
      <c r="L8" s="29"/>
    </row>
    <row r="9" spans="2:12" s="30" customFormat="1" ht="16.5" customHeight="1">
      <c r="B9" s="29"/>
      <c r="E9" s="62" t="s">
        <v>1152</v>
      </c>
      <c r="F9" s="120"/>
      <c r="G9" s="120"/>
      <c r="H9" s="120"/>
      <c r="L9" s="29"/>
    </row>
    <row r="10" spans="2:12" s="30" customFormat="1" ht="12">
      <c r="B10" s="29"/>
      <c r="L10" s="29"/>
    </row>
    <row r="11" spans="2:12" s="30" customFormat="1" ht="12" customHeight="1">
      <c r="B11" s="29"/>
      <c r="D11" s="25" t="s">
        <v>18</v>
      </c>
      <c r="F11" s="26" t="s">
        <v>1</v>
      </c>
      <c r="I11" s="25" t="s">
        <v>19</v>
      </c>
      <c r="J11" s="26" t="s">
        <v>1</v>
      </c>
      <c r="L11" s="29"/>
    </row>
    <row r="12" spans="2:12" s="30" customFormat="1" ht="12" customHeight="1">
      <c r="B12" s="29"/>
      <c r="D12" s="25" t="s">
        <v>20</v>
      </c>
      <c r="F12" s="26" t="s">
        <v>21</v>
      </c>
      <c r="I12" s="25" t="s">
        <v>22</v>
      </c>
      <c r="J12" s="121"/>
      <c r="L12" s="29"/>
    </row>
    <row r="13" spans="2:12" s="30" customFormat="1" ht="10.9" customHeight="1">
      <c r="B13" s="29"/>
      <c r="L13" s="29"/>
    </row>
    <row r="14" spans="2:12" s="30" customFormat="1" ht="12" customHeight="1">
      <c r="B14" s="29"/>
      <c r="D14" s="25" t="s">
        <v>23</v>
      </c>
      <c r="I14" s="25" t="s">
        <v>24</v>
      </c>
      <c r="J14" s="26" t="s">
        <v>1</v>
      </c>
      <c r="L14" s="29"/>
    </row>
    <row r="15" spans="2:12" s="30" customFormat="1" ht="18" customHeight="1">
      <c r="B15" s="29"/>
      <c r="E15" s="26" t="s">
        <v>25</v>
      </c>
      <c r="I15" s="25" t="s">
        <v>26</v>
      </c>
      <c r="J15" s="26" t="s">
        <v>1</v>
      </c>
      <c r="L15" s="29"/>
    </row>
    <row r="16" spans="2:12" s="30" customFormat="1" ht="6.95" customHeight="1">
      <c r="B16" s="29"/>
      <c r="L16" s="29"/>
    </row>
    <row r="17" spans="2:12" s="30" customFormat="1" ht="12" customHeight="1">
      <c r="B17" s="29"/>
      <c r="D17" s="25" t="s">
        <v>27</v>
      </c>
      <c r="I17" s="25" t="s">
        <v>24</v>
      </c>
      <c r="J17" s="4" t="str">
        <f>'Rekapitulace stavby'!AN13</f>
        <v>Vyplň údaj</v>
      </c>
      <c r="L17" s="29"/>
    </row>
    <row r="18" spans="2:12" s="30" customFormat="1" ht="18" customHeight="1">
      <c r="B18" s="29"/>
      <c r="E18" s="6" t="str">
        <f>'Rekapitulace stavby'!E14</f>
        <v>Vyplň údaj</v>
      </c>
      <c r="F18" s="204"/>
      <c r="G18" s="204"/>
      <c r="H18" s="204"/>
      <c r="I18" s="25" t="s">
        <v>26</v>
      </c>
      <c r="J18" s="4" t="str">
        <f>'Rekapitulace stavby'!AN14</f>
        <v>Vyplň údaj</v>
      </c>
      <c r="L18" s="29"/>
    </row>
    <row r="19" spans="2:12" s="30" customFormat="1" ht="6.95" customHeight="1">
      <c r="B19" s="29"/>
      <c r="L19" s="29"/>
    </row>
    <row r="20" spans="2:12" s="30" customFormat="1" ht="12" customHeight="1">
      <c r="B20" s="29"/>
      <c r="D20" s="25" t="s">
        <v>29</v>
      </c>
      <c r="I20" s="25" t="s">
        <v>24</v>
      </c>
      <c r="J20" s="26" t="s">
        <v>1</v>
      </c>
      <c r="L20" s="29"/>
    </row>
    <row r="21" spans="2:12" s="30" customFormat="1" ht="18" customHeight="1">
      <c r="B21" s="29"/>
      <c r="E21" s="26" t="s">
        <v>30</v>
      </c>
      <c r="I21" s="25" t="s">
        <v>26</v>
      </c>
      <c r="J21" s="26" t="s">
        <v>1</v>
      </c>
      <c r="L21" s="29"/>
    </row>
    <row r="22" spans="2:12" s="30" customFormat="1" ht="6.95" customHeight="1">
      <c r="B22" s="29"/>
      <c r="L22" s="29"/>
    </row>
    <row r="23" spans="2:12" s="30" customFormat="1" ht="12" customHeight="1">
      <c r="B23" s="29"/>
      <c r="D23" s="25" t="s">
        <v>32</v>
      </c>
      <c r="I23" s="25" t="s">
        <v>24</v>
      </c>
      <c r="J23" s="26" t="s">
        <v>1</v>
      </c>
      <c r="L23" s="29"/>
    </row>
    <row r="24" spans="2:12" s="30" customFormat="1" ht="18" customHeight="1">
      <c r="B24" s="29"/>
      <c r="E24" s="26"/>
      <c r="I24" s="25" t="s">
        <v>26</v>
      </c>
      <c r="J24" s="26" t="s">
        <v>1</v>
      </c>
      <c r="L24" s="29"/>
    </row>
    <row r="25" spans="2:12" s="30" customFormat="1" ht="6.95" customHeight="1">
      <c r="B25" s="29"/>
      <c r="L25" s="29"/>
    </row>
    <row r="26" spans="2:12" s="30" customFormat="1" ht="12" customHeight="1">
      <c r="B26" s="29"/>
      <c r="D26" s="25" t="s">
        <v>33</v>
      </c>
      <c r="L26" s="29"/>
    </row>
    <row r="27" spans="2:12" s="123" customFormat="1" ht="16.5" customHeight="1">
      <c r="B27" s="122"/>
      <c r="E27" s="27" t="s">
        <v>1</v>
      </c>
      <c r="F27" s="27"/>
      <c r="G27" s="27"/>
      <c r="H27" s="27"/>
      <c r="L27" s="122"/>
    </row>
    <row r="28" spans="2:12" s="30" customFormat="1" ht="6.95" customHeight="1">
      <c r="B28" s="29"/>
      <c r="L28" s="29"/>
    </row>
    <row r="29" spans="2:12" s="30" customFormat="1" ht="6.95" customHeight="1">
      <c r="B29" s="29"/>
      <c r="D29" s="70"/>
      <c r="E29" s="70"/>
      <c r="F29" s="70"/>
      <c r="G29" s="70"/>
      <c r="H29" s="70"/>
      <c r="I29" s="70"/>
      <c r="J29" s="70"/>
      <c r="K29" s="70"/>
      <c r="L29" s="29"/>
    </row>
    <row r="30" spans="2:12" s="30" customFormat="1" ht="25.35" customHeight="1">
      <c r="B30" s="29"/>
      <c r="D30" s="124" t="s">
        <v>34</v>
      </c>
      <c r="J30" s="125">
        <f>ROUND(J118,2)</f>
        <v>0</v>
      </c>
      <c r="L30" s="29"/>
    </row>
    <row r="31" spans="2:12" s="30" customFormat="1" ht="6.95" customHeight="1">
      <c r="B31" s="29"/>
      <c r="D31" s="70"/>
      <c r="E31" s="70"/>
      <c r="F31" s="70"/>
      <c r="G31" s="70"/>
      <c r="H31" s="70"/>
      <c r="I31" s="70"/>
      <c r="J31" s="70"/>
      <c r="K31" s="70"/>
      <c r="L31" s="29"/>
    </row>
    <row r="32" spans="2:12" s="30" customFormat="1" ht="14.45" customHeight="1">
      <c r="B32" s="29"/>
      <c r="F32" s="126" t="s">
        <v>36</v>
      </c>
      <c r="I32" s="126" t="s">
        <v>35</v>
      </c>
      <c r="J32" s="126" t="s">
        <v>37</v>
      </c>
      <c r="L32" s="29"/>
    </row>
    <row r="33" spans="2:12" s="30" customFormat="1" ht="14.45" customHeight="1">
      <c r="B33" s="29"/>
      <c r="D33" s="127" t="s">
        <v>38</v>
      </c>
      <c r="E33" s="25" t="s">
        <v>39</v>
      </c>
      <c r="F33" s="128">
        <f>ROUND((SUM(BE118:BE122)),2)</f>
        <v>0</v>
      </c>
      <c r="I33" s="129">
        <v>0.21</v>
      </c>
      <c r="J33" s="128">
        <f>ROUND(((SUM(BE118:BE122))*I33),2)</f>
        <v>0</v>
      </c>
      <c r="L33" s="29"/>
    </row>
    <row r="34" spans="2:12" s="30" customFormat="1" ht="14.45" customHeight="1">
      <c r="B34" s="29"/>
      <c r="E34" s="25" t="s">
        <v>40</v>
      </c>
      <c r="F34" s="128">
        <f>ROUND((SUM(BF118:BF122)),2)</f>
        <v>0</v>
      </c>
      <c r="I34" s="129">
        <v>0.15</v>
      </c>
      <c r="J34" s="128">
        <f>ROUND(((SUM(BF118:BF122))*I34),2)</f>
        <v>0</v>
      </c>
      <c r="L34" s="29"/>
    </row>
    <row r="35" spans="2:12" s="30" customFormat="1" ht="14.45" customHeight="1" hidden="1">
      <c r="B35" s="29"/>
      <c r="E35" s="25" t="s">
        <v>41</v>
      </c>
      <c r="F35" s="128">
        <f>ROUND((SUM(BG118:BG122)),2)</f>
        <v>0</v>
      </c>
      <c r="I35" s="129">
        <v>0.21</v>
      </c>
      <c r="J35" s="128">
        <f>0</f>
        <v>0</v>
      </c>
      <c r="L35" s="29"/>
    </row>
    <row r="36" spans="2:12" s="30" customFormat="1" ht="14.45" customHeight="1" hidden="1">
      <c r="B36" s="29"/>
      <c r="E36" s="25" t="s">
        <v>42</v>
      </c>
      <c r="F36" s="128">
        <f>ROUND((SUM(BH118:BH122)),2)</f>
        <v>0</v>
      </c>
      <c r="I36" s="129">
        <v>0.15</v>
      </c>
      <c r="J36" s="128">
        <f>0</f>
        <v>0</v>
      </c>
      <c r="L36" s="29"/>
    </row>
    <row r="37" spans="2:12" s="30" customFormat="1" ht="14.45" customHeight="1" hidden="1">
      <c r="B37" s="29"/>
      <c r="E37" s="25" t="s">
        <v>43</v>
      </c>
      <c r="F37" s="128">
        <f>ROUND((SUM(BI118:BI122)),2)</f>
        <v>0</v>
      </c>
      <c r="I37" s="129">
        <v>0</v>
      </c>
      <c r="J37" s="128">
        <f>0</f>
        <v>0</v>
      </c>
      <c r="L37" s="29"/>
    </row>
    <row r="38" spans="2:12" s="30" customFormat="1" ht="6.95" customHeight="1">
      <c r="B38" s="29"/>
      <c r="L38" s="29"/>
    </row>
    <row r="39" spans="2:12" s="30" customFormat="1" ht="25.35" customHeight="1">
      <c r="B39" s="29"/>
      <c r="C39" s="130"/>
      <c r="D39" s="131" t="s">
        <v>44</v>
      </c>
      <c r="E39" s="77"/>
      <c r="F39" s="77"/>
      <c r="G39" s="132" t="s">
        <v>45</v>
      </c>
      <c r="H39" s="133" t="s">
        <v>46</v>
      </c>
      <c r="I39" s="77"/>
      <c r="J39" s="134">
        <f>SUM(J30:J37)</f>
        <v>0</v>
      </c>
      <c r="K39" s="135"/>
      <c r="L39" s="29"/>
    </row>
    <row r="40" spans="2:12" s="30" customFormat="1" ht="14.45" customHeight="1">
      <c r="B40" s="29"/>
      <c r="L40" s="29"/>
    </row>
    <row r="41" spans="2:12" ht="14.45" customHeight="1">
      <c r="B41" s="15"/>
      <c r="L41" s="15"/>
    </row>
    <row r="42" spans="2:12" ht="14.45" customHeight="1">
     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s="15"/>
    </row>
    <row r="45" spans="2:12" ht="14.45" customHeight="1">
      <c r="B45" s="15"/>
      <c r="L45" s="15"/>
    </row>
    <row r="46" spans="2:12" ht="14.45" customHeight="1">
      <c r="B46" s="15"/>
      <c r="L46" s="15"/>
    </row>
    <row r="47" spans="2:12" ht="14.45" customHeight="1">
      <c r="B47" s="15"/>
      <c r="L47" s="15"/>
    </row>
    <row r="48" spans="2:12" ht="14.45" customHeight="1">
      <c r="B48" s="15"/>
      <c r="L48" s="15"/>
    </row>
    <row r="49" spans="2:12" ht="14.45" customHeight="1">
      <c r="B49" s="15"/>
      <c r="L49" s="15"/>
    </row>
    <row r="50" spans="2:12" s="30" customFormat="1" ht="14.45" customHeight="1">
      <c r="B50" s="29"/>
      <c r="D50" s="50" t="s">
        <v>47</v>
      </c>
      <c r="E50" s="51"/>
      <c r="F50" s="51"/>
      <c r="G50" s="50" t="s">
        <v>48</v>
      </c>
      <c r="H50" s="51"/>
      <c r="I50" s="51"/>
      <c r="J50" s="51"/>
      <c r="K50" s="51"/>
      <c r="L50" s="29"/>
    </row>
    <row r="51" spans="2:12" ht="12">
      <c r="B51" s="15"/>
      <c r="L51" s="15"/>
    </row>
    <row r="52" spans="2:12" ht="12">
      <c r="B52" s="15"/>
      <c r="L52" s="15"/>
    </row>
    <row r="53" spans="2:12" ht="12">
      <c r="B53" s="15"/>
      <c r="L53" s="15"/>
    </row>
    <row r="54" spans="2:12" ht="12">
      <c r="B54" s="15"/>
      <c r="L54" s="15"/>
    </row>
    <row r="55" spans="2:12" ht="12">
      <c r="B55" s="15"/>
      <c r="L55" s="15"/>
    </row>
    <row r="56" spans="2:12" ht="12">
      <c r="B56" s="15"/>
      <c r="L56" s="15"/>
    </row>
    <row r="57" spans="2:12" ht="12">
      <c r="B57" s="15"/>
      <c r="L57" s="15"/>
    </row>
    <row r="58" spans="2:12" ht="12">
      <c r="B58" s="15"/>
      <c r="L58" s="15"/>
    </row>
    <row r="59" spans="2:12" ht="12">
      <c r="B59" s="15"/>
      <c r="L59" s="15"/>
    </row>
    <row r="60" spans="2:12" ht="12">
      <c r="B60" s="15"/>
      <c r="L60" s="15"/>
    </row>
    <row r="61" spans="2:12" s="30" customFormat="1" ht="12.75">
      <c r="B61" s="29"/>
      <c r="D61" s="52" t="s">
        <v>49</v>
      </c>
      <c r="E61" s="32"/>
      <c r="F61" s="136" t="s">
        <v>50</v>
      </c>
      <c r="G61" s="52" t="s">
        <v>49</v>
      </c>
      <c r="H61" s="32"/>
      <c r="I61" s="32"/>
      <c r="J61" s="137" t="s">
        <v>50</v>
      </c>
      <c r="K61" s="32"/>
      <c r="L61" s="29"/>
    </row>
    <row r="62" spans="2:12" ht="12">
      <c r="B62" s="15"/>
      <c r="L62" s="15"/>
    </row>
    <row r="63" spans="2:12" ht="12">
      <c r="B63" s="15"/>
      <c r="L63" s="15"/>
    </row>
    <row r="64" spans="2:12" ht="12">
      <c r="B64" s="15"/>
      <c r="L64" s="15"/>
    </row>
    <row r="65" spans="2:12" s="30" customFormat="1" ht="12.75">
      <c r="B65" s="29"/>
      <c r="D65" s="50" t="s">
        <v>51</v>
      </c>
      <c r="E65" s="51"/>
      <c r="F65" s="51"/>
      <c r="G65" s="50" t="s">
        <v>52</v>
      </c>
      <c r="H65" s="51"/>
      <c r="I65" s="51"/>
      <c r="J65" s="51"/>
      <c r="K65" s="51"/>
      <c r="L65" s="29"/>
    </row>
    <row r="66" spans="2:12" ht="12">
      <c r="B66" s="15"/>
      <c r="L66" s="15"/>
    </row>
    <row r="67" spans="2:12" ht="12">
      <c r="B67" s="15"/>
      <c r="L67" s="15"/>
    </row>
    <row r="68" spans="2:12" ht="12">
      <c r="B68" s="15"/>
      <c r="L68" s="15"/>
    </row>
    <row r="69" spans="2:12" ht="12">
      <c r="B69" s="15"/>
      <c r="L69" s="15"/>
    </row>
    <row r="70" spans="2:12" ht="12">
      <c r="B70" s="15"/>
      <c r="L70" s="15"/>
    </row>
    <row r="71" spans="2:12" ht="12">
      <c r="B71" s="15"/>
      <c r="L71" s="15"/>
    </row>
    <row r="72" spans="2:12" ht="12">
      <c r="B72" s="15"/>
      <c r="L72" s="15"/>
    </row>
    <row r="73" spans="2:12" ht="12">
      <c r="B73" s="15"/>
      <c r="L73" s="15"/>
    </row>
    <row r="74" spans="2:12" ht="12">
      <c r="B74" s="15"/>
      <c r="L74" s="15"/>
    </row>
    <row r="75" spans="2:12" ht="12">
      <c r="B75" s="15"/>
      <c r="L75" s="15"/>
    </row>
    <row r="76" spans="2:12" s="30" customFormat="1" ht="12.75">
      <c r="B76" s="29"/>
      <c r="D76" s="52" t="s">
        <v>49</v>
      </c>
      <c r="E76" s="32"/>
      <c r="F76" s="136" t="s">
        <v>50</v>
      </c>
      <c r="G76" s="52" t="s">
        <v>49</v>
      </c>
      <c r="H76" s="32"/>
      <c r="I76" s="32"/>
      <c r="J76" s="137" t="s">
        <v>50</v>
      </c>
      <c r="K76" s="32"/>
      <c r="L76" s="29"/>
    </row>
    <row r="77" spans="2:12" s="30" customFormat="1" ht="14.45" customHeight="1"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29"/>
    </row>
    <row r="81" spans="2:12" s="30" customFormat="1" ht="6.95" customHeight="1"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9"/>
    </row>
    <row r="82" spans="2:12" s="30" customFormat="1" ht="24.95" customHeight="1">
      <c r="B82" s="29"/>
      <c r="C82" s="16" t="s">
        <v>100</v>
      </c>
      <c r="L82" s="29"/>
    </row>
    <row r="83" spans="2:12" s="30" customFormat="1" ht="6.95" customHeight="1">
      <c r="B83" s="29"/>
      <c r="L83" s="29"/>
    </row>
    <row r="84" spans="2:12" s="30" customFormat="1" ht="12" customHeight="1">
      <c r="B84" s="29"/>
      <c r="C84" s="25" t="s">
        <v>16</v>
      </c>
      <c r="L84" s="29"/>
    </row>
    <row r="85" spans="2:12" s="30" customFormat="1" ht="16.5" customHeight="1">
      <c r="B85" s="29"/>
      <c r="E85" s="118" t="str">
        <f>E7</f>
        <v>ZŠ bourací práce</v>
      </c>
      <c r="F85" s="119"/>
      <c r="G85" s="119"/>
      <c r="H85" s="119"/>
      <c r="L85" s="29"/>
    </row>
    <row r="86" spans="2:12" s="30" customFormat="1" ht="12" customHeight="1">
      <c r="B86" s="29"/>
      <c r="C86" s="25" t="s">
        <v>98</v>
      </c>
      <c r="L86" s="29"/>
    </row>
    <row r="87" spans="2:12" s="30" customFormat="1" ht="16.5" customHeight="1">
      <c r="B87" s="29"/>
      <c r="E87" s="62" t="str">
        <f>E9</f>
        <v>257up5 - Vedlejší rozpočtové náklady</v>
      </c>
      <c r="F87" s="120"/>
      <c r="G87" s="120"/>
      <c r="H87" s="120"/>
      <c r="L87" s="29"/>
    </row>
    <row r="88" spans="2:12" s="30" customFormat="1" ht="6.95" customHeight="1">
      <c r="B88" s="29"/>
      <c r="L88" s="29"/>
    </row>
    <row r="89" spans="2:12" s="30" customFormat="1" ht="12" customHeight="1">
      <c r="B89" s="29"/>
      <c r="C89" s="25" t="s">
        <v>20</v>
      </c>
      <c r="F89" s="26" t="str">
        <f>F12</f>
        <v>Na Kocínce parc.č.657/2-6</v>
      </c>
      <c r="I89" s="25" t="s">
        <v>22</v>
      </c>
      <c r="J89" s="121" t="str">
        <f>IF(J12="","",J12)</f>
        <v/>
      </c>
      <c r="L89" s="29"/>
    </row>
    <row r="90" spans="2:12" s="30" customFormat="1" ht="6.95" customHeight="1">
      <c r="B90" s="29"/>
      <c r="L90" s="29"/>
    </row>
    <row r="91" spans="2:12" s="30" customFormat="1" ht="15.2" customHeight="1">
      <c r="B91" s="29"/>
      <c r="C91" s="25" t="s">
        <v>23</v>
      </c>
      <c r="F91" s="26" t="str">
        <f>E15</f>
        <v>Městská část Praha 6</v>
      </c>
      <c r="I91" s="25" t="s">
        <v>29</v>
      </c>
      <c r="J91" s="138" t="str">
        <f>E21</f>
        <v>ra15 s.r.o.</v>
      </c>
      <c r="L91" s="29"/>
    </row>
    <row r="92" spans="2:12" s="30" customFormat="1" ht="15.2" customHeight="1">
      <c r="B92" s="29"/>
      <c r="C92" s="25" t="s">
        <v>27</v>
      </c>
      <c r="F92" s="26" t="str">
        <f>IF(E18="","",E18)</f>
        <v>Vyplň údaj</v>
      </c>
      <c r="I92" s="25" t="s">
        <v>32</v>
      </c>
      <c r="J92" s="138"/>
      <c r="L92" s="29"/>
    </row>
    <row r="93" spans="2:12" s="30" customFormat="1" ht="10.35" customHeight="1">
      <c r="B93" s="29"/>
      <c r="L93" s="29"/>
    </row>
    <row r="94" spans="2:12" s="30" customFormat="1" ht="29.25" customHeight="1">
      <c r="B94" s="29"/>
      <c r="C94" s="139" t="s">
        <v>101</v>
      </c>
      <c r="D94" s="130"/>
      <c r="E94" s="130"/>
      <c r="F94" s="130"/>
      <c r="G94" s="130"/>
      <c r="H94" s="130"/>
      <c r="I94" s="130"/>
      <c r="J94" s="140" t="s">
        <v>102</v>
      </c>
      <c r="K94" s="130"/>
      <c r="L94" s="29"/>
    </row>
    <row r="95" spans="2:12" s="30" customFormat="1" ht="10.35" customHeight="1">
      <c r="B95" s="29"/>
      <c r="L95" s="29"/>
    </row>
    <row r="96" spans="2:47" s="30" customFormat="1" ht="22.9" customHeight="1">
      <c r="B96" s="29"/>
      <c r="C96" s="141" t="s">
        <v>103</v>
      </c>
      <c r="J96" s="125">
        <f>J118</f>
        <v>0</v>
      </c>
      <c r="L96" s="29"/>
      <c r="AU96" s="12" t="s">
        <v>104</v>
      </c>
    </row>
    <row r="97" spans="2:12" s="143" customFormat="1" ht="24.95" customHeight="1">
      <c r="B97" s="142"/>
      <c r="D97" s="144" t="s">
        <v>1153</v>
      </c>
      <c r="E97" s="145"/>
      <c r="F97" s="145"/>
      <c r="G97" s="145"/>
      <c r="H97" s="145"/>
      <c r="I97" s="145"/>
      <c r="J97" s="146">
        <f>J119</f>
        <v>0</v>
      </c>
      <c r="L97" s="142"/>
    </row>
    <row r="98" spans="2:12" s="148" customFormat="1" ht="19.9" customHeight="1">
      <c r="B98" s="147"/>
      <c r="D98" s="149" t="s">
        <v>1154</v>
      </c>
      <c r="E98" s="150"/>
      <c r="F98" s="150"/>
      <c r="G98" s="150"/>
      <c r="H98" s="150"/>
      <c r="I98" s="150"/>
      <c r="J98" s="151">
        <f>J120</f>
        <v>0</v>
      </c>
      <c r="L98" s="147"/>
    </row>
    <row r="99" spans="2:12" s="30" customFormat="1" ht="21.75" customHeight="1">
      <c r="B99" s="29"/>
      <c r="L99" s="29"/>
    </row>
    <row r="100" spans="2:12" s="30" customFormat="1" ht="6.95" customHeight="1"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29"/>
    </row>
    <row r="104" spans="2:12" s="30" customFormat="1" ht="6.95" customHeight="1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29"/>
    </row>
    <row r="105" spans="2:12" s="30" customFormat="1" ht="24.95" customHeight="1">
      <c r="B105" s="29"/>
      <c r="C105" s="16" t="s">
        <v>129</v>
      </c>
      <c r="L105" s="29"/>
    </row>
    <row r="106" spans="2:12" s="30" customFormat="1" ht="6.95" customHeight="1">
      <c r="B106" s="29"/>
      <c r="L106" s="29"/>
    </row>
    <row r="107" spans="2:12" s="30" customFormat="1" ht="12" customHeight="1">
      <c r="B107" s="29"/>
      <c r="C107" s="25" t="s">
        <v>16</v>
      </c>
      <c r="L107" s="29"/>
    </row>
    <row r="108" spans="2:12" s="30" customFormat="1" ht="16.5" customHeight="1">
      <c r="B108" s="29"/>
      <c r="E108" s="118" t="str">
        <f>E7</f>
        <v>ZŠ bourací práce</v>
      </c>
      <c r="F108" s="119"/>
      <c r="G108" s="119"/>
      <c r="H108" s="119"/>
      <c r="L108" s="29"/>
    </row>
    <row r="109" spans="2:12" s="30" customFormat="1" ht="12" customHeight="1">
      <c r="B109" s="29"/>
      <c r="C109" s="25" t="s">
        <v>98</v>
      </c>
      <c r="L109" s="29"/>
    </row>
    <row r="110" spans="2:12" s="30" customFormat="1" ht="16.5" customHeight="1">
      <c r="B110" s="29"/>
      <c r="E110" s="62" t="str">
        <f>E9</f>
        <v>257up5 - Vedlejší rozpočtové náklady</v>
      </c>
      <c r="F110" s="120"/>
      <c r="G110" s="120"/>
      <c r="H110" s="120"/>
      <c r="L110" s="29"/>
    </row>
    <row r="111" spans="2:12" s="30" customFormat="1" ht="6.95" customHeight="1">
      <c r="B111" s="29"/>
      <c r="L111" s="29"/>
    </row>
    <row r="112" spans="2:12" s="30" customFormat="1" ht="12" customHeight="1">
      <c r="B112" s="29"/>
      <c r="C112" s="25" t="s">
        <v>20</v>
      </c>
      <c r="F112" s="26" t="str">
        <f>F12</f>
        <v>Na Kocínce parc.č.657/2-6</v>
      </c>
      <c r="I112" s="25" t="s">
        <v>22</v>
      </c>
      <c r="J112" s="121" t="str">
        <f>IF(J12="","",J12)</f>
        <v/>
      </c>
      <c r="L112" s="29"/>
    </row>
    <row r="113" spans="2:12" s="30" customFormat="1" ht="6.95" customHeight="1">
      <c r="B113" s="29"/>
      <c r="L113" s="29"/>
    </row>
    <row r="114" spans="2:12" s="30" customFormat="1" ht="15.2" customHeight="1">
      <c r="B114" s="29"/>
      <c r="C114" s="25" t="s">
        <v>23</v>
      </c>
      <c r="F114" s="26" t="str">
        <f>E15</f>
        <v>Městská část Praha 6</v>
      </c>
      <c r="I114" s="25" t="s">
        <v>29</v>
      </c>
      <c r="J114" s="138" t="str">
        <f>E21</f>
        <v>ra15 s.r.o.</v>
      </c>
      <c r="L114" s="29"/>
    </row>
    <row r="115" spans="2:12" s="30" customFormat="1" ht="15.2" customHeight="1">
      <c r="B115" s="29"/>
      <c r="C115" s="25" t="s">
        <v>27</v>
      </c>
      <c r="F115" s="26" t="str">
        <f>IF(E18="","",E18)</f>
        <v>Vyplň údaj</v>
      </c>
      <c r="I115" s="25" t="s">
        <v>32</v>
      </c>
      <c r="J115" s="138"/>
      <c r="L115" s="29"/>
    </row>
    <row r="116" spans="2:12" s="30" customFormat="1" ht="10.35" customHeight="1">
      <c r="B116" s="29"/>
      <c r="L116" s="29"/>
    </row>
    <row r="117" spans="2:20" s="157" customFormat="1" ht="29.25" customHeight="1">
      <c r="B117" s="152"/>
      <c r="C117" s="153" t="s">
        <v>130</v>
      </c>
      <c r="D117" s="154" t="s">
        <v>59</v>
      </c>
      <c r="E117" s="154" t="s">
        <v>55</v>
      </c>
      <c r="F117" s="154" t="s">
        <v>56</v>
      </c>
      <c r="G117" s="154" t="s">
        <v>131</v>
      </c>
      <c r="H117" s="154" t="s">
        <v>132</v>
      </c>
      <c r="I117" s="154" t="s">
        <v>133</v>
      </c>
      <c r="J117" s="155" t="s">
        <v>102</v>
      </c>
      <c r="K117" s="156" t="s">
        <v>134</v>
      </c>
      <c r="L117" s="152"/>
      <c r="M117" s="82" t="s">
        <v>1</v>
      </c>
      <c r="N117" s="83" t="s">
        <v>38</v>
      </c>
      <c r="O117" s="83" t="s">
        <v>135</v>
      </c>
      <c r="P117" s="83" t="s">
        <v>136</v>
      </c>
      <c r="Q117" s="83" t="s">
        <v>137</v>
      </c>
      <c r="R117" s="83" t="s">
        <v>138</v>
      </c>
      <c r="S117" s="83" t="s">
        <v>139</v>
      </c>
      <c r="T117" s="84" t="s">
        <v>140</v>
      </c>
    </row>
    <row r="118" spans="2:63" s="30" customFormat="1" ht="22.9" customHeight="1">
      <c r="B118" s="29"/>
      <c r="C118" s="88" t="s">
        <v>141</v>
      </c>
      <c r="J118" s="158">
        <f>BK118</f>
        <v>0</v>
      </c>
      <c r="L118" s="29"/>
      <c r="M118" s="85"/>
      <c r="N118" s="70"/>
      <c r="O118" s="70"/>
      <c r="P118" s="159">
        <f>P119</f>
        <v>0</v>
      </c>
      <c r="Q118" s="70"/>
      <c r="R118" s="159">
        <f>R119</f>
        <v>0</v>
      </c>
      <c r="S118" s="70"/>
      <c r="T118" s="160">
        <f>T119</f>
        <v>0</v>
      </c>
      <c r="AT118" s="12" t="s">
        <v>73</v>
      </c>
      <c r="AU118" s="12" t="s">
        <v>104</v>
      </c>
      <c r="BK118" s="161">
        <f>BK119</f>
        <v>0</v>
      </c>
    </row>
    <row r="119" spans="2:63" s="163" customFormat="1" ht="25.9" customHeight="1">
      <c r="B119" s="162"/>
      <c r="D119" s="164" t="s">
        <v>73</v>
      </c>
      <c r="E119" s="165" t="s">
        <v>1155</v>
      </c>
      <c r="F119" s="165" t="s">
        <v>95</v>
      </c>
      <c r="J119" s="166">
        <f>BK119</f>
        <v>0</v>
      </c>
      <c r="L119" s="162"/>
      <c r="M119" s="167"/>
      <c r="P119" s="168">
        <f>P120</f>
        <v>0</v>
      </c>
      <c r="R119" s="168">
        <f>R120</f>
        <v>0</v>
      </c>
      <c r="T119" s="169">
        <f>T120</f>
        <v>0</v>
      </c>
      <c r="AR119" s="164" t="s">
        <v>187</v>
      </c>
      <c r="AT119" s="170" t="s">
        <v>73</v>
      </c>
      <c r="AU119" s="170" t="s">
        <v>74</v>
      </c>
      <c r="AY119" s="164" t="s">
        <v>144</v>
      </c>
      <c r="BK119" s="171">
        <f>BK120</f>
        <v>0</v>
      </c>
    </row>
    <row r="120" spans="2:63" s="163" customFormat="1" ht="22.9" customHeight="1">
      <c r="B120" s="162"/>
      <c r="D120" s="164" t="s">
        <v>73</v>
      </c>
      <c r="E120" s="172" t="s">
        <v>1156</v>
      </c>
      <c r="F120" s="172" t="s">
        <v>1157</v>
      </c>
      <c r="J120" s="173">
        <f>BK120</f>
        <v>0</v>
      </c>
      <c r="L120" s="162"/>
      <c r="M120" s="167"/>
      <c r="P120" s="168">
        <f>SUM(P121:P122)</f>
        <v>0</v>
      </c>
      <c r="R120" s="168">
        <f>SUM(R121:R122)</f>
        <v>0</v>
      </c>
      <c r="T120" s="169">
        <f>SUM(T121:T122)</f>
        <v>0</v>
      </c>
      <c r="AR120" s="164" t="s">
        <v>187</v>
      </c>
      <c r="AT120" s="170" t="s">
        <v>73</v>
      </c>
      <c r="AU120" s="170" t="s">
        <v>82</v>
      </c>
      <c r="AY120" s="164" t="s">
        <v>144</v>
      </c>
      <c r="BK120" s="171">
        <f>SUM(BK121:BK122)</f>
        <v>0</v>
      </c>
    </row>
    <row r="121" spans="2:65" s="30" customFormat="1" ht="16.5" customHeight="1">
      <c r="B121" s="29"/>
      <c r="C121" s="174" t="s">
        <v>82</v>
      </c>
      <c r="D121" s="174" t="s">
        <v>146</v>
      </c>
      <c r="E121" s="175" t="s">
        <v>1158</v>
      </c>
      <c r="F121" s="176" t="s">
        <v>1157</v>
      </c>
      <c r="G121" s="177" t="s">
        <v>552</v>
      </c>
      <c r="H121" s="178">
        <v>1</v>
      </c>
      <c r="I121" s="1"/>
      <c r="J121" s="179">
        <f>ROUND(I121*H121,2)</f>
        <v>0</v>
      </c>
      <c r="K121" s="180"/>
      <c r="L121" s="29"/>
      <c r="M121" s="181" t="s">
        <v>1</v>
      </c>
      <c r="N121" s="182" t="s">
        <v>39</v>
      </c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AR121" s="185" t="s">
        <v>1159</v>
      </c>
      <c r="AT121" s="185" t="s">
        <v>146</v>
      </c>
      <c r="AU121" s="185" t="s">
        <v>84</v>
      </c>
      <c r="AY121" s="12" t="s">
        <v>144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2" t="s">
        <v>82</v>
      </c>
      <c r="BK121" s="186">
        <f>ROUND(I121*H121,2)</f>
        <v>0</v>
      </c>
      <c r="BL121" s="12" t="s">
        <v>1159</v>
      </c>
      <c r="BM121" s="185" t="s">
        <v>1160</v>
      </c>
    </row>
    <row r="122" spans="2:51" s="195" customFormat="1" ht="12">
      <c r="B122" s="194"/>
      <c r="D122" s="189" t="s">
        <v>152</v>
      </c>
      <c r="E122" s="196" t="s">
        <v>1</v>
      </c>
      <c r="F122" s="197" t="s">
        <v>82</v>
      </c>
      <c r="H122" s="198">
        <v>1</v>
      </c>
      <c r="L122" s="194"/>
      <c r="M122" s="201"/>
      <c r="N122" s="202"/>
      <c r="O122" s="202"/>
      <c r="P122" s="202"/>
      <c r="Q122" s="202"/>
      <c r="R122" s="202"/>
      <c r="S122" s="202"/>
      <c r="T122" s="203"/>
      <c r="AT122" s="196" t="s">
        <v>152</v>
      </c>
      <c r="AU122" s="196" t="s">
        <v>84</v>
      </c>
      <c r="AV122" s="195" t="s">
        <v>84</v>
      </c>
      <c r="AW122" s="195" t="s">
        <v>31</v>
      </c>
      <c r="AX122" s="195" t="s">
        <v>74</v>
      </c>
      <c r="AY122" s="196" t="s">
        <v>144</v>
      </c>
    </row>
    <row r="123" spans="2:12" s="30" customFormat="1" ht="6.95" customHeight="1"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29"/>
    </row>
  </sheetData>
  <sheetProtection algorithmName="SHA-512" hashValue="ozRq3rFZhM+c5vD3BSrauIgF26CamTtMii78s1iMc9kQoVOOktHXsJDo257hQ9BgJlIy6nmXzyHwQmbMd/OQfQ==" saltValue="ThOLdDyBaTEbfhNndT6YYQ==" spinCount="100000" sheet="1" objects="1" scenarios="1"/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ignoredErrors>
    <ignoredError sqref="J17:J18 E18 J121" unlockedFormula="1"/>
    <ignoredError sqref="C121:F1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Kryšpín</dc:creator>
  <cp:keywords/>
  <dc:description/>
  <cp:lastModifiedBy>Miroslav Voráček</cp:lastModifiedBy>
  <dcterms:created xsi:type="dcterms:W3CDTF">2023-05-09T12:43:40Z</dcterms:created>
  <dcterms:modified xsi:type="dcterms:W3CDTF">2023-05-11T10:43:08Z</dcterms:modified>
  <cp:category/>
  <cp:version/>
  <cp:contentType/>
  <cp:contentStatus/>
</cp:coreProperties>
</file>