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30" firstSheet="1" activeTab="1"/>
  </bookViews>
  <sheets>
    <sheet name="Rekapitulace stavby" sheetId="1" state="veryHidden" r:id="rId1"/>
    <sheet name="2023026 - Výměna kotlů De..." sheetId="2" r:id="rId2"/>
  </sheets>
  <definedNames>
    <definedName name="_xlnm._FilterDatabase" localSheetId="1" hidden="1">'2023026 - Výměna kotlů De...'!$C$118:$K$197</definedName>
    <definedName name="_xlnm.Print_Area" localSheetId="1">'2023026 - Výměna kotlů De...'!$C$4:$J$76,'2023026 - Výměna kotlů De...'!$C$82:$J$102,'2023026 - Výměna kotlů De...'!$C$108:$J$197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'2023026 - Výměna kotlů De...'!$118:$118</definedName>
  </definedNames>
  <calcPr calcId="162913"/>
</workbook>
</file>

<file path=xl/sharedStrings.xml><?xml version="1.0" encoding="utf-8"?>
<sst xmlns="http://schemas.openxmlformats.org/spreadsheetml/2006/main" count="1153" uniqueCount="314">
  <si>
    <t>Export Komplet</t>
  </si>
  <si>
    <t/>
  </si>
  <si>
    <t>2.0</t>
  </si>
  <si>
    <t>ZAMOK</t>
  </si>
  <si>
    <t>False</t>
  </si>
  <si>
    <t>{22627f69-b408-4bb4-ae24-d8738495540f}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</si>
  <si>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</si>
  <si>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</si>
  <si>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</si>
  <si>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</si>
  <si>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</si>
  <si>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</si>
  <si>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</si>
  <si>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</si>
  <si>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2023026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</si>
  <si>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</si>
  <si>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</si>
  <si>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kotlů Dejvická 688/27, byt č. 5 a 10</t>
  </si>
  <si>
    <t>KSO:</t>
  </si>
  <si>
    <t>CC-CZ:</t>
  </si>
  <si>
    <t>Místo:</t>
  </si>
  <si>
    <t xml:space="preserve"> </t>
  </si>
  <si>
    <t>Datum:</t>
  </si>
  <si>
    <t>22. 11. 2023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</si>
  <si>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</si>
  <si>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</si>
  <si>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</si>
  <si>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</si>
  <si>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</si>
  <si>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</si>
  <si>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</si>
  <si>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</si>
  <si>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</si>
  <si>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</si>
  <si>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</si>
  <si>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</si>
  <si>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</si>
  <si>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</si>
  <si>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</si>
  <si>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</si>
  <si>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</si>
  <si>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</si>
  <si>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</si>
  <si>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</si>
  <si>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</si>
  <si>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</si>
  <si>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</si>
  <si>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</si>
  <si>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</si>
  <si>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</si>
  <si>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</si>
  <si>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</si>
  <si>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</si>
  <si>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</si>
  <si>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</si>
  <si>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</si>
  <si>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</si>
  <si>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</si>
  <si>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</si>
  <si>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</si>
  <si>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</si>
  <si>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</si>
  <si>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</si>
  <si>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</si>
  <si>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</si>
  <si>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</si>
  <si>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</si>
  <si>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</si>
  <si>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</si>
  <si>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</si>
  <si>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</si>
  <si>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</si>
  <si>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</si>
  <si>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</si>
  <si>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</si>
  <si>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</si>
  <si>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</si>
  <si>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</si>
  <si>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</si>
  <si>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</si>
  <si>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</si>
  <si>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</si>
  <si>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</si>
  <si>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</si>
  <si>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</si>
  <si>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</si>
  <si>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</si>
  <si>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</si>
  <si>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723 - Zdravotechnika - vnitřní plynovod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</si>
  <si>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</si>
  <si>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</si>
  <si>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</si>
  <si>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</si>
  <si>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</si>
  <si>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</si>
  <si>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</si>
  <si>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</si>
  <si>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</si>
  <si>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</si>
  <si>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</si>
  <si>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</si>
  <si>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</si>
  <si>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</si>
  <si>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</si>
  <si>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</si>
  <si>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</si>
  <si>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</si>
  <si>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</si>
  <si>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</si>
  <si>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</si>
  <si>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723</t>
  </si>
  <si>
    <t>Zdravotechnika - vnitřní plynovod</t>
  </si>
  <si>
    <t>K</t>
  </si>
  <si>
    <t>723160211</t>
  </si>
  <si>
    <t>Přípojka k plynoměru spojovaná na závit z nerezových vlnovcových trubek EUROGW DN 20</t>
  </si>
  <si>
    <t>soubor</t>
  </si>
  <si>
    <t>16</t>
  </si>
  <si>
    <t>-398949665</t>
  </si>
  <si>
    <t>VV</t>
  </si>
  <si>
    <t>pro dva byty</t>
  </si>
  <si>
    <t>1*2</t>
  </si>
  <si>
    <t>723190907</t>
  </si>
  <si>
    <t>Odvzdušnění nebo napuštění plynovodního potrubí</t>
  </si>
  <si>
    <t>m</t>
  </si>
  <si>
    <t>1669315190</t>
  </si>
  <si>
    <t>3</t>
  </si>
  <si>
    <t>742210181</t>
  </si>
  <si>
    <t>Montáž trubky nasávacího systému</t>
  </si>
  <si>
    <t>2003967623</t>
  </si>
  <si>
    <t>4</t>
  </si>
  <si>
    <t>M</t>
  </si>
  <si>
    <t>286168R</t>
  </si>
  <si>
    <t>trubka nasávacího systému, D 25mm včetně mřížky</t>
  </si>
  <si>
    <t>32</t>
  </si>
  <si>
    <t>1699967049</t>
  </si>
  <si>
    <t>5</t>
  </si>
  <si>
    <t>28653400</t>
  </si>
  <si>
    <t>spojka trubek nasávacího systému pro trubky D 25mm</t>
  </si>
  <si>
    <t>kus</t>
  </si>
  <si>
    <t>-1562813057</t>
  </si>
  <si>
    <t>6</t>
  </si>
  <si>
    <t>998723102</t>
  </si>
  <si>
    <t>Přesun hmot tonážní pro vnitřní plynovod v objektech v přes 6 do 12 m</t>
  </si>
  <si>
    <t>t</t>
  </si>
  <si>
    <t>1702547513</t>
  </si>
  <si>
    <t>7</t>
  </si>
  <si>
    <t>998723181</t>
  </si>
  <si>
    <t>Příplatek k přesunu hmot tonážní 723 prováděný bez použití mechanizace</t>
  </si>
  <si>
    <t>674470314</t>
  </si>
  <si>
    <t>8</t>
  </si>
  <si>
    <t>998723192</t>
  </si>
  <si>
    <t>Příplatek k přesunu hmot tonážní 723 za zvětšený přesun do 100 m</t>
  </si>
  <si>
    <t>1369954194</t>
  </si>
  <si>
    <t>731</t>
  </si>
  <si>
    <t>Ústřední vytápění - kotelny</t>
  </si>
  <si>
    <t>9</t>
  </si>
  <si>
    <t>731191942</t>
  </si>
  <si>
    <t>Napuštění kotle po opravě pl kotle přes 5 do 10 m2</t>
  </si>
  <si>
    <t>358008463</t>
  </si>
  <si>
    <t>10</t>
  </si>
  <si>
    <t>731200823</t>
  </si>
  <si>
    <t>Demontáž kotle ocelového na plynná nebo kapalná paliva výkon do 25 kW</t>
  </si>
  <si>
    <t>-748560333</t>
  </si>
  <si>
    <t>11</t>
  </si>
  <si>
    <t>731244493</t>
  </si>
  <si>
    <t>Montáž kotle ocelového závěsného na plyn kondenzačního o výkonu přes 20 do 28 kW</t>
  </si>
  <si>
    <t>1456939676</t>
  </si>
  <si>
    <t>12</t>
  </si>
  <si>
    <t>48417610</t>
  </si>
  <si>
    <t>2140264494</t>
  </si>
  <si>
    <t>13</t>
  </si>
  <si>
    <t>731391812</t>
  </si>
  <si>
    <t>Vypuštění vody z kotle samospádem pl kotle přes 5 do 10 m2</t>
  </si>
  <si>
    <t>-1940634350</t>
  </si>
  <si>
    <t>14</t>
  </si>
  <si>
    <t>731810401</t>
  </si>
  <si>
    <t>Nucený odtah spalin dvoutrubkový pro kondenzační kotel vodorovný 80 mm přívod vzduchu přes stěnu</t>
  </si>
  <si>
    <t>814741865</t>
  </si>
  <si>
    <t>731810411</t>
  </si>
  <si>
    <t>Nucený odtah spalin dvoutrubkový pro kondenzační kotel vodorovný 80 mm odvod spalin přes stěnu</t>
  </si>
  <si>
    <t>-1007393777</t>
  </si>
  <si>
    <t>731810R</t>
  </si>
  <si>
    <t>Rozdělovač odtahů spalin pro kondenzační kotel připojení na kotli průměru 80/80 mm</t>
  </si>
  <si>
    <t>-1258338918</t>
  </si>
  <si>
    <t>adaptér děleného odkouření</t>
  </si>
  <si>
    <t>17</t>
  </si>
  <si>
    <t>998731102</t>
  </si>
  <si>
    <t>Přesun hmot tonážní pro kotelny v objektech v přes 6 do 12 m</t>
  </si>
  <si>
    <t>-171471768</t>
  </si>
  <si>
    <t>18</t>
  </si>
  <si>
    <t>998731181</t>
  </si>
  <si>
    <t>Příplatek k přesunu hmot tonážní 731 prováděný bez použití mechanizace</t>
  </si>
  <si>
    <t>-343236094</t>
  </si>
  <si>
    <t>19</t>
  </si>
  <si>
    <t>998731193</t>
  </si>
  <si>
    <t>Příplatek k přesunu hmot tonážní 731 za zvětšený přesun do 500 m</t>
  </si>
  <si>
    <t>-950081751</t>
  </si>
  <si>
    <t>732</t>
  </si>
  <si>
    <t>Ústřední vytápění - strojovny</t>
  </si>
  <si>
    <t>20</t>
  </si>
  <si>
    <t>732490102</t>
  </si>
  <si>
    <t>Montáž sifonu pro odvod kondenzátu kotle</t>
  </si>
  <si>
    <t>432478810</t>
  </si>
  <si>
    <t>48481003</t>
  </si>
  <si>
    <t>sifon pro odvod kondenzátu</t>
  </si>
  <si>
    <t>-43497115</t>
  </si>
  <si>
    <t>22</t>
  </si>
  <si>
    <t>732490103</t>
  </si>
  <si>
    <t>Montáž hadice pro odvod kondenzátu kotle</t>
  </si>
  <si>
    <t>-601363972</t>
  </si>
  <si>
    <t>23</t>
  </si>
  <si>
    <t>48481004</t>
  </si>
  <si>
    <t>hadice pro odvod kondenzátu</t>
  </si>
  <si>
    <t>-495206555</t>
  </si>
  <si>
    <t>24</t>
  </si>
  <si>
    <t>998732102</t>
  </si>
  <si>
    <t>Přesun hmot tonážní pro strojovny v objektech v přes 6 do 12 m</t>
  </si>
  <si>
    <t>-338577462</t>
  </si>
  <si>
    <t>25</t>
  </si>
  <si>
    <t>998732181</t>
  </si>
  <si>
    <t>Příplatek k přesunu hmot tonážní 732 prováděný bez použití mechanizace</t>
  </si>
  <si>
    <t>-2020694495</t>
  </si>
  <si>
    <t>26</t>
  </si>
  <si>
    <t>998732193</t>
  </si>
  <si>
    <t>Příplatek k přesunu hmot tonážní 732 za zvětšený přesun do 500 m</t>
  </si>
  <si>
    <t>-1660435584</t>
  </si>
  <si>
    <t>733</t>
  </si>
  <si>
    <t>Ústřední vytápění - rozvodné potrubí</t>
  </si>
  <si>
    <t>27</t>
  </si>
  <si>
    <t>733221103</t>
  </si>
  <si>
    <t>Potrubí měděné měkké spojované měkkým pájením D 18x1 mm</t>
  </si>
  <si>
    <t>1859234450</t>
  </si>
  <si>
    <t>pro jeden byt 2,0 m</t>
  </si>
  <si>
    <t>2,0*2</t>
  </si>
  <si>
    <t>28</t>
  </si>
  <si>
    <t>733224223</t>
  </si>
  <si>
    <t>Příplatek k potrubí měděnému za zhotovení přípojky z trubek měděných D 18x1 mm</t>
  </si>
  <si>
    <t>-888330816</t>
  </si>
  <si>
    <t>29</t>
  </si>
  <si>
    <t>733291101</t>
  </si>
  <si>
    <t>Zkouška těsnosti potrubí měděné D do 35x1,5</t>
  </si>
  <si>
    <t>1299381182</t>
  </si>
  <si>
    <t>30</t>
  </si>
  <si>
    <t>733811231</t>
  </si>
  <si>
    <t>Ochrana potrubí ústředního vytápění termoizolačními trubicemi z PE tl přes 9 do 13 mm DN do 22 mm</t>
  </si>
  <si>
    <t>-587032993</t>
  </si>
  <si>
    <t>31</t>
  </si>
  <si>
    <t>998733102</t>
  </si>
  <si>
    <t>Přesun hmot tonážní pro rozvody potrubí v objektech v přes 6 do 12 m</t>
  </si>
  <si>
    <t>1390891417</t>
  </si>
  <si>
    <t>998733181</t>
  </si>
  <si>
    <t>Příplatek k přesunu hmot tonážní 733 prováděný bez použití mechanizace</t>
  </si>
  <si>
    <t>-603774730</t>
  </si>
  <si>
    <t>33</t>
  </si>
  <si>
    <t>998733193</t>
  </si>
  <si>
    <t>Příplatek k přesunu hmot tonážní 733 za zvětšený přesun do 500 m</t>
  </si>
  <si>
    <t>-1127162730</t>
  </si>
  <si>
    <t>734</t>
  </si>
  <si>
    <t>Ústřední vytápění - armatury</t>
  </si>
  <si>
    <t>34</t>
  </si>
  <si>
    <t>735511R</t>
  </si>
  <si>
    <t>Vytápění - prostorový termostat</t>
  </si>
  <si>
    <t>709067154</t>
  </si>
  <si>
    <t>35</t>
  </si>
  <si>
    <t>734292715</t>
  </si>
  <si>
    <t>Kohout kulový přímý G 1 PN 42 do 185°C vnitřní závit</t>
  </si>
  <si>
    <t>2119903290</t>
  </si>
  <si>
    <t>pro jeden byt 5 ks</t>
  </si>
  <si>
    <t>pro vodu 2 ks</t>
  </si>
  <si>
    <t>2*2</t>
  </si>
  <si>
    <t>pro topení 2 ks</t>
  </si>
  <si>
    <t>pro plyn 1 ks</t>
  </si>
  <si>
    <t>Součet</t>
  </si>
  <si>
    <t>36</t>
  </si>
  <si>
    <t>998734102</t>
  </si>
  <si>
    <t>Přesun hmot tonážní pro armatury v objektech v přes 6 do 12 m</t>
  </si>
  <si>
    <t>1020998403</t>
  </si>
  <si>
    <t>37</t>
  </si>
  <si>
    <t>998734181</t>
  </si>
  <si>
    <t>Příplatek k přesunu hmot tonážní 734 prováděný bez použití mechanizace</t>
  </si>
  <si>
    <t>379947142</t>
  </si>
  <si>
    <t>38</t>
  </si>
  <si>
    <t>998734193</t>
  </si>
  <si>
    <t>Příplatek k přesunu hmot tonážní 734 za zvětšený přesun do 500 m</t>
  </si>
  <si>
    <t>-39583284</t>
  </si>
  <si>
    <t>HZS</t>
  </si>
  <si>
    <t>Hodinové zúčtovací sazby</t>
  </si>
  <si>
    <t>39</t>
  </si>
  <si>
    <t>HZS1291</t>
  </si>
  <si>
    <t>Hodinová zúčtovací sazba pomocný stavební dělník</t>
  </si>
  <si>
    <t>hod</t>
  </si>
  <si>
    <t>512</t>
  </si>
  <si>
    <t>906283390</t>
  </si>
  <si>
    <t>kompletní úklid společných prostor po dokončení stavby</t>
  </si>
  <si>
    <t>zednická oprava komína a materiál</t>
  </si>
  <si>
    <t>6*2</t>
  </si>
  <si>
    <t>40</t>
  </si>
  <si>
    <t>HZS2232</t>
  </si>
  <si>
    <t>Hodinová zúčtovací sazba elektrikář odborný</t>
  </si>
  <si>
    <t>-295374219</t>
  </si>
  <si>
    <t>elektro zapojení kotlů</t>
  </si>
  <si>
    <t>4*2</t>
  </si>
  <si>
    <t>41</t>
  </si>
  <si>
    <t>HZS42120</t>
  </si>
  <si>
    <t>Revizní technik specialista - revize plynu</t>
  </si>
  <si>
    <t>-1593981268</t>
  </si>
  <si>
    <t>Revize + uvedení kotlů do provozu</t>
  </si>
  <si>
    <t>42</t>
  </si>
  <si>
    <t>HZS421200</t>
  </si>
  <si>
    <t>Hodinová zúčtovací sazba revizní technik specialista - odtah do komínu</t>
  </si>
  <si>
    <t>hod.</t>
  </si>
  <si>
    <t>-106174949</t>
  </si>
  <si>
    <t>Kontrola odtahu</t>
  </si>
  <si>
    <t>kotel plynový typ B kondenzační závěsný s průtokovým ohřevem TV 3,3-25,2kW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</si>
</sst>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6" t="s">
        <v>14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2"/>
      <c r="AL5" s="22"/>
      <c r="AM5" s="22"/>
      <c r="AN5" s="22"/>
      <c r="AO5" s="22"/>
      <c r="AP5" s="22"/>
      <c r="AQ5" s="22"/>
      <c r="AR5" s="20"/>
      <c r="BE5" s="243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48" t="s">
        <v>17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2"/>
      <c r="AL6" s="22"/>
      <c r="AM6" s="22"/>
      <c r="AN6" s="22"/>
      <c r="AO6" s="22"/>
      <c r="AP6" s="22"/>
      <c r="AQ6" s="22"/>
      <c r="AR6" s="20"/>
      <c r="BE6" s="24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44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44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4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44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44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4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44"/>
      <c r="BS13" s="17" t="s">
        <v>6</v>
      </c>
    </row>
    <row r="14" spans="2:71" ht="12.75">
      <c r="B14" s="21"/>
      <c r="C14" s="22"/>
      <c r="D14" s="22"/>
      <c r="E14" s="249" t="s">
        <v>28</v>
      </c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44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4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44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44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4"/>
      <c r="BS18" s="17" t="s">
        <v>6</v>
      </c>
    </row>
    <row r="19" spans="2:71" s="1" customFormat="1" ht="12" customHeight="1">
      <c r="B19" s="21"/>
      <c r="C19" s="22"/>
      <c r="D19" s="29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44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44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4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4"/>
    </row>
    <row r="23" spans="2:57" s="1" customFormat="1" ht="16.5" customHeight="1">
      <c r="B23" s="21"/>
      <c r="C23" s="22"/>
      <c r="D23" s="22"/>
      <c r="E23" s="251" t="s">
        <v>1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2"/>
      <c r="AP23" s="22"/>
      <c r="AQ23" s="22"/>
      <c r="AR23" s="20"/>
      <c r="BE23" s="244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4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4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2">
        <f>ROUND(AG94,2)</f>
        <v>0</v>
      </c>
      <c r="AL26" s="253"/>
      <c r="AM26" s="253"/>
      <c r="AN26" s="253"/>
      <c r="AO26" s="253"/>
      <c r="AP26" s="36"/>
      <c r="AQ26" s="36"/>
      <c r="AR26" s="39"/>
      <c r="BE26" s="244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4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4" t="s">
        <v>34</v>
      </c>
      <c r="M28" s="254"/>
      <c r="N28" s="254"/>
      <c r="O28" s="254"/>
      <c r="P28" s="254"/>
      <c r="Q28" s="36"/>
      <c r="R28" s="36"/>
      <c r="S28" s="36"/>
      <c r="T28" s="36"/>
      <c r="U28" s="36"/>
      <c r="V28" s="36"/>
      <c r="W28" s="254" t="s">
        <v>35</v>
      </c>
      <c r="X28" s="254"/>
      <c r="Y28" s="254"/>
      <c r="Z28" s="254"/>
      <c r="AA28" s="254"/>
      <c r="AB28" s="254"/>
      <c r="AC28" s="254"/>
      <c r="AD28" s="254"/>
      <c r="AE28" s="254"/>
      <c r="AF28" s="36"/>
      <c r="AG28" s="36"/>
      <c r="AH28" s="36"/>
      <c r="AI28" s="36"/>
      <c r="AJ28" s="36"/>
      <c r="AK28" s="254" t="s">
        <v>36</v>
      </c>
      <c r="AL28" s="254"/>
      <c r="AM28" s="254"/>
      <c r="AN28" s="254"/>
      <c r="AO28" s="254"/>
      <c r="AP28" s="36"/>
      <c r="AQ28" s="36"/>
      <c r="AR28" s="39"/>
      <c r="BE28" s="244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57">
        <v>0.21</v>
      </c>
      <c r="M29" s="256"/>
      <c r="N29" s="256"/>
      <c r="O29" s="256"/>
      <c r="P29" s="256"/>
      <c r="Q29" s="41"/>
      <c r="R29" s="41"/>
      <c r="S29" s="41"/>
      <c r="T29" s="41"/>
      <c r="U29" s="41"/>
      <c r="V29" s="41"/>
      <c r="W29" s="255">
        <f>ROUND(AZ94,2)</f>
        <v>0</v>
      </c>
      <c r="X29" s="256"/>
      <c r="Y29" s="256"/>
      <c r="Z29" s="256"/>
      <c r="AA29" s="256"/>
      <c r="AB29" s="256"/>
      <c r="AC29" s="256"/>
      <c r="AD29" s="256"/>
      <c r="AE29" s="256"/>
      <c r="AF29" s="41"/>
      <c r="AG29" s="41"/>
      <c r="AH29" s="41"/>
      <c r="AI29" s="41"/>
      <c r="AJ29" s="41"/>
      <c r="AK29" s="255">
        <f>ROUND(AV94,2)</f>
        <v>0</v>
      </c>
      <c r="AL29" s="256"/>
      <c r="AM29" s="256"/>
      <c r="AN29" s="256"/>
      <c r="AO29" s="256"/>
      <c r="AP29" s="41"/>
      <c r="AQ29" s="41"/>
      <c r="AR29" s="42"/>
      <c r="BE29" s="245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57">
        <v>0.15</v>
      </c>
      <c r="M30" s="256"/>
      <c r="N30" s="256"/>
      <c r="O30" s="256"/>
      <c r="P30" s="256"/>
      <c r="Q30" s="41"/>
      <c r="R30" s="41"/>
      <c r="S30" s="41"/>
      <c r="T30" s="41"/>
      <c r="U30" s="41"/>
      <c r="V30" s="41"/>
      <c r="W30" s="255">
        <f>ROUND(BA94,2)</f>
        <v>0</v>
      </c>
      <c r="X30" s="256"/>
      <c r="Y30" s="256"/>
      <c r="Z30" s="256"/>
      <c r="AA30" s="256"/>
      <c r="AB30" s="256"/>
      <c r="AC30" s="256"/>
      <c r="AD30" s="256"/>
      <c r="AE30" s="256"/>
      <c r="AF30" s="41"/>
      <c r="AG30" s="41"/>
      <c r="AH30" s="41"/>
      <c r="AI30" s="41"/>
      <c r="AJ30" s="41"/>
      <c r="AK30" s="255">
        <f>ROUND(AW94,2)</f>
        <v>0</v>
      </c>
      <c r="AL30" s="256"/>
      <c r="AM30" s="256"/>
      <c r="AN30" s="256"/>
      <c r="AO30" s="256"/>
      <c r="AP30" s="41"/>
      <c r="AQ30" s="41"/>
      <c r="AR30" s="42"/>
      <c r="BE30" s="245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57">
        <v>0.21</v>
      </c>
      <c r="M31" s="256"/>
      <c r="N31" s="256"/>
      <c r="O31" s="256"/>
      <c r="P31" s="256"/>
      <c r="Q31" s="41"/>
      <c r="R31" s="41"/>
      <c r="S31" s="41"/>
      <c r="T31" s="41"/>
      <c r="U31" s="41"/>
      <c r="V31" s="41"/>
      <c r="W31" s="255">
        <f>ROUND(BB94,2)</f>
        <v>0</v>
      </c>
      <c r="X31" s="256"/>
      <c r="Y31" s="256"/>
      <c r="Z31" s="256"/>
      <c r="AA31" s="256"/>
      <c r="AB31" s="256"/>
      <c r="AC31" s="256"/>
      <c r="AD31" s="256"/>
      <c r="AE31" s="256"/>
      <c r="AF31" s="41"/>
      <c r="AG31" s="41"/>
      <c r="AH31" s="41"/>
      <c r="AI31" s="41"/>
      <c r="AJ31" s="41"/>
      <c r="AK31" s="255">
        <v>0</v>
      </c>
      <c r="AL31" s="256"/>
      <c r="AM31" s="256"/>
      <c r="AN31" s="256"/>
      <c r="AO31" s="256"/>
      <c r="AP31" s="41"/>
      <c r="AQ31" s="41"/>
      <c r="AR31" s="42"/>
      <c r="BE31" s="245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57">
        <v>0.15</v>
      </c>
      <c r="M32" s="256"/>
      <c r="N32" s="256"/>
      <c r="O32" s="256"/>
      <c r="P32" s="256"/>
      <c r="Q32" s="41"/>
      <c r="R32" s="41"/>
      <c r="S32" s="41"/>
      <c r="T32" s="41"/>
      <c r="U32" s="41"/>
      <c r="V32" s="41"/>
      <c r="W32" s="255">
        <f>ROUND(BC94,2)</f>
        <v>0</v>
      </c>
      <c r="X32" s="256"/>
      <c r="Y32" s="256"/>
      <c r="Z32" s="256"/>
      <c r="AA32" s="256"/>
      <c r="AB32" s="256"/>
      <c r="AC32" s="256"/>
      <c r="AD32" s="256"/>
      <c r="AE32" s="256"/>
      <c r="AF32" s="41"/>
      <c r="AG32" s="41"/>
      <c r="AH32" s="41"/>
      <c r="AI32" s="41"/>
      <c r="AJ32" s="41"/>
      <c r="AK32" s="255">
        <v>0</v>
      </c>
      <c r="AL32" s="256"/>
      <c r="AM32" s="256"/>
      <c r="AN32" s="256"/>
      <c r="AO32" s="256"/>
      <c r="AP32" s="41"/>
      <c r="AQ32" s="41"/>
      <c r="AR32" s="42"/>
      <c r="BE32" s="245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57">
        <v>0</v>
      </c>
      <c r="M33" s="256"/>
      <c r="N33" s="256"/>
      <c r="O33" s="256"/>
      <c r="P33" s="256"/>
      <c r="Q33" s="41"/>
      <c r="R33" s="41"/>
      <c r="S33" s="41"/>
      <c r="T33" s="41"/>
      <c r="U33" s="41"/>
      <c r="V33" s="41"/>
      <c r="W33" s="255">
        <f>ROUND(BD94,2)</f>
        <v>0</v>
      </c>
      <c r="X33" s="256"/>
      <c r="Y33" s="256"/>
      <c r="Z33" s="256"/>
      <c r="AA33" s="256"/>
      <c r="AB33" s="256"/>
      <c r="AC33" s="256"/>
      <c r="AD33" s="256"/>
      <c r="AE33" s="256"/>
      <c r="AF33" s="41"/>
      <c r="AG33" s="41"/>
      <c r="AH33" s="41"/>
      <c r="AI33" s="41"/>
      <c r="AJ33" s="41"/>
      <c r="AK33" s="255">
        <v>0</v>
      </c>
      <c r="AL33" s="256"/>
      <c r="AM33" s="256"/>
      <c r="AN33" s="256"/>
      <c r="AO33" s="256"/>
      <c r="AP33" s="41"/>
      <c r="AQ33" s="41"/>
      <c r="AR33" s="42"/>
      <c r="BE33" s="245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44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58" t="s">
        <v>45</v>
      </c>
      <c r="Y35" s="259"/>
      <c r="Z35" s="259"/>
      <c r="AA35" s="259"/>
      <c r="AB35" s="259"/>
      <c r="AC35" s="45"/>
      <c r="AD35" s="45"/>
      <c r="AE35" s="45"/>
      <c r="AF35" s="45"/>
      <c r="AG35" s="45"/>
      <c r="AH35" s="45"/>
      <c r="AI35" s="45"/>
      <c r="AJ35" s="45"/>
      <c r="AK35" s="260">
        <f>SUM(AK26:AK33)</f>
        <v>0</v>
      </c>
      <c r="AL35" s="259"/>
      <c r="AM35" s="259"/>
      <c r="AN35" s="259"/>
      <c r="AO35" s="261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2023026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2" t="str">
        <f>K6</f>
        <v>Výměna kotlů Dejvická 688/27, byt č. 5 a 10</v>
      </c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4" t="str">
        <f>IF(AN8="","",AN8)</f>
        <v>22. 11. 2023</v>
      </c>
      <c r="AN87" s="264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65" t="str">
        <f>IF(E17="","",E17)</f>
        <v xml:space="preserve"> </v>
      </c>
      <c r="AN89" s="266"/>
      <c r="AO89" s="266"/>
      <c r="AP89" s="266"/>
      <c r="AQ89" s="36"/>
      <c r="AR89" s="39"/>
      <c r="AS89" s="267" t="s">
        <v>53</v>
      </c>
      <c r="AT89" s="268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30</v>
      </c>
      <c r="AJ90" s="36"/>
      <c r="AK90" s="36"/>
      <c r="AL90" s="36"/>
      <c r="AM90" s="265" t="str">
        <f>IF(E20="","",E20)</f>
        <v xml:space="preserve"> </v>
      </c>
      <c r="AN90" s="266"/>
      <c r="AO90" s="266"/>
      <c r="AP90" s="266"/>
      <c r="AQ90" s="36"/>
      <c r="AR90" s="39"/>
      <c r="AS90" s="269"/>
      <c r="AT90" s="270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1"/>
      <c r="AT91" s="272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3" t="s">
        <v>54</v>
      </c>
      <c r="D92" s="274"/>
      <c r="E92" s="274"/>
      <c r="F92" s="274"/>
      <c r="G92" s="274"/>
      <c r="H92" s="73"/>
      <c r="I92" s="275" t="s">
        <v>55</v>
      </c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6" t="s">
        <v>56</v>
      </c>
      <c r="AH92" s="274"/>
      <c r="AI92" s="274"/>
      <c r="AJ92" s="274"/>
      <c r="AK92" s="274"/>
      <c r="AL92" s="274"/>
      <c r="AM92" s="274"/>
      <c r="AN92" s="275" t="s">
        <v>57</v>
      </c>
      <c r="AO92" s="274"/>
      <c r="AP92" s="277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1">
        <f>ROUND(AG95,2)</f>
        <v>0</v>
      </c>
      <c r="AH94" s="281"/>
      <c r="AI94" s="281"/>
      <c r="AJ94" s="281"/>
      <c r="AK94" s="281"/>
      <c r="AL94" s="281"/>
      <c r="AM94" s="281"/>
      <c r="AN94" s="282">
        <f>SUM(AG94,AT94)</f>
        <v>0</v>
      </c>
      <c r="AO94" s="282"/>
      <c r="AP94" s="282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72</v>
      </c>
      <c r="BT94" s="91" t="s">
        <v>73</v>
      </c>
      <c r="BV94" s="91" t="s">
        <v>74</v>
      </c>
      <c r="BW94" s="91" t="s">
        <v>5</v>
      </c>
      <c r="BX94" s="91" t="s">
        <v>75</v>
      </c>
      <c r="CL94" s="91" t="s">
        <v>1</v>
      </c>
    </row>
    <row r="95" spans="1:90" s="7" customFormat="1" ht="24.75" customHeight="1">
      <c r="A95" s="92" t="s">
        <v>76</v>
      </c>
      <c r="B95" s="93"/>
      <c r="C95" s="94"/>
      <c r="D95" s="280" t="s">
        <v>14</v>
      </c>
      <c r="E95" s="280"/>
      <c r="F95" s="280"/>
      <c r="G95" s="280"/>
      <c r="H95" s="280"/>
      <c r="I95" s="95"/>
      <c r="J95" s="280" t="s">
        <v>17</v>
      </c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78">
        <f>'2023026 - Výměna kotlů De...'!J28</f>
        <v>0</v>
      </c>
      <c r="AH95" s="279"/>
      <c r="AI95" s="279"/>
      <c r="AJ95" s="279"/>
      <c r="AK95" s="279"/>
      <c r="AL95" s="279"/>
      <c r="AM95" s="279"/>
      <c r="AN95" s="278">
        <f>SUM(AG95,AT95)</f>
        <v>0</v>
      </c>
      <c r="AO95" s="279"/>
      <c r="AP95" s="279"/>
      <c r="AQ95" s="96" t="s">
        <v>77</v>
      </c>
      <c r="AR95" s="97"/>
      <c r="AS95" s="98">
        <v>0</v>
      </c>
      <c r="AT95" s="99">
        <f>ROUND(SUM(AV95:AW95),2)</f>
        <v>0</v>
      </c>
      <c r="AU95" s="100">
        <f>'2023026 - Výměna kotlů De...'!P119</f>
        <v>0</v>
      </c>
      <c r="AV95" s="99">
        <f>'2023026 - Výměna kotlů De...'!J31</f>
        <v>0</v>
      </c>
      <c r="AW95" s="99">
        <f>'2023026 - Výměna kotlů De...'!J32</f>
        <v>0</v>
      </c>
      <c r="AX95" s="99">
        <f>'2023026 - Výměna kotlů De...'!J33</f>
        <v>0</v>
      </c>
      <c r="AY95" s="99">
        <f>'2023026 - Výměna kotlů De...'!J34</f>
        <v>0</v>
      </c>
      <c r="AZ95" s="99">
        <f>'2023026 - Výměna kotlů De...'!F31</f>
        <v>0</v>
      </c>
      <c r="BA95" s="99">
        <f>'2023026 - Výměna kotlů De...'!F32</f>
        <v>0</v>
      </c>
      <c r="BB95" s="99">
        <f>'2023026 - Výměna kotlů De...'!F33</f>
        <v>0</v>
      </c>
      <c r="BC95" s="99">
        <f>'2023026 - Výměna kotlů De...'!F34</f>
        <v>0</v>
      </c>
      <c r="BD95" s="101">
        <f>'2023026 - Výměna kotlů De...'!F35</f>
        <v>0</v>
      </c>
      <c r="BT95" s="102" t="s">
        <v>78</v>
      </c>
      <c r="BU95" s="102" t="s">
        <v>79</v>
      </c>
      <c r="BV95" s="102" t="s">
        <v>74</v>
      </c>
      <c r="BW95" s="102" t="s">
        <v>5</v>
      </c>
      <c r="BX95" s="102" t="s">
        <v>75</v>
      </c>
      <c r="CL95" s="102" t="s">
        <v>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gv9NhrY7Dfco1UZmoNYrSqooffK7blBCqfbh7hcE7/5GliLBSMhZtC46ymOjvhBSxeXfGC9o5UKdZXOXVQBjTQ==" saltValue="KM9gzN2e8DUGEU3OdvS0St3Nktc233FcEd6E62mTbOXEJMuIowqjb5dBxZH7lUspz56Xfvaw2G6Y0JGKkVF2Z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3026 - Výměna kotlů D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8"/>
  <sheetViews>
    <sheetView showGridLines="0" tabSelected="1" workbookViewId="0" topLeftCell="A129">
      <selection activeCell="H152" sqref="H15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80</v>
      </c>
    </row>
    <row r="4" spans="2:46" s="1" customFormat="1" ht="24.95" customHeight="1">
      <c r="B4" s="20"/>
      <c r="D4" s="105" t="s">
        <v>81</v>
      </c>
      <c r="L4" s="20"/>
      <c r="M4" s="10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7" t="s">
        <v>16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284" t="s">
        <v>17</v>
      </c>
      <c r="F7" s="285"/>
      <c r="G7" s="285"/>
      <c r="H7" s="285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7" t="s">
        <v>18</v>
      </c>
      <c r="E9" s="34"/>
      <c r="F9" s="108" t="s">
        <v>1</v>
      </c>
      <c r="G9" s="34"/>
      <c r="H9" s="34"/>
      <c r="I9" s="107" t="s">
        <v>19</v>
      </c>
      <c r="J9" s="108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7" t="s">
        <v>20</v>
      </c>
      <c r="E10" s="34"/>
      <c r="F10" s="108" t="s">
        <v>21</v>
      </c>
      <c r="G10" s="34"/>
      <c r="H10" s="34"/>
      <c r="I10" s="107" t="s">
        <v>22</v>
      </c>
      <c r="J10" s="109" t="str">
        <f>'Rekapitulace stavby'!AN8</f>
        <v>22. 11. 2023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7" t="s">
        <v>24</v>
      </c>
      <c r="E12" s="34"/>
      <c r="F12" s="34"/>
      <c r="G12" s="34"/>
      <c r="H12" s="34"/>
      <c r="I12" s="107" t="s">
        <v>25</v>
      </c>
      <c r="J12" s="108" t="str">
        <f>IF('Rekapitulace stavby'!AN10="","",'Rekapitulace stavby'!AN10)</f>
        <v/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8" t="str">
        <f>IF('Rekapitulace stavby'!E11="","",'Rekapitulace stavby'!E11)</f>
        <v xml:space="preserve"> </v>
      </c>
      <c r="F13" s="34"/>
      <c r="G13" s="34"/>
      <c r="H13" s="34"/>
      <c r="I13" s="107" t="s">
        <v>26</v>
      </c>
      <c r="J13" s="108" t="str">
        <f>IF('Rekapitulace stavby'!AN11="","",'Rekapitulace stavby'!AN11)</f>
        <v/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7" t="s">
        <v>27</v>
      </c>
      <c r="E15" s="34"/>
      <c r="F15" s="34"/>
      <c r="G15" s="34"/>
      <c r="H15" s="34"/>
      <c r="I15" s="107" t="s">
        <v>25</v>
      </c>
      <c r="J15" s="30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286" t="str">
        <f>'Rekapitulace stavby'!E14</f>
        <v>Vyplň údaj</v>
      </c>
      <c r="F16" s="287"/>
      <c r="G16" s="287"/>
      <c r="H16" s="287"/>
      <c r="I16" s="107" t="s">
        <v>26</v>
      </c>
      <c r="J16" s="30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7" t="s">
        <v>29</v>
      </c>
      <c r="E18" s="34"/>
      <c r="F18" s="34"/>
      <c r="G18" s="34"/>
      <c r="H18" s="34"/>
      <c r="I18" s="107" t="s">
        <v>25</v>
      </c>
      <c r="J18" s="108" t="str">
        <f>IF('Rekapitulace stavby'!AN16="","",'Rekapitulace stavby'!AN16)</f>
        <v/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8" t="str">
        <f>IF('Rekapitulace stavby'!E17="","",'Rekapitulace stavby'!E17)</f>
        <v xml:space="preserve"> </v>
      </c>
      <c r="F19" s="34"/>
      <c r="G19" s="34"/>
      <c r="H19" s="34"/>
      <c r="I19" s="107" t="s">
        <v>26</v>
      </c>
      <c r="J19" s="108" t="str">
        <f>IF('Rekapitulace stavby'!AN17="","",'Rekapitulace stavby'!AN17)</f>
        <v/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7" t="s">
        <v>30</v>
      </c>
      <c r="E21" s="34"/>
      <c r="F21" s="34"/>
      <c r="G21" s="34"/>
      <c r="H21" s="34"/>
      <c r="I21" s="107" t="s">
        <v>25</v>
      </c>
      <c r="J21" s="108" t="str">
        <f>IF('Rekapitulace stavby'!AN19="","",'Rekapitulace stavby'!AN19)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8" t="str">
        <f>IF('Rekapitulace stavby'!E20="","",'Rekapitulace stavby'!E20)</f>
        <v xml:space="preserve"> </v>
      </c>
      <c r="F22" s="34"/>
      <c r="G22" s="34"/>
      <c r="H22" s="34"/>
      <c r="I22" s="107" t="s">
        <v>26</v>
      </c>
      <c r="J22" s="108" t="str">
        <f>IF('Rekapitulace stavby'!AN20="","",'Rekapitulace stavby'!AN20)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7" t="s">
        <v>32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0"/>
      <c r="B25" s="111"/>
      <c r="C25" s="110"/>
      <c r="D25" s="110"/>
      <c r="E25" s="288" t="s">
        <v>1</v>
      </c>
      <c r="F25" s="288"/>
      <c r="G25" s="288"/>
      <c r="H25" s="288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13"/>
      <c r="E27" s="113"/>
      <c r="F27" s="113"/>
      <c r="G27" s="113"/>
      <c r="H27" s="113"/>
      <c r="I27" s="113"/>
      <c r="J27" s="113"/>
      <c r="K27" s="113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14" t="s">
        <v>33</v>
      </c>
      <c r="E28" s="34"/>
      <c r="F28" s="34"/>
      <c r="G28" s="34"/>
      <c r="H28" s="34"/>
      <c r="I28" s="34"/>
      <c r="J28" s="115">
        <f>ROUND(J119,2)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6" t="s">
        <v>35</v>
      </c>
      <c r="G30" s="34"/>
      <c r="H30" s="34"/>
      <c r="I30" s="116" t="s">
        <v>34</v>
      </c>
      <c r="J30" s="116" t="s">
        <v>36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7" t="s">
        <v>37</v>
      </c>
      <c r="E31" s="107" t="s">
        <v>38</v>
      </c>
      <c r="F31" s="118">
        <f>ROUND((SUM(BE119:BE197)),2)</f>
        <v>0</v>
      </c>
      <c r="G31" s="34"/>
      <c r="H31" s="34"/>
      <c r="I31" s="119">
        <v>0.21</v>
      </c>
      <c r="J31" s="118">
        <f>ROUND(((SUM(BE119:BE197))*I31),2)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7" t="s">
        <v>39</v>
      </c>
      <c r="F32" s="118">
        <f>ROUND((SUM(BF119:BF197)),2)</f>
        <v>0</v>
      </c>
      <c r="G32" s="34"/>
      <c r="H32" s="34"/>
      <c r="I32" s="119">
        <v>0.15</v>
      </c>
      <c r="J32" s="118">
        <f>ROUND(((SUM(BF119:BF197))*I32),2)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7" t="s">
        <v>40</v>
      </c>
      <c r="F33" s="118">
        <f>ROUND((SUM(BG119:BG197)),2)</f>
        <v>0</v>
      </c>
      <c r="G33" s="34"/>
      <c r="H33" s="34"/>
      <c r="I33" s="119">
        <v>0.21</v>
      </c>
      <c r="J33" s="118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7" t="s">
        <v>41</v>
      </c>
      <c r="F34" s="118">
        <f>ROUND((SUM(BH119:BH197)),2)</f>
        <v>0</v>
      </c>
      <c r="G34" s="34"/>
      <c r="H34" s="34"/>
      <c r="I34" s="119">
        <v>0.15</v>
      </c>
      <c r="J34" s="118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7" t="s">
        <v>42</v>
      </c>
      <c r="F35" s="118">
        <f>ROUND((SUM(BI119:BI197)),2)</f>
        <v>0</v>
      </c>
      <c r="G35" s="34"/>
      <c r="H35" s="34"/>
      <c r="I35" s="119">
        <v>0</v>
      </c>
      <c r="J35" s="118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20"/>
      <c r="D37" s="121" t="s">
        <v>43</v>
      </c>
      <c r="E37" s="122"/>
      <c r="F37" s="122"/>
      <c r="G37" s="123" t="s">
        <v>44</v>
      </c>
      <c r="H37" s="124" t="s">
        <v>45</v>
      </c>
      <c r="I37" s="122"/>
      <c r="J37" s="125">
        <f>SUM(J28:J35)</f>
        <v>0</v>
      </c>
      <c r="K37" s="126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5" customHeight="1">
      <c r="B39" s="20"/>
      <c r="L39" s="20"/>
    </row>
    <row r="40" spans="2:12" s="1" customFormat="1" ht="14.45" customHeight="1">
      <c r="B40" s="20"/>
      <c r="L40" s="20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27" t="s">
        <v>46</v>
      </c>
      <c r="E50" s="128"/>
      <c r="F50" s="128"/>
      <c r="G50" s="127" t="s">
        <v>47</v>
      </c>
      <c r="H50" s="128"/>
      <c r="I50" s="128"/>
      <c r="J50" s="128"/>
      <c r="K50" s="128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29" t="s">
        <v>48</v>
      </c>
      <c r="E61" s="130"/>
      <c r="F61" s="131" t="s">
        <v>49</v>
      </c>
      <c r="G61" s="129" t="s">
        <v>48</v>
      </c>
      <c r="H61" s="130"/>
      <c r="I61" s="130"/>
      <c r="J61" s="132" t="s">
        <v>49</v>
      </c>
      <c r="K61" s="13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27" t="s">
        <v>50</v>
      </c>
      <c r="E65" s="133"/>
      <c r="F65" s="133"/>
      <c r="G65" s="127" t="s">
        <v>51</v>
      </c>
      <c r="H65" s="133"/>
      <c r="I65" s="133"/>
      <c r="J65" s="133"/>
      <c r="K65" s="13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29" t="s">
        <v>48</v>
      </c>
      <c r="E76" s="130"/>
      <c r="F76" s="131" t="s">
        <v>49</v>
      </c>
      <c r="G76" s="129" t="s">
        <v>48</v>
      </c>
      <c r="H76" s="130"/>
      <c r="I76" s="130"/>
      <c r="J76" s="132" t="s">
        <v>49</v>
      </c>
      <c r="K76" s="13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82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62" t="str">
        <f>E7</f>
        <v>Výměna kotlů Dejvická 688/27, byt č. 5 a 10</v>
      </c>
      <c r="F85" s="289"/>
      <c r="G85" s="289"/>
      <c r="H85" s="28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20</v>
      </c>
      <c r="D87" s="36"/>
      <c r="E87" s="36"/>
      <c r="F87" s="27" t="str">
        <f>F10</f>
        <v xml:space="preserve"> </v>
      </c>
      <c r="G87" s="36"/>
      <c r="H87" s="36"/>
      <c r="I87" s="29" t="s">
        <v>22</v>
      </c>
      <c r="J87" s="66" t="str">
        <f>IF(J10="","",J10)</f>
        <v>22. 11. 2023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24</v>
      </c>
      <c r="D89" s="36"/>
      <c r="E89" s="36"/>
      <c r="F89" s="27" t="str">
        <f>E13</f>
        <v xml:space="preserve"> </v>
      </c>
      <c r="G89" s="36"/>
      <c r="H89" s="36"/>
      <c r="I89" s="29" t="s">
        <v>29</v>
      </c>
      <c r="J89" s="32" t="str">
        <f>E19</f>
        <v xml:space="preserve"> 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2" customHeight="1">
      <c r="A90" s="34"/>
      <c r="B90" s="35"/>
      <c r="C90" s="29" t="s">
        <v>27</v>
      </c>
      <c r="D90" s="36"/>
      <c r="E90" s="36"/>
      <c r="F90" s="27" t="str">
        <f>IF(E16="","",E16)</f>
        <v>Vyplň údaj</v>
      </c>
      <c r="G90" s="36"/>
      <c r="H90" s="36"/>
      <c r="I90" s="29" t="s">
        <v>30</v>
      </c>
      <c r="J90" s="32" t="str">
        <f>E22</f>
        <v xml:space="preserve"> 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38" t="s">
        <v>83</v>
      </c>
      <c r="D92" s="139"/>
      <c r="E92" s="139"/>
      <c r="F92" s="139"/>
      <c r="G92" s="139"/>
      <c r="H92" s="139"/>
      <c r="I92" s="139"/>
      <c r="J92" s="140" t="s">
        <v>84</v>
      </c>
      <c r="K92" s="139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9" customHeight="1">
      <c r="A94" s="34"/>
      <c r="B94" s="35"/>
      <c r="C94" s="141" t="s">
        <v>85</v>
      </c>
      <c r="D94" s="36"/>
      <c r="E94" s="36"/>
      <c r="F94" s="36"/>
      <c r="G94" s="36"/>
      <c r="H94" s="36"/>
      <c r="I94" s="36"/>
      <c r="J94" s="84">
        <f>J119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86</v>
      </c>
    </row>
    <row r="95" spans="2:12" s="9" customFormat="1" ht="24.95" customHeight="1">
      <c r="B95" s="142"/>
      <c r="C95" s="143"/>
      <c r="D95" s="144" t="s">
        <v>87</v>
      </c>
      <c r="E95" s="145"/>
      <c r="F95" s="145"/>
      <c r="G95" s="145"/>
      <c r="H95" s="145"/>
      <c r="I95" s="145"/>
      <c r="J95" s="146">
        <f>J120</f>
        <v>0</v>
      </c>
      <c r="K95" s="143"/>
      <c r="L95" s="147"/>
    </row>
    <row r="96" spans="2:12" s="10" customFormat="1" ht="19.9" customHeight="1">
      <c r="B96" s="148"/>
      <c r="C96" s="149"/>
      <c r="D96" s="150" t="s">
        <v>88</v>
      </c>
      <c r="E96" s="151"/>
      <c r="F96" s="151"/>
      <c r="G96" s="151"/>
      <c r="H96" s="151"/>
      <c r="I96" s="151"/>
      <c r="J96" s="152">
        <f>J121</f>
        <v>0</v>
      </c>
      <c r="K96" s="149"/>
      <c r="L96" s="153"/>
    </row>
    <row r="97" spans="2:12" s="10" customFormat="1" ht="19.9" customHeight="1">
      <c r="B97" s="148"/>
      <c r="C97" s="149"/>
      <c r="D97" s="150" t="s">
        <v>89</v>
      </c>
      <c r="E97" s="151"/>
      <c r="F97" s="151"/>
      <c r="G97" s="151"/>
      <c r="H97" s="151"/>
      <c r="I97" s="151"/>
      <c r="J97" s="152">
        <f>J132</f>
        <v>0</v>
      </c>
      <c r="K97" s="149"/>
      <c r="L97" s="153"/>
    </row>
    <row r="98" spans="2:12" s="10" customFormat="1" ht="19.9" customHeight="1">
      <c r="B98" s="148"/>
      <c r="C98" s="149"/>
      <c r="D98" s="150" t="s">
        <v>90</v>
      </c>
      <c r="E98" s="151"/>
      <c r="F98" s="151"/>
      <c r="G98" s="151"/>
      <c r="H98" s="151"/>
      <c r="I98" s="151"/>
      <c r="J98" s="152">
        <f>J148</f>
        <v>0</v>
      </c>
      <c r="K98" s="149"/>
      <c r="L98" s="153"/>
    </row>
    <row r="99" spans="2:12" s="10" customFormat="1" ht="19.9" customHeight="1">
      <c r="B99" s="148"/>
      <c r="C99" s="149"/>
      <c r="D99" s="150" t="s">
        <v>91</v>
      </c>
      <c r="E99" s="151"/>
      <c r="F99" s="151"/>
      <c r="G99" s="151"/>
      <c r="H99" s="151"/>
      <c r="I99" s="151"/>
      <c r="J99" s="152">
        <f>J158</f>
        <v>0</v>
      </c>
      <c r="K99" s="149"/>
      <c r="L99" s="153"/>
    </row>
    <row r="100" spans="2:12" s="10" customFormat="1" ht="19.9" customHeight="1">
      <c r="B100" s="148"/>
      <c r="C100" s="149"/>
      <c r="D100" s="150" t="s">
        <v>92</v>
      </c>
      <c r="E100" s="151"/>
      <c r="F100" s="151"/>
      <c r="G100" s="151"/>
      <c r="H100" s="151"/>
      <c r="I100" s="151"/>
      <c r="J100" s="152">
        <f>J168</f>
        <v>0</v>
      </c>
      <c r="K100" s="149"/>
      <c r="L100" s="153"/>
    </row>
    <row r="101" spans="2:12" s="9" customFormat="1" ht="24.95" customHeight="1">
      <c r="B101" s="142"/>
      <c r="C101" s="143"/>
      <c r="D101" s="144" t="s">
        <v>93</v>
      </c>
      <c r="E101" s="145"/>
      <c r="F101" s="145"/>
      <c r="G101" s="145"/>
      <c r="H101" s="145"/>
      <c r="I101" s="145"/>
      <c r="J101" s="146">
        <f>J184</f>
        <v>0</v>
      </c>
      <c r="K101" s="143"/>
      <c r="L101" s="147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94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62" t="str">
        <f>E7</f>
        <v>Výměna kotlů Dejvická 688/27, byt č. 5 a 10</v>
      </c>
      <c r="F111" s="289"/>
      <c r="G111" s="289"/>
      <c r="H111" s="289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20</v>
      </c>
      <c r="D113" s="36"/>
      <c r="E113" s="36"/>
      <c r="F113" s="27" t="str">
        <f>F10</f>
        <v xml:space="preserve"> </v>
      </c>
      <c r="G113" s="36"/>
      <c r="H113" s="36"/>
      <c r="I113" s="29" t="s">
        <v>22</v>
      </c>
      <c r="J113" s="66" t="str">
        <f>IF(J10="","",J10)</f>
        <v>22. 11. 2023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24</v>
      </c>
      <c r="D115" s="36"/>
      <c r="E115" s="36"/>
      <c r="F115" s="27" t="str">
        <f>E13</f>
        <v xml:space="preserve"> </v>
      </c>
      <c r="G115" s="36"/>
      <c r="H115" s="36"/>
      <c r="I115" s="29" t="s">
        <v>29</v>
      </c>
      <c r="J115" s="32" t="str">
        <f>E19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27</v>
      </c>
      <c r="D116" s="36"/>
      <c r="E116" s="36"/>
      <c r="F116" s="27" t="str">
        <f>IF(E16="","",E16)</f>
        <v>Vyplň údaj</v>
      </c>
      <c r="G116" s="36"/>
      <c r="H116" s="36"/>
      <c r="I116" s="29" t="s">
        <v>30</v>
      </c>
      <c r="J116" s="32" t="str">
        <f>E22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0.3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11" customFormat="1" ht="29.25" customHeight="1">
      <c r="A118" s="154"/>
      <c r="B118" s="155"/>
      <c r="C118" s="156" t="s">
        <v>95</v>
      </c>
      <c r="D118" s="157" t="s">
        <v>58</v>
      </c>
      <c r="E118" s="157" t="s">
        <v>54</v>
      </c>
      <c r="F118" s="157" t="s">
        <v>55</v>
      </c>
      <c r="G118" s="157" t="s">
        <v>96</v>
      </c>
      <c r="H118" s="157" t="s">
        <v>97</v>
      </c>
      <c r="I118" s="157" t="s">
        <v>98</v>
      </c>
      <c r="J118" s="158" t="s">
        <v>84</v>
      </c>
      <c r="K118" s="159" t="s">
        <v>99</v>
      </c>
      <c r="L118" s="160"/>
      <c r="M118" s="75" t="s">
        <v>1</v>
      </c>
      <c r="N118" s="76" t="s">
        <v>37</v>
      </c>
      <c r="O118" s="76" t="s">
        <v>100</v>
      </c>
      <c r="P118" s="76" t="s">
        <v>101</v>
      </c>
      <c r="Q118" s="76" t="s">
        <v>102</v>
      </c>
      <c r="R118" s="76" t="s">
        <v>103</v>
      </c>
      <c r="S118" s="76" t="s">
        <v>104</v>
      </c>
      <c r="T118" s="77" t="s">
        <v>105</v>
      </c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</row>
    <row r="119" spans="1:63" s="2" customFormat="1" ht="22.9" customHeight="1">
      <c r="A119" s="34"/>
      <c r="B119" s="35"/>
      <c r="C119" s="82" t="s">
        <v>106</v>
      </c>
      <c r="D119" s="36"/>
      <c r="E119" s="36"/>
      <c r="F119" s="36"/>
      <c r="G119" s="36"/>
      <c r="H119" s="36"/>
      <c r="I119" s="36"/>
      <c r="J119" s="161">
        <f>BK119</f>
        <v>0</v>
      </c>
      <c r="K119" s="36"/>
      <c r="L119" s="39"/>
      <c r="M119" s="78"/>
      <c r="N119" s="162"/>
      <c r="O119" s="79"/>
      <c r="P119" s="163">
        <f>P120+P184</f>
        <v>0</v>
      </c>
      <c r="Q119" s="79"/>
      <c r="R119" s="163">
        <f>R120+R184</f>
        <v>0.09881999999999999</v>
      </c>
      <c r="S119" s="79"/>
      <c r="T119" s="164">
        <f>T120+T184</f>
        <v>0.4525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72</v>
      </c>
      <c r="AU119" s="17" t="s">
        <v>86</v>
      </c>
      <c r="BK119" s="165">
        <f>BK120+BK184</f>
        <v>0</v>
      </c>
    </row>
    <row r="120" spans="2:63" s="12" customFormat="1" ht="25.9" customHeight="1">
      <c r="B120" s="166"/>
      <c r="C120" s="167"/>
      <c r="D120" s="168" t="s">
        <v>72</v>
      </c>
      <c r="E120" s="169" t="s">
        <v>107</v>
      </c>
      <c r="F120" s="169" t="s">
        <v>108</v>
      </c>
      <c r="G120" s="167"/>
      <c r="H120" s="167"/>
      <c r="I120" s="170"/>
      <c r="J120" s="171">
        <f>BK120</f>
        <v>0</v>
      </c>
      <c r="K120" s="167"/>
      <c r="L120" s="172"/>
      <c r="M120" s="173"/>
      <c r="N120" s="174"/>
      <c r="O120" s="174"/>
      <c r="P120" s="175">
        <f>P121+P132+P148+P158+P168</f>
        <v>0</v>
      </c>
      <c r="Q120" s="174"/>
      <c r="R120" s="175">
        <f>R121+R132+R148+R158+R168</f>
        <v>0.09881999999999999</v>
      </c>
      <c r="S120" s="174"/>
      <c r="T120" s="176">
        <f>T121+T132+T148+T158+T168</f>
        <v>0.4525</v>
      </c>
      <c r="AR120" s="177" t="s">
        <v>80</v>
      </c>
      <c r="AT120" s="178" t="s">
        <v>72</v>
      </c>
      <c r="AU120" s="178" t="s">
        <v>73</v>
      </c>
      <c r="AY120" s="177" t="s">
        <v>109</v>
      </c>
      <c r="BK120" s="179">
        <f>BK121+BK132+BK148+BK158+BK168</f>
        <v>0</v>
      </c>
    </row>
    <row r="121" spans="2:63" s="12" customFormat="1" ht="22.9" customHeight="1">
      <c r="B121" s="166"/>
      <c r="C121" s="167"/>
      <c r="D121" s="168" t="s">
        <v>72</v>
      </c>
      <c r="E121" s="180" t="s">
        <v>110</v>
      </c>
      <c r="F121" s="180" t="s">
        <v>111</v>
      </c>
      <c r="G121" s="167"/>
      <c r="H121" s="167"/>
      <c r="I121" s="170"/>
      <c r="J121" s="181">
        <f>BK121</f>
        <v>0</v>
      </c>
      <c r="K121" s="167"/>
      <c r="L121" s="172"/>
      <c r="M121" s="173"/>
      <c r="N121" s="174"/>
      <c r="O121" s="174"/>
      <c r="P121" s="175">
        <f>SUM(P122:P131)</f>
        <v>0</v>
      </c>
      <c r="Q121" s="174"/>
      <c r="R121" s="175">
        <f>SUM(R122:R131)</f>
        <v>0.00506</v>
      </c>
      <c r="S121" s="174"/>
      <c r="T121" s="176">
        <f>SUM(T122:T131)</f>
        <v>0</v>
      </c>
      <c r="AR121" s="177" t="s">
        <v>80</v>
      </c>
      <c r="AT121" s="178" t="s">
        <v>72</v>
      </c>
      <c r="AU121" s="178" t="s">
        <v>78</v>
      </c>
      <c r="AY121" s="177" t="s">
        <v>109</v>
      </c>
      <c r="BK121" s="179">
        <f>SUM(BK122:BK131)</f>
        <v>0</v>
      </c>
    </row>
    <row r="122" spans="1:65" s="2" customFormat="1" ht="24.2" customHeight="1">
      <c r="A122" s="34"/>
      <c r="B122" s="35"/>
      <c r="C122" s="182" t="s">
        <v>78</v>
      </c>
      <c r="D122" s="182" t="s">
        <v>112</v>
      </c>
      <c r="E122" s="183" t="s">
        <v>113</v>
      </c>
      <c r="F122" s="184" t="s">
        <v>114</v>
      </c>
      <c r="G122" s="185" t="s">
        <v>115</v>
      </c>
      <c r="H122" s="186">
        <v>2</v>
      </c>
      <c r="I122" s="187"/>
      <c r="J122" s="188">
        <f>ROUND(I122*H122,2)</f>
        <v>0</v>
      </c>
      <c r="K122" s="189"/>
      <c r="L122" s="39"/>
      <c r="M122" s="190" t="s">
        <v>1</v>
      </c>
      <c r="N122" s="191" t="s">
        <v>38</v>
      </c>
      <c r="O122" s="71"/>
      <c r="P122" s="192">
        <f>O122*H122</f>
        <v>0</v>
      </c>
      <c r="Q122" s="192">
        <v>0.00237</v>
      </c>
      <c r="R122" s="192">
        <f>Q122*H122</f>
        <v>0.00474</v>
      </c>
      <c r="S122" s="192">
        <v>0</v>
      </c>
      <c r="T122" s="193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94" t="s">
        <v>116</v>
      </c>
      <c r="AT122" s="194" t="s">
        <v>112</v>
      </c>
      <c r="AU122" s="194" t="s">
        <v>80</v>
      </c>
      <c r="AY122" s="17" t="s">
        <v>109</v>
      </c>
      <c r="BE122" s="195">
        <f>IF(N122="základní",J122,0)</f>
        <v>0</v>
      </c>
      <c r="BF122" s="195">
        <f>IF(N122="snížená",J122,0)</f>
        <v>0</v>
      </c>
      <c r="BG122" s="195">
        <f>IF(N122="zákl. přenesená",J122,0)</f>
        <v>0</v>
      </c>
      <c r="BH122" s="195">
        <f>IF(N122="sníž. přenesená",J122,0)</f>
        <v>0</v>
      </c>
      <c r="BI122" s="195">
        <f>IF(N122="nulová",J122,0)</f>
        <v>0</v>
      </c>
      <c r="BJ122" s="17" t="s">
        <v>78</v>
      </c>
      <c r="BK122" s="195">
        <f>ROUND(I122*H122,2)</f>
        <v>0</v>
      </c>
      <c r="BL122" s="17" t="s">
        <v>116</v>
      </c>
      <c r="BM122" s="194" t="s">
        <v>117</v>
      </c>
    </row>
    <row r="123" spans="2:51" s="13" customFormat="1" ht="11.25">
      <c r="B123" s="196"/>
      <c r="C123" s="197"/>
      <c r="D123" s="198" t="s">
        <v>118</v>
      </c>
      <c r="E123" s="199" t="s">
        <v>1</v>
      </c>
      <c r="F123" s="200" t="s">
        <v>119</v>
      </c>
      <c r="G123" s="197"/>
      <c r="H123" s="199" t="s">
        <v>1</v>
      </c>
      <c r="I123" s="201"/>
      <c r="J123" s="197"/>
      <c r="K123" s="197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118</v>
      </c>
      <c r="AU123" s="206" t="s">
        <v>80</v>
      </c>
      <c r="AV123" s="13" t="s">
        <v>78</v>
      </c>
      <c r="AW123" s="13" t="s">
        <v>31</v>
      </c>
      <c r="AX123" s="13" t="s">
        <v>73</v>
      </c>
      <c r="AY123" s="206" t="s">
        <v>109</v>
      </c>
    </row>
    <row r="124" spans="2:51" s="14" customFormat="1" ht="11.25">
      <c r="B124" s="207"/>
      <c r="C124" s="208"/>
      <c r="D124" s="198" t="s">
        <v>118</v>
      </c>
      <c r="E124" s="209" t="s">
        <v>1</v>
      </c>
      <c r="F124" s="210" t="s">
        <v>120</v>
      </c>
      <c r="G124" s="208"/>
      <c r="H124" s="211">
        <v>2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118</v>
      </c>
      <c r="AU124" s="217" t="s">
        <v>80</v>
      </c>
      <c r="AV124" s="14" t="s">
        <v>80</v>
      </c>
      <c r="AW124" s="14" t="s">
        <v>31</v>
      </c>
      <c r="AX124" s="14" t="s">
        <v>78</v>
      </c>
      <c r="AY124" s="217" t="s">
        <v>109</v>
      </c>
    </row>
    <row r="125" spans="1:65" s="2" customFormat="1" ht="16.5" customHeight="1">
      <c r="A125" s="34"/>
      <c r="B125" s="35"/>
      <c r="C125" s="182" t="s">
        <v>80</v>
      </c>
      <c r="D125" s="182" t="s">
        <v>112</v>
      </c>
      <c r="E125" s="183" t="s">
        <v>121</v>
      </c>
      <c r="F125" s="184" t="s">
        <v>122</v>
      </c>
      <c r="G125" s="185" t="s">
        <v>123</v>
      </c>
      <c r="H125" s="186">
        <v>2</v>
      </c>
      <c r="I125" s="187"/>
      <c r="J125" s="188">
        <f aca="true" t="shared" si="0" ref="J125:J131">ROUND(I125*H125,2)</f>
        <v>0</v>
      </c>
      <c r="K125" s="189"/>
      <c r="L125" s="39"/>
      <c r="M125" s="190" t="s">
        <v>1</v>
      </c>
      <c r="N125" s="191" t="s">
        <v>38</v>
      </c>
      <c r="O125" s="71"/>
      <c r="P125" s="192">
        <f aca="true" t="shared" si="1" ref="P125:P131">O125*H125</f>
        <v>0</v>
      </c>
      <c r="Q125" s="192">
        <v>0</v>
      </c>
      <c r="R125" s="192">
        <f aca="true" t="shared" si="2" ref="R125:R131">Q125*H125</f>
        <v>0</v>
      </c>
      <c r="S125" s="192">
        <v>0</v>
      </c>
      <c r="T125" s="193">
        <f aca="true" t="shared" si="3" ref="T125:T131"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4" t="s">
        <v>116</v>
      </c>
      <c r="AT125" s="194" t="s">
        <v>112</v>
      </c>
      <c r="AU125" s="194" t="s">
        <v>80</v>
      </c>
      <c r="AY125" s="17" t="s">
        <v>109</v>
      </c>
      <c r="BE125" s="195">
        <f aca="true" t="shared" si="4" ref="BE125:BE131">IF(N125="základní",J125,0)</f>
        <v>0</v>
      </c>
      <c r="BF125" s="195">
        <f aca="true" t="shared" si="5" ref="BF125:BF131">IF(N125="snížená",J125,0)</f>
        <v>0</v>
      </c>
      <c r="BG125" s="195">
        <f aca="true" t="shared" si="6" ref="BG125:BG131">IF(N125="zákl. přenesená",J125,0)</f>
        <v>0</v>
      </c>
      <c r="BH125" s="195">
        <f aca="true" t="shared" si="7" ref="BH125:BH131">IF(N125="sníž. přenesená",J125,0)</f>
        <v>0</v>
      </c>
      <c r="BI125" s="195">
        <f aca="true" t="shared" si="8" ref="BI125:BI131">IF(N125="nulová",J125,0)</f>
        <v>0</v>
      </c>
      <c r="BJ125" s="17" t="s">
        <v>78</v>
      </c>
      <c r="BK125" s="195">
        <f aca="true" t="shared" si="9" ref="BK125:BK131">ROUND(I125*H125,2)</f>
        <v>0</v>
      </c>
      <c r="BL125" s="17" t="s">
        <v>116</v>
      </c>
      <c r="BM125" s="194" t="s">
        <v>124</v>
      </c>
    </row>
    <row r="126" spans="1:65" s="2" customFormat="1" ht="16.5" customHeight="1">
      <c r="A126" s="34"/>
      <c r="B126" s="35"/>
      <c r="C126" s="182" t="s">
        <v>125</v>
      </c>
      <c r="D126" s="182" t="s">
        <v>112</v>
      </c>
      <c r="E126" s="183" t="s">
        <v>126</v>
      </c>
      <c r="F126" s="184" t="s">
        <v>127</v>
      </c>
      <c r="G126" s="185" t="s">
        <v>123</v>
      </c>
      <c r="H126" s="186">
        <v>2</v>
      </c>
      <c r="I126" s="187"/>
      <c r="J126" s="188">
        <f t="shared" si="0"/>
        <v>0</v>
      </c>
      <c r="K126" s="189"/>
      <c r="L126" s="39"/>
      <c r="M126" s="190" t="s">
        <v>1</v>
      </c>
      <c r="N126" s="191" t="s">
        <v>38</v>
      </c>
      <c r="O126" s="71"/>
      <c r="P126" s="192">
        <f t="shared" si="1"/>
        <v>0</v>
      </c>
      <c r="Q126" s="192">
        <v>0</v>
      </c>
      <c r="R126" s="192">
        <f t="shared" si="2"/>
        <v>0</v>
      </c>
      <c r="S126" s="192">
        <v>0</v>
      </c>
      <c r="T126" s="193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4" t="s">
        <v>116</v>
      </c>
      <c r="AT126" s="194" t="s">
        <v>112</v>
      </c>
      <c r="AU126" s="194" t="s">
        <v>80</v>
      </c>
      <c r="AY126" s="17" t="s">
        <v>109</v>
      </c>
      <c r="BE126" s="195">
        <f t="shared" si="4"/>
        <v>0</v>
      </c>
      <c r="BF126" s="195">
        <f t="shared" si="5"/>
        <v>0</v>
      </c>
      <c r="BG126" s="195">
        <f t="shared" si="6"/>
        <v>0</v>
      </c>
      <c r="BH126" s="195">
        <f t="shared" si="7"/>
        <v>0</v>
      </c>
      <c r="BI126" s="195">
        <f t="shared" si="8"/>
        <v>0</v>
      </c>
      <c r="BJ126" s="17" t="s">
        <v>78</v>
      </c>
      <c r="BK126" s="195">
        <f t="shared" si="9"/>
        <v>0</v>
      </c>
      <c r="BL126" s="17" t="s">
        <v>116</v>
      </c>
      <c r="BM126" s="194" t="s">
        <v>128</v>
      </c>
    </row>
    <row r="127" spans="1:65" s="2" customFormat="1" ht="21.75" customHeight="1">
      <c r="A127" s="34"/>
      <c r="B127" s="35"/>
      <c r="C127" s="218" t="s">
        <v>129</v>
      </c>
      <c r="D127" s="218" t="s">
        <v>130</v>
      </c>
      <c r="E127" s="219" t="s">
        <v>131</v>
      </c>
      <c r="F127" s="220" t="s">
        <v>132</v>
      </c>
      <c r="G127" s="221" t="s">
        <v>123</v>
      </c>
      <c r="H127" s="222">
        <v>2</v>
      </c>
      <c r="I127" s="223"/>
      <c r="J127" s="224">
        <f t="shared" si="0"/>
        <v>0</v>
      </c>
      <c r="K127" s="225"/>
      <c r="L127" s="226"/>
      <c r="M127" s="227" t="s">
        <v>1</v>
      </c>
      <c r="N127" s="228" t="s">
        <v>38</v>
      </c>
      <c r="O127" s="71"/>
      <c r="P127" s="192">
        <f t="shared" si="1"/>
        <v>0</v>
      </c>
      <c r="Q127" s="192">
        <v>0.00014</v>
      </c>
      <c r="R127" s="192">
        <f t="shared" si="2"/>
        <v>0.00028</v>
      </c>
      <c r="S127" s="192">
        <v>0</v>
      </c>
      <c r="T127" s="193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4" t="s">
        <v>133</v>
      </c>
      <c r="AT127" s="194" t="s">
        <v>130</v>
      </c>
      <c r="AU127" s="194" t="s">
        <v>80</v>
      </c>
      <c r="AY127" s="17" t="s">
        <v>109</v>
      </c>
      <c r="BE127" s="195">
        <f t="shared" si="4"/>
        <v>0</v>
      </c>
      <c r="BF127" s="195">
        <f t="shared" si="5"/>
        <v>0</v>
      </c>
      <c r="BG127" s="195">
        <f t="shared" si="6"/>
        <v>0</v>
      </c>
      <c r="BH127" s="195">
        <f t="shared" si="7"/>
        <v>0</v>
      </c>
      <c r="BI127" s="195">
        <f t="shared" si="8"/>
        <v>0</v>
      </c>
      <c r="BJ127" s="17" t="s">
        <v>78</v>
      </c>
      <c r="BK127" s="195">
        <f t="shared" si="9"/>
        <v>0</v>
      </c>
      <c r="BL127" s="17" t="s">
        <v>116</v>
      </c>
      <c r="BM127" s="194" t="s">
        <v>134</v>
      </c>
    </row>
    <row r="128" spans="1:65" s="2" customFormat="1" ht="21.75" customHeight="1">
      <c r="A128" s="34"/>
      <c r="B128" s="35"/>
      <c r="C128" s="218" t="s">
        <v>135</v>
      </c>
      <c r="D128" s="218" t="s">
        <v>130</v>
      </c>
      <c r="E128" s="219" t="s">
        <v>136</v>
      </c>
      <c r="F128" s="220" t="s">
        <v>137</v>
      </c>
      <c r="G128" s="221" t="s">
        <v>138</v>
      </c>
      <c r="H128" s="222">
        <v>4</v>
      </c>
      <c r="I128" s="223"/>
      <c r="J128" s="224">
        <f t="shared" si="0"/>
        <v>0</v>
      </c>
      <c r="K128" s="225"/>
      <c r="L128" s="226"/>
      <c r="M128" s="227" t="s">
        <v>1</v>
      </c>
      <c r="N128" s="228" t="s">
        <v>38</v>
      </c>
      <c r="O128" s="71"/>
      <c r="P128" s="192">
        <f t="shared" si="1"/>
        <v>0</v>
      </c>
      <c r="Q128" s="192">
        <v>1E-05</v>
      </c>
      <c r="R128" s="192">
        <f t="shared" si="2"/>
        <v>4E-05</v>
      </c>
      <c r="S128" s="192">
        <v>0</v>
      </c>
      <c r="T128" s="193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4" t="s">
        <v>133</v>
      </c>
      <c r="AT128" s="194" t="s">
        <v>130</v>
      </c>
      <c r="AU128" s="194" t="s">
        <v>80</v>
      </c>
      <c r="AY128" s="17" t="s">
        <v>109</v>
      </c>
      <c r="BE128" s="195">
        <f t="shared" si="4"/>
        <v>0</v>
      </c>
      <c r="BF128" s="195">
        <f t="shared" si="5"/>
        <v>0</v>
      </c>
      <c r="BG128" s="195">
        <f t="shared" si="6"/>
        <v>0</v>
      </c>
      <c r="BH128" s="195">
        <f t="shared" si="7"/>
        <v>0</v>
      </c>
      <c r="BI128" s="195">
        <f t="shared" si="8"/>
        <v>0</v>
      </c>
      <c r="BJ128" s="17" t="s">
        <v>78</v>
      </c>
      <c r="BK128" s="195">
        <f t="shared" si="9"/>
        <v>0</v>
      </c>
      <c r="BL128" s="17" t="s">
        <v>116</v>
      </c>
      <c r="BM128" s="194" t="s">
        <v>139</v>
      </c>
    </row>
    <row r="129" spans="1:65" s="2" customFormat="1" ht="24.2" customHeight="1">
      <c r="A129" s="34"/>
      <c r="B129" s="35"/>
      <c r="C129" s="182" t="s">
        <v>140</v>
      </c>
      <c r="D129" s="182" t="s">
        <v>112</v>
      </c>
      <c r="E129" s="183" t="s">
        <v>141</v>
      </c>
      <c r="F129" s="184" t="s">
        <v>142</v>
      </c>
      <c r="G129" s="185" t="s">
        <v>143</v>
      </c>
      <c r="H129" s="186">
        <v>0.005</v>
      </c>
      <c r="I129" s="187"/>
      <c r="J129" s="188">
        <f t="shared" si="0"/>
        <v>0</v>
      </c>
      <c r="K129" s="189"/>
      <c r="L129" s="39"/>
      <c r="M129" s="190" t="s">
        <v>1</v>
      </c>
      <c r="N129" s="191" t="s">
        <v>38</v>
      </c>
      <c r="O129" s="71"/>
      <c r="P129" s="192">
        <f t="shared" si="1"/>
        <v>0</v>
      </c>
      <c r="Q129" s="192">
        <v>0</v>
      </c>
      <c r="R129" s="192">
        <f t="shared" si="2"/>
        <v>0</v>
      </c>
      <c r="S129" s="192">
        <v>0</v>
      </c>
      <c r="T129" s="193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4" t="s">
        <v>116</v>
      </c>
      <c r="AT129" s="194" t="s">
        <v>112</v>
      </c>
      <c r="AU129" s="194" t="s">
        <v>80</v>
      </c>
      <c r="AY129" s="17" t="s">
        <v>109</v>
      </c>
      <c r="BE129" s="195">
        <f t="shared" si="4"/>
        <v>0</v>
      </c>
      <c r="BF129" s="195">
        <f t="shared" si="5"/>
        <v>0</v>
      </c>
      <c r="BG129" s="195">
        <f t="shared" si="6"/>
        <v>0</v>
      </c>
      <c r="BH129" s="195">
        <f t="shared" si="7"/>
        <v>0</v>
      </c>
      <c r="BI129" s="195">
        <f t="shared" si="8"/>
        <v>0</v>
      </c>
      <c r="BJ129" s="17" t="s">
        <v>78</v>
      </c>
      <c r="BK129" s="195">
        <f t="shared" si="9"/>
        <v>0</v>
      </c>
      <c r="BL129" s="17" t="s">
        <v>116</v>
      </c>
      <c r="BM129" s="194" t="s">
        <v>144</v>
      </c>
    </row>
    <row r="130" spans="1:65" s="2" customFormat="1" ht="24.2" customHeight="1">
      <c r="A130" s="34"/>
      <c r="B130" s="35"/>
      <c r="C130" s="182" t="s">
        <v>145</v>
      </c>
      <c r="D130" s="182" t="s">
        <v>112</v>
      </c>
      <c r="E130" s="183" t="s">
        <v>146</v>
      </c>
      <c r="F130" s="184" t="s">
        <v>147</v>
      </c>
      <c r="G130" s="185" t="s">
        <v>143</v>
      </c>
      <c r="H130" s="186">
        <v>0.005</v>
      </c>
      <c r="I130" s="187"/>
      <c r="J130" s="188">
        <f t="shared" si="0"/>
        <v>0</v>
      </c>
      <c r="K130" s="189"/>
      <c r="L130" s="39"/>
      <c r="M130" s="190" t="s">
        <v>1</v>
      </c>
      <c r="N130" s="191" t="s">
        <v>38</v>
      </c>
      <c r="O130" s="71"/>
      <c r="P130" s="192">
        <f t="shared" si="1"/>
        <v>0</v>
      </c>
      <c r="Q130" s="192">
        <v>0</v>
      </c>
      <c r="R130" s="192">
        <f t="shared" si="2"/>
        <v>0</v>
      </c>
      <c r="S130" s="192">
        <v>0</v>
      </c>
      <c r="T130" s="193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4" t="s">
        <v>116</v>
      </c>
      <c r="AT130" s="194" t="s">
        <v>112</v>
      </c>
      <c r="AU130" s="194" t="s">
        <v>80</v>
      </c>
      <c r="AY130" s="17" t="s">
        <v>109</v>
      </c>
      <c r="BE130" s="195">
        <f t="shared" si="4"/>
        <v>0</v>
      </c>
      <c r="BF130" s="195">
        <f t="shared" si="5"/>
        <v>0</v>
      </c>
      <c r="BG130" s="195">
        <f t="shared" si="6"/>
        <v>0</v>
      </c>
      <c r="BH130" s="195">
        <f t="shared" si="7"/>
        <v>0</v>
      </c>
      <c r="BI130" s="195">
        <f t="shared" si="8"/>
        <v>0</v>
      </c>
      <c r="BJ130" s="17" t="s">
        <v>78</v>
      </c>
      <c r="BK130" s="195">
        <f t="shared" si="9"/>
        <v>0</v>
      </c>
      <c r="BL130" s="17" t="s">
        <v>116</v>
      </c>
      <c r="BM130" s="194" t="s">
        <v>148</v>
      </c>
    </row>
    <row r="131" spans="1:65" s="2" customFormat="1" ht="24.2" customHeight="1">
      <c r="A131" s="34"/>
      <c r="B131" s="35"/>
      <c r="C131" s="182" t="s">
        <v>149</v>
      </c>
      <c r="D131" s="182" t="s">
        <v>112</v>
      </c>
      <c r="E131" s="183" t="s">
        <v>150</v>
      </c>
      <c r="F131" s="184" t="s">
        <v>151</v>
      </c>
      <c r="G131" s="185" t="s">
        <v>143</v>
      </c>
      <c r="H131" s="186">
        <v>0.005</v>
      </c>
      <c r="I131" s="187"/>
      <c r="J131" s="188">
        <f t="shared" si="0"/>
        <v>0</v>
      </c>
      <c r="K131" s="189"/>
      <c r="L131" s="39"/>
      <c r="M131" s="190" t="s">
        <v>1</v>
      </c>
      <c r="N131" s="191" t="s">
        <v>38</v>
      </c>
      <c r="O131" s="71"/>
      <c r="P131" s="192">
        <f t="shared" si="1"/>
        <v>0</v>
      </c>
      <c r="Q131" s="192">
        <v>0</v>
      </c>
      <c r="R131" s="192">
        <f t="shared" si="2"/>
        <v>0</v>
      </c>
      <c r="S131" s="192">
        <v>0</v>
      </c>
      <c r="T131" s="193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4" t="s">
        <v>116</v>
      </c>
      <c r="AT131" s="194" t="s">
        <v>112</v>
      </c>
      <c r="AU131" s="194" t="s">
        <v>80</v>
      </c>
      <c r="AY131" s="17" t="s">
        <v>109</v>
      </c>
      <c r="BE131" s="195">
        <f t="shared" si="4"/>
        <v>0</v>
      </c>
      <c r="BF131" s="195">
        <f t="shared" si="5"/>
        <v>0</v>
      </c>
      <c r="BG131" s="195">
        <f t="shared" si="6"/>
        <v>0</v>
      </c>
      <c r="BH131" s="195">
        <f t="shared" si="7"/>
        <v>0</v>
      </c>
      <c r="BI131" s="195">
        <f t="shared" si="8"/>
        <v>0</v>
      </c>
      <c r="BJ131" s="17" t="s">
        <v>78</v>
      </c>
      <c r="BK131" s="195">
        <f t="shared" si="9"/>
        <v>0</v>
      </c>
      <c r="BL131" s="17" t="s">
        <v>116</v>
      </c>
      <c r="BM131" s="194" t="s">
        <v>152</v>
      </c>
    </row>
    <row r="132" spans="2:63" s="12" customFormat="1" ht="22.9" customHeight="1">
      <c r="B132" s="166"/>
      <c r="C132" s="167"/>
      <c r="D132" s="168" t="s">
        <v>72</v>
      </c>
      <c r="E132" s="180" t="s">
        <v>153</v>
      </c>
      <c r="F132" s="180" t="s">
        <v>154</v>
      </c>
      <c r="G132" s="167"/>
      <c r="H132" s="167"/>
      <c r="I132" s="170"/>
      <c r="J132" s="181">
        <f>BK132</f>
        <v>0</v>
      </c>
      <c r="K132" s="167"/>
      <c r="L132" s="172"/>
      <c r="M132" s="173"/>
      <c r="N132" s="174"/>
      <c r="O132" s="174"/>
      <c r="P132" s="175">
        <f>SUM(P133:P147)</f>
        <v>0</v>
      </c>
      <c r="Q132" s="174"/>
      <c r="R132" s="175">
        <f>SUM(R133:R147)</f>
        <v>0.08483999999999998</v>
      </c>
      <c r="S132" s="174"/>
      <c r="T132" s="176">
        <f>SUM(T133:T147)</f>
        <v>0.4525</v>
      </c>
      <c r="AR132" s="177" t="s">
        <v>80</v>
      </c>
      <c r="AT132" s="178" t="s">
        <v>72</v>
      </c>
      <c r="AU132" s="178" t="s">
        <v>78</v>
      </c>
      <c r="AY132" s="177" t="s">
        <v>109</v>
      </c>
      <c r="BK132" s="179">
        <f>SUM(BK133:BK147)</f>
        <v>0</v>
      </c>
    </row>
    <row r="133" spans="1:65" s="2" customFormat="1" ht="21.75" customHeight="1">
      <c r="A133" s="34"/>
      <c r="B133" s="35"/>
      <c r="C133" s="182" t="s">
        <v>155</v>
      </c>
      <c r="D133" s="182" t="s">
        <v>112</v>
      </c>
      <c r="E133" s="183" t="s">
        <v>156</v>
      </c>
      <c r="F133" s="184" t="s">
        <v>157</v>
      </c>
      <c r="G133" s="185" t="s">
        <v>115</v>
      </c>
      <c r="H133" s="186">
        <v>2</v>
      </c>
      <c r="I133" s="187"/>
      <c r="J133" s="188">
        <f>ROUND(I133*H133,2)</f>
        <v>0</v>
      </c>
      <c r="K133" s="189"/>
      <c r="L133" s="39"/>
      <c r="M133" s="190" t="s">
        <v>1</v>
      </c>
      <c r="N133" s="191" t="s">
        <v>38</v>
      </c>
      <c r="O133" s="71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4" t="s">
        <v>116</v>
      </c>
      <c r="AT133" s="194" t="s">
        <v>112</v>
      </c>
      <c r="AU133" s="194" t="s">
        <v>80</v>
      </c>
      <c r="AY133" s="17" t="s">
        <v>109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17" t="s">
        <v>78</v>
      </c>
      <c r="BK133" s="195">
        <f>ROUND(I133*H133,2)</f>
        <v>0</v>
      </c>
      <c r="BL133" s="17" t="s">
        <v>116</v>
      </c>
      <c r="BM133" s="194" t="s">
        <v>158</v>
      </c>
    </row>
    <row r="134" spans="1:65" s="2" customFormat="1" ht="24.2" customHeight="1">
      <c r="A134" s="34"/>
      <c r="B134" s="35"/>
      <c r="C134" s="182" t="s">
        <v>159</v>
      </c>
      <c r="D134" s="182" t="s">
        <v>112</v>
      </c>
      <c r="E134" s="183" t="s">
        <v>160</v>
      </c>
      <c r="F134" s="184" t="s">
        <v>161</v>
      </c>
      <c r="G134" s="185" t="s">
        <v>138</v>
      </c>
      <c r="H134" s="186">
        <v>2</v>
      </c>
      <c r="I134" s="187"/>
      <c r="J134" s="188">
        <f>ROUND(I134*H134,2)</f>
        <v>0</v>
      </c>
      <c r="K134" s="189"/>
      <c r="L134" s="39"/>
      <c r="M134" s="190" t="s">
        <v>1</v>
      </c>
      <c r="N134" s="191" t="s">
        <v>38</v>
      </c>
      <c r="O134" s="71"/>
      <c r="P134" s="192">
        <f>O134*H134</f>
        <v>0</v>
      </c>
      <c r="Q134" s="192">
        <v>0.00017</v>
      </c>
      <c r="R134" s="192">
        <f>Q134*H134</f>
        <v>0.00034</v>
      </c>
      <c r="S134" s="192">
        <v>0.22625</v>
      </c>
      <c r="T134" s="193">
        <f>S134*H134</f>
        <v>0.4525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4" t="s">
        <v>116</v>
      </c>
      <c r="AT134" s="194" t="s">
        <v>112</v>
      </c>
      <c r="AU134" s="194" t="s">
        <v>80</v>
      </c>
      <c r="AY134" s="17" t="s">
        <v>109</v>
      </c>
      <c r="BE134" s="195">
        <f>IF(N134="základní",J134,0)</f>
        <v>0</v>
      </c>
      <c r="BF134" s="195">
        <f>IF(N134="snížená",J134,0)</f>
        <v>0</v>
      </c>
      <c r="BG134" s="195">
        <f>IF(N134="zákl. přenesená",J134,0)</f>
        <v>0</v>
      </c>
      <c r="BH134" s="195">
        <f>IF(N134="sníž. přenesená",J134,0)</f>
        <v>0</v>
      </c>
      <c r="BI134" s="195">
        <f>IF(N134="nulová",J134,0)</f>
        <v>0</v>
      </c>
      <c r="BJ134" s="17" t="s">
        <v>78</v>
      </c>
      <c r="BK134" s="195">
        <f>ROUND(I134*H134,2)</f>
        <v>0</v>
      </c>
      <c r="BL134" s="17" t="s">
        <v>116</v>
      </c>
      <c r="BM134" s="194" t="s">
        <v>162</v>
      </c>
    </row>
    <row r="135" spans="1:65" s="2" customFormat="1" ht="24.2" customHeight="1">
      <c r="A135" s="34"/>
      <c r="B135" s="35"/>
      <c r="C135" s="182" t="s">
        <v>163</v>
      </c>
      <c r="D135" s="182" t="s">
        <v>112</v>
      </c>
      <c r="E135" s="183" t="s">
        <v>164</v>
      </c>
      <c r="F135" s="184" t="s">
        <v>165</v>
      </c>
      <c r="G135" s="185" t="s">
        <v>115</v>
      </c>
      <c r="H135" s="186">
        <v>2</v>
      </c>
      <c r="I135" s="187"/>
      <c r="J135" s="188">
        <f>ROUND(I135*H135,2)</f>
        <v>0</v>
      </c>
      <c r="K135" s="189"/>
      <c r="L135" s="39"/>
      <c r="M135" s="190" t="s">
        <v>1</v>
      </c>
      <c r="N135" s="191" t="s">
        <v>38</v>
      </c>
      <c r="O135" s="71"/>
      <c r="P135" s="192">
        <f>O135*H135</f>
        <v>0</v>
      </c>
      <c r="Q135" s="192">
        <v>0.00249</v>
      </c>
      <c r="R135" s="192">
        <f>Q135*H135</f>
        <v>0.00498</v>
      </c>
      <c r="S135" s="192">
        <v>0</v>
      </c>
      <c r="T135" s="19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4" t="s">
        <v>116</v>
      </c>
      <c r="AT135" s="194" t="s">
        <v>112</v>
      </c>
      <c r="AU135" s="194" t="s">
        <v>80</v>
      </c>
      <c r="AY135" s="17" t="s">
        <v>109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17" t="s">
        <v>78</v>
      </c>
      <c r="BK135" s="195">
        <f>ROUND(I135*H135,2)</f>
        <v>0</v>
      </c>
      <c r="BL135" s="17" t="s">
        <v>116</v>
      </c>
      <c r="BM135" s="194" t="s">
        <v>166</v>
      </c>
    </row>
    <row r="136" spans="2:51" s="13" customFormat="1" ht="11.25">
      <c r="B136" s="196"/>
      <c r="C136" s="197"/>
      <c r="D136" s="198" t="s">
        <v>118</v>
      </c>
      <c r="E136" s="199" t="s">
        <v>1</v>
      </c>
      <c r="F136" s="200" t="s">
        <v>119</v>
      </c>
      <c r="G136" s="197"/>
      <c r="H136" s="199" t="s">
        <v>1</v>
      </c>
      <c r="I136" s="201"/>
      <c r="J136" s="197"/>
      <c r="K136" s="197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118</v>
      </c>
      <c r="AU136" s="206" t="s">
        <v>80</v>
      </c>
      <c r="AV136" s="13" t="s">
        <v>78</v>
      </c>
      <c r="AW136" s="13" t="s">
        <v>31</v>
      </c>
      <c r="AX136" s="13" t="s">
        <v>73</v>
      </c>
      <c r="AY136" s="206" t="s">
        <v>109</v>
      </c>
    </row>
    <row r="137" spans="2:51" s="14" customFormat="1" ht="11.25">
      <c r="B137" s="207"/>
      <c r="C137" s="208"/>
      <c r="D137" s="198" t="s">
        <v>118</v>
      </c>
      <c r="E137" s="209" t="s">
        <v>1</v>
      </c>
      <c r="F137" s="210" t="s">
        <v>120</v>
      </c>
      <c r="G137" s="208"/>
      <c r="H137" s="211">
        <v>2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118</v>
      </c>
      <c r="AU137" s="217" t="s">
        <v>80</v>
      </c>
      <c r="AV137" s="14" t="s">
        <v>80</v>
      </c>
      <c r="AW137" s="14" t="s">
        <v>31</v>
      </c>
      <c r="AX137" s="14" t="s">
        <v>78</v>
      </c>
      <c r="AY137" s="217" t="s">
        <v>109</v>
      </c>
    </row>
    <row r="138" spans="1:65" s="2" customFormat="1" ht="24.2" customHeight="1">
      <c r="A138" s="34"/>
      <c r="B138" s="35"/>
      <c r="C138" s="218" t="s">
        <v>167</v>
      </c>
      <c r="D138" s="218" t="s">
        <v>130</v>
      </c>
      <c r="E138" s="219" t="s">
        <v>168</v>
      </c>
      <c r="F138" s="220" t="s">
        <v>313</v>
      </c>
      <c r="G138" s="221" t="s">
        <v>138</v>
      </c>
      <c r="H138" s="222">
        <v>2</v>
      </c>
      <c r="I138" s="223"/>
      <c r="J138" s="224">
        <f>ROUND(I138*H138,2)</f>
        <v>0</v>
      </c>
      <c r="K138" s="225"/>
      <c r="L138" s="226"/>
      <c r="M138" s="227" t="s">
        <v>1</v>
      </c>
      <c r="N138" s="228" t="s">
        <v>38</v>
      </c>
      <c r="O138" s="71"/>
      <c r="P138" s="192">
        <f>O138*H138</f>
        <v>0</v>
      </c>
      <c r="Q138" s="192">
        <v>0.037</v>
      </c>
      <c r="R138" s="192">
        <f>Q138*H138</f>
        <v>0.074</v>
      </c>
      <c r="S138" s="192">
        <v>0</v>
      </c>
      <c r="T138" s="19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4" t="s">
        <v>133</v>
      </c>
      <c r="AT138" s="194" t="s">
        <v>130</v>
      </c>
      <c r="AU138" s="194" t="s">
        <v>80</v>
      </c>
      <c r="AY138" s="17" t="s">
        <v>109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17" t="s">
        <v>78</v>
      </c>
      <c r="BK138" s="195">
        <f>ROUND(I138*H138,2)</f>
        <v>0</v>
      </c>
      <c r="BL138" s="17" t="s">
        <v>116</v>
      </c>
      <c r="BM138" s="194" t="s">
        <v>169</v>
      </c>
    </row>
    <row r="139" spans="1:65" s="2" customFormat="1" ht="24.2" customHeight="1">
      <c r="A139" s="34"/>
      <c r="B139" s="35"/>
      <c r="C139" s="182" t="s">
        <v>170</v>
      </c>
      <c r="D139" s="182" t="s">
        <v>112</v>
      </c>
      <c r="E139" s="183" t="s">
        <v>171</v>
      </c>
      <c r="F139" s="184" t="s">
        <v>172</v>
      </c>
      <c r="G139" s="185" t="s">
        <v>138</v>
      </c>
      <c r="H139" s="186">
        <v>2</v>
      </c>
      <c r="I139" s="187"/>
      <c r="J139" s="188">
        <f>ROUND(I139*H139,2)</f>
        <v>0</v>
      </c>
      <c r="K139" s="189"/>
      <c r="L139" s="39"/>
      <c r="M139" s="190" t="s">
        <v>1</v>
      </c>
      <c r="N139" s="191" t="s">
        <v>38</v>
      </c>
      <c r="O139" s="71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4" t="s">
        <v>116</v>
      </c>
      <c r="AT139" s="194" t="s">
        <v>112</v>
      </c>
      <c r="AU139" s="194" t="s">
        <v>80</v>
      </c>
      <c r="AY139" s="17" t="s">
        <v>109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17" t="s">
        <v>78</v>
      </c>
      <c r="BK139" s="195">
        <f>ROUND(I139*H139,2)</f>
        <v>0</v>
      </c>
      <c r="BL139" s="17" t="s">
        <v>116</v>
      </c>
      <c r="BM139" s="194" t="s">
        <v>173</v>
      </c>
    </row>
    <row r="140" spans="1:65" s="2" customFormat="1" ht="33" customHeight="1">
      <c r="A140" s="34"/>
      <c r="B140" s="35"/>
      <c r="C140" s="182" t="s">
        <v>174</v>
      </c>
      <c r="D140" s="182" t="s">
        <v>112</v>
      </c>
      <c r="E140" s="183" t="s">
        <v>175</v>
      </c>
      <c r="F140" s="184" t="s">
        <v>176</v>
      </c>
      <c r="G140" s="185" t="s">
        <v>115</v>
      </c>
      <c r="H140" s="186">
        <v>2</v>
      </c>
      <c r="I140" s="187"/>
      <c r="J140" s="188">
        <f>ROUND(I140*H140,2)</f>
        <v>0</v>
      </c>
      <c r="K140" s="189"/>
      <c r="L140" s="39"/>
      <c r="M140" s="190" t="s">
        <v>1</v>
      </c>
      <c r="N140" s="191" t="s">
        <v>38</v>
      </c>
      <c r="O140" s="71"/>
      <c r="P140" s="192">
        <f>O140*H140</f>
        <v>0</v>
      </c>
      <c r="Q140" s="192">
        <v>0.00117</v>
      </c>
      <c r="R140" s="192">
        <f>Q140*H140</f>
        <v>0.00234</v>
      </c>
      <c r="S140" s="192">
        <v>0</v>
      </c>
      <c r="T140" s="19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4" t="s">
        <v>116</v>
      </c>
      <c r="AT140" s="194" t="s">
        <v>112</v>
      </c>
      <c r="AU140" s="194" t="s">
        <v>80</v>
      </c>
      <c r="AY140" s="17" t="s">
        <v>109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17" t="s">
        <v>78</v>
      </c>
      <c r="BK140" s="195">
        <f>ROUND(I140*H140,2)</f>
        <v>0</v>
      </c>
      <c r="BL140" s="17" t="s">
        <v>116</v>
      </c>
      <c r="BM140" s="194" t="s">
        <v>177</v>
      </c>
    </row>
    <row r="141" spans="1:65" s="2" customFormat="1" ht="33" customHeight="1">
      <c r="A141" s="34"/>
      <c r="B141" s="35"/>
      <c r="C141" s="182" t="s">
        <v>8</v>
      </c>
      <c r="D141" s="182" t="s">
        <v>112</v>
      </c>
      <c r="E141" s="183" t="s">
        <v>178</v>
      </c>
      <c r="F141" s="184" t="s">
        <v>179</v>
      </c>
      <c r="G141" s="185" t="s">
        <v>115</v>
      </c>
      <c r="H141" s="186">
        <v>2</v>
      </c>
      <c r="I141" s="187"/>
      <c r="J141" s="188">
        <f>ROUND(I141*H141,2)</f>
        <v>0</v>
      </c>
      <c r="K141" s="189"/>
      <c r="L141" s="39"/>
      <c r="M141" s="190" t="s">
        <v>1</v>
      </c>
      <c r="N141" s="191" t="s">
        <v>38</v>
      </c>
      <c r="O141" s="71"/>
      <c r="P141" s="192">
        <f>O141*H141</f>
        <v>0</v>
      </c>
      <c r="Q141" s="192">
        <v>0.00117</v>
      </c>
      <c r="R141" s="192">
        <f>Q141*H141</f>
        <v>0.00234</v>
      </c>
      <c r="S141" s="192">
        <v>0</v>
      </c>
      <c r="T141" s="19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4" t="s">
        <v>116</v>
      </c>
      <c r="AT141" s="194" t="s">
        <v>112</v>
      </c>
      <c r="AU141" s="194" t="s">
        <v>80</v>
      </c>
      <c r="AY141" s="17" t="s">
        <v>109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17" t="s">
        <v>78</v>
      </c>
      <c r="BK141" s="195">
        <f>ROUND(I141*H141,2)</f>
        <v>0</v>
      </c>
      <c r="BL141" s="17" t="s">
        <v>116</v>
      </c>
      <c r="BM141" s="194" t="s">
        <v>180</v>
      </c>
    </row>
    <row r="142" spans="1:65" s="2" customFormat="1" ht="24.2" customHeight="1">
      <c r="A142" s="34"/>
      <c r="B142" s="35"/>
      <c r="C142" s="182" t="s">
        <v>116</v>
      </c>
      <c r="D142" s="182" t="s">
        <v>112</v>
      </c>
      <c r="E142" s="183" t="s">
        <v>181</v>
      </c>
      <c r="F142" s="184" t="s">
        <v>182</v>
      </c>
      <c r="G142" s="185" t="s">
        <v>138</v>
      </c>
      <c r="H142" s="186">
        <v>2</v>
      </c>
      <c r="I142" s="187"/>
      <c r="J142" s="188">
        <f>ROUND(I142*H142,2)</f>
        <v>0</v>
      </c>
      <c r="K142" s="189"/>
      <c r="L142" s="39"/>
      <c r="M142" s="190" t="s">
        <v>1</v>
      </c>
      <c r="N142" s="191" t="s">
        <v>38</v>
      </c>
      <c r="O142" s="71"/>
      <c r="P142" s="192">
        <f>O142*H142</f>
        <v>0</v>
      </c>
      <c r="Q142" s="192">
        <v>0.00042</v>
      </c>
      <c r="R142" s="192">
        <f>Q142*H142</f>
        <v>0.00084</v>
      </c>
      <c r="S142" s="192">
        <v>0</v>
      </c>
      <c r="T142" s="19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4" t="s">
        <v>116</v>
      </c>
      <c r="AT142" s="194" t="s">
        <v>112</v>
      </c>
      <c r="AU142" s="194" t="s">
        <v>80</v>
      </c>
      <c r="AY142" s="17" t="s">
        <v>109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17" t="s">
        <v>78</v>
      </c>
      <c r="BK142" s="195">
        <f>ROUND(I142*H142,2)</f>
        <v>0</v>
      </c>
      <c r="BL142" s="17" t="s">
        <v>116</v>
      </c>
      <c r="BM142" s="194" t="s">
        <v>183</v>
      </c>
    </row>
    <row r="143" spans="2:51" s="13" customFormat="1" ht="11.25">
      <c r="B143" s="196"/>
      <c r="C143" s="197"/>
      <c r="D143" s="198" t="s">
        <v>118</v>
      </c>
      <c r="E143" s="199" t="s">
        <v>1</v>
      </c>
      <c r="F143" s="200" t="s">
        <v>184</v>
      </c>
      <c r="G143" s="197"/>
      <c r="H143" s="199" t="s">
        <v>1</v>
      </c>
      <c r="I143" s="201"/>
      <c r="J143" s="197"/>
      <c r="K143" s="197"/>
      <c r="L143" s="202"/>
      <c r="M143" s="203"/>
      <c r="N143" s="204"/>
      <c r="O143" s="204"/>
      <c r="P143" s="204"/>
      <c r="Q143" s="204"/>
      <c r="R143" s="204"/>
      <c r="S143" s="204"/>
      <c r="T143" s="205"/>
      <c r="AT143" s="206" t="s">
        <v>118</v>
      </c>
      <c r="AU143" s="206" t="s">
        <v>80</v>
      </c>
      <c r="AV143" s="13" t="s">
        <v>78</v>
      </c>
      <c r="AW143" s="13" t="s">
        <v>31</v>
      </c>
      <c r="AX143" s="13" t="s">
        <v>73</v>
      </c>
      <c r="AY143" s="206" t="s">
        <v>109</v>
      </c>
    </row>
    <row r="144" spans="2:51" s="14" customFormat="1" ht="11.25">
      <c r="B144" s="207"/>
      <c r="C144" s="208"/>
      <c r="D144" s="198" t="s">
        <v>118</v>
      </c>
      <c r="E144" s="209" t="s">
        <v>1</v>
      </c>
      <c r="F144" s="210" t="s">
        <v>120</v>
      </c>
      <c r="G144" s="208"/>
      <c r="H144" s="211">
        <v>2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118</v>
      </c>
      <c r="AU144" s="217" t="s">
        <v>80</v>
      </c>
      <c r="AV144" s="14" t="s">
        <v>80</v>
      </c>
      <c r="AW144" s="14" t="s">
        <v>31</v>
      </c>
      <c r="AX144" s="14" t="s">
        <v>78</v>
      </c>
      <c r="AY144" s="217" t="s">
        <v>109</v>
      </c>
    </row>
    <row r="145" spans="1:65" s="2" customFormat="1" ht="24.2" customHeight="1">
      <c r="A145" s="34"/>
      <c r="B145" s="35"/>
      <c r="C145" s="182" t="s">
        <v>185</v>
      </c>
      <c r="D145" s="182" t="s">
        <v>112</v>
      </c>
      <c r="E145" s="183" t="s">
        <v>186</v>
      </c>
      <c r="F145" s="184" t="s">
        <v>187</v>
      </c>
      <c r="G145" s="185" t="s">
        <v>143</v>
      </c>
      <c r="H145" s="186">
        <v>0.085</v>
      </c>
      <c r="I145" s="187"/>
      <c r="J145" s="188">
        <f>ROUND(I145*H145,2)</f>
        <v>0</v>
      </c>
      <c r="K145" s="189"/>
      <c r="L145" s="39"/>
      <c r="M145" s="190" t="s">
        <v>1</v>
      </c>
      <c r="N145" s="191" t="s">
        <v>38</v>
      </c>
      <c r="O145" s="71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4" t="s">
        <v>116</v>
      </c>
      <c r="AT145" s="194" t="s">
        <v>112</v>
      </c>
      <c r="AU145" s="194" t="s">
        <v>80</v>
      </c>
      <c r="AY145" s="17" t="s">
        <v>109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7" t="s">
        <v>78</v>
      </c>
      <c r="BK145" s="195">
        <f>ROUND(I145*H145,2)</f>
        <v>0</v>
      </c>
      <c r="BL145" s="17" t="s">
        <v>116</v>
      </c>
      <c r="BM145" s="194" t="s">
        <v>188</v>
      </c>
    </row>
    <row r="146" spans="1:65" s="2" customFormat="1" ht="24.2" customHeight="1">
      <c r="A146" s="34"/>
      <c r="B146" s="35"/>
      <c r="C146" s="182" t="s">
        <v>189</v>
      </c>
      <c r="D146" s="182" t="s">
        <v>112</v>
      </c>
      <c r="E146" s="183" t="s">
        <v>190</v>
      </c>
      <c r="F146" s="184" t="s">
        <v>191</v>
      </c>
      <c r="G146" s="185" t="s">
        <v>143</v>
      </c>
      <c r="H146" s="186">
        <v>0.085</v>
      </c>
      <c r="I146" s="187"/>
      <c r="J146" s="188">
        <f>ROUND(I146*H146,2)</f>
        <v>0</v>
      </c>
      <c r="K146" s="189"/>
      <c r="L146" s="39"/>
      <c r="M146" s="190" t="s">
        <v>1</v>
      </c>
      <c r="N146" s="191" t="s">
        <v>38</v>
      </c>
      <c r="O146" s="71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4" t="s">
        <v>116</v>
      </c>
      <c r="AT146" s="194" t="s">
        <v>112</v>
      </c>
      <c r="AU146" s="194" t="s">
        <v>80</v>
      </c>
      <c r="AY146" s="17" t="s">
        <v>109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17" t="s">
        <v>78</v>
      </c>
      <c r="BK146" s="195">
        <f>ROUND(I146*H146,2)</f>
        <v>0</v>
      </c>
      <c r="BL146" s="17" t="s">
        <v>116</v>
      </c>
      <c r="BM146" s="194" t="s">
        <v>192</v>
      </c>
    </row>
    <row r="147" spans="1:65" s="2" customFormat="1" ht="24.2" customHeight="1">
      <c r="A147" s="34"/>
      <c r="B147" s="35"/>
      <c r="C147" s="182" t="s">
        <v>193</v>
      </c>
      <c r="D147" s="182" t="s">
        <v>112</v>
      </c>
      <c r="E147" s="183" t="s">
        <v>194</v>
      </c>
      <c r="F147" s="184" t="s">
        <v>195</v>
      </c>
      <c r="G147" s="185" t="s">
        <v>143</v>
      </c>
      <c r="H147" s="186">
        <v>0.085</v>
      </c>
      <c r="I147" s="187"/>
      <c r="J147" s="188">
        <f>ROUND(I147*H147,2)</f>
        <v>0</v>
      </c>
      <c r="K147" s="189"/>
      <c r="L147" s="39"/>
      <c r="M147" s="190" t="s">
        <v>1</v>
      </c>
      <c r="N147" s="191" t="s">
        <v>38</v>
      </c>
      <c r="O147" s="71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4" t="s">
        <v>116</v>
      </c>
      <c r="AT147" s="194" t="s">
        <v>112</v>
      </c>
      <c r="AU147" s="194" t="s">
        <v>80</v>
      </c>
      <c r="AY147" s="17" t="s">
        <v>109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17" t="s">
        <v>78</v>
      </c>
      <c r="BK147" s="195">
        <f>ROUND(I147*H147,2)</f>
        <v>0</v>
      </c>
      <c r="BL147" s="17" t="s">
        <v>116</v>
      </c>
      <c r="BM147" s="194" t="s">
        <v>196</v>
      </c>
    </row>
    <row r="148" spans="2:63" s="12" customFormat="1" ht="22.9" customHeight="1">
      <c r="B148" s="166"/>
      <c r="C148" s="167"/>
      <c r="D148" s="168" t="s">
        <v>72</v>
      </c>
      <c r="E148" s="180" t="s">
        <v>197</v>
      </c>
      <c r="F148" s="180" t="s">
        <v>198</v>
      </c>
      <c r="G148" s="167"/>
      <c r="H148" s="167"/>
      <c r="I148" s="170"/>
      <c r="J148" s="181">
        <f>BK148</f>
        <v>0</v>
      </c>
      <c r="K148" s="167"/>
      <c r="L148" s="172"/>
      <c r="M148" s="173"/>
      <c r="N148" s="174"/>
      <c r="O148" s="174"/>
      <c r="P148" s="175">
        <f>SUM(P149:P157)</f>
        <v>0</v>
      </c>
      <c r="Q148" s="174"/>
      <c r="R148" s="175">
        <f>SUM(R149:R157)</f>
        <v>0.00106</v>
      </c>
      <c r="S148" s="174"/>
      <c r="T148" s="176">
        <f>SUM(T149:T157)</f>
        <v>0</v>
      </c>
      <c r="AR148" s="177" t="s">
        <v>80</v>
      </c>
      <c r="AT148" s="178" t="s">
        <v>72</v>
      </c>
      <c r="AU148" s="178" t="s">
        <v>78</v>
      </c>
      <c r="AY148" s="177" t="s">
        <v>109</v>
      </c>
      <c r="BK148" s="179">
        <f>SUM(BK149:BK157)</f>
        <v>0</v>
      </c>
    </row>
    <row r="149" spans="1:65" s="2" customFormat="1" ht="16.5" customHeight="1">
      <c r="A149" s="34"/>
      <c r="B149" s="35"/>
      <c r="C149" s="182" t="s">
        <v>199</v>
      </c>
      <c r="D149" s="182" t="s">
        <v>112</v>
      </c>
      <c r="E149" s="183" t="s">
        <v>200</v>
      </c>
      <c r="F149" s="184" t="s">
        <v>201</v>
      </c>
      <c r="G149" s="185" t="s">
        <v>138</v>
      </c>
      <c r="H149" s="186">
        <v>2</v>
      </c>
      <c r="I149" s="187"/>
      <c r="J149" s="188">
        <f>ROUND(I149*H149,2)</f>
        <v>0</v>
      </c>
      <c r="K149" s="189"/>
      <c r="L149" s="39"/>
      <c r="M149" s="190" t="s">
        <v>1</v>
      </c>
      <c r="N149" s="191" t="s">
        <v>38</v>
      </c>
      <c r="O149" s="71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4" t="s">
        <v>116</v>
      </c>
      <c r="AT149" s="194" t="s">
        <v>112</v>
      </c>
      <c r="AU149" s="194" t="s">
        <v>80</v>
      </c>
      <c r="AY149" s="17" t="s">
        <v>109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17" t="s">
        <v>78</v>
      </c>
      <c r="BK149" s="195">
        <f>ROUND(I149*H149,2)</f>
        <v>0</v>
      </c>
      <c r="BL149" s="17" t="s">
        <v>116</v>
      </c>
      <c r="BM149" s="194" t="s">
        <v>202</v>
      </c>
    </row>
    <row r="150" spans="2:51" s="13" customFormat="1" ht="11.25">
      <c r="B150" s="196"/>
      <c r="C150" s="197"/>
      <c r="D150" s="198" t="s">
        <v>118</v>
      </c>
      <c r="E150" s="199" t="s">
        <v>1</v>
      </c>
      <c r="F150" s="200" t="s">
        <v>119</v>
      </c>
      <c r="G150" s="197"/>
      <c r="H150" s="199" t="s">
        <v>1</v>
      </c>
      <c r="I150" s="201"/>
      <c r="J150" s="197"/>
      <c r="K150" s="197"/>
      <c r="L150" s="202"/>
      <c r="M150" s="203"/>
      <c r="N150" s="204"/>
      <c r="O150" s="204"/>
      <c r="P150" s="204"/>
      <c r="Q150" s="204"/>
      <c r="R150" s="204"/>
      <c r="S150" s="204"/>
      <c r="T150" s="205"/>
      <c r="AT150" s="206" t="s">
        <v>118</v>
      </c>
      <c r="AU150" s="206" t="s">
        <v>80</v>
      </c>
      <c r="AV150" s="13" t="s">
        <v>78</v>
      </c>
      <c r="AW150" s="13" t="s">
        <v>31</v>
      </c>
      <c r="AX150" s="13" t="s">
        <v>73</v>
      </c>
      <c r="AY150" s="206" t="s">
        <v>109</v>
      </c>
    </row>
    <row r="151" spans="2:51" s="14" customFormat="1" ht="11.25">
      <c r="B151" s="207"/>
      <c r="C151" s="208"/>
      <c r="D151" s="198" t="s">
        <v>118</v>
      </c>
      <c r="E151" s="209" t="s">
        <v>1</v>
      </c>
      <c r="F151" s="210" t="s">
        <v>120</v>
      </c>
      <c r="G151" s="208"/>
      <c r="H151" s="211">
        <v>2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118</v>
      </c>
      <c r="AU151" s="217" t="s">
        <v>80</v>
      </c>
      <c r="AV151" s="14" t="s">
        <v>80</v>
      </c>
      <c r="AW151" s="14" t="s">
        <v>31</v>
      </c>
      <c r="AX151" s="14" t="s">
        <v>78</v>
      </c>
      <c r="AY151" s="217" t="s">
        <v>109</v>
      </c>
    </row>
    <row r="152" spans="1:65" s="2" customFormat="1" ht="16.5" customHeight="1">
      <c r="A152" s="34"/>
      <c r="B152" s="35"/>
      <c r="C152" s="218" t="s">
        <v>7</v>
      </c>
      <c r="D152" s="218" t="s">
        <v>130</v>
      </c>
      <c r="E152" s="219" t="s">
        <v>203</v>
      </c>
      <c r="F152" s="220" t="s">
        <v>204</v>
      </c>
      <c r="G152" s="221" t="s">
        <v>138</v>
      </c>
      <c r="H152" s="222">
        <v>2</v>
      </c>
      <c r="I152" s="223"/>
      <c r="J152" s="224">
        <f aca="true" t="shared" si="10" ref="J152:J157">ROUND(I152*H152,2)</f>
        <v>0</v>
      </c>
      <c r="K152" s="225"/>
      <c r="L152" s="226"/>
      <c r="M152" s="227" t="s">
        <v>1</v>
      </c>
      <c r="N152" s="228" t="s">
        <v>38</v>
      </c>
      <c r="O152" s="71"/>
      <c r="P152" s="192">
        <f aca="true" t="shared" si="11" ref="P152:P157">O152*H152</f>
        <v>0</v>
      </c>
      <c r="Q152" s="192">
        <v>0.00012</v>
      </c>
      <c r="R152" s="192">
        <f aca="true" t="shared" si="12" ref="R152:R157">Q152*H152</f>
        <v>0.00024</v>
      </c>
      <c r="S152" s="192">
        <v>0</v>
      </c>
      <c r="T152" s="193">
        <f aca="true" t="shared" si="13" ref="T152:T157"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4" t="s">
        <v>133</v>
      </c>
      <c r="AT152" s="194" t="s">
        <v>130</v>
      </c>
      <c r="AU152" s="194" t="s">
        <v>80</v>
      </c>
      <c r="AY152" s="17" t="s">
        <v>109</v>
      </c>
      <c r="BE152" s="195">
        <f aca="true" t="shared" si="14" ref="BE152:BE157">IF(N152="základní",J152,0)</f>
        <v>0</v>
      </c>
      <c r="BF152" s="195">
        <f aca="true" t="shared" si="15" ref="BF152:BF157">IF(N152="snížená",J152,0)</f>
        <v>0</v>
      </c>
      <c r="BG152" s="195">
        <f aca="true" t="shared" si="16" ref="BG152:BG157">IF(N152="zákl. přenesená",J152,0)</f>
        <v>0</v>
      </c>
      <c r="BH152" s="195">
        <f aca="true" t="shared" si="17" ref="BH152:BH157">IF(N152="sníž. přenesená",J152,0)</f>
        <v>0</v>
      </c>
      <c r="BI152" s="195">
        <f aca="true" t="shared" si="18" ref="BI152:BI157">IF(N152="nulová",J152,0)</f>
        <v>0</v>
      </c>
      <c r="BJ152" s="17" t="s">
        <v>78</v>
      </c>
      <c r="BK152" s="195">
        <f aca="true" t="shared" si="19" ref="BK152:BK157">ROUND(I152*H152,2)</f>
        <v>0</v>
      </c>
      <c r="BL152" s="17" t="s">
        <v>116</v>
      </c>
      <c r="BM152" s="194" t="s">
        <v>205</v>
      </c>
    </row>
    <row r="153" spans="1:65" s="2" customFormat="1" ht="16.5" customHeight="1">
      <c r="A153" s="34"/>
      <c r="B153" s="35"/>
      <c r="C153" s="182" t="s">
        <v>206</v>
      </c>
      <c r="D153" s="182" t="s">
        <v>112</v>
      </c>
      <c r="E153" s="183" t="s">
        <v>207</v>
      </c>
      <c r="F153" s="184" t="s">
        <v>208</v>
      </c>
      <c r="G153" s="185" t="s">
        <v>138</v>
      </c>
      <c r="H153" s="186">
        <v>2</v>
      </c>
      <c r="I153" s="187"/>
      <c r="J153" s="188">
        <f t="shared" si="10"/>
        <v>0</v>
      </c>
      <c r="K153" s="189"/>
      <c r="L153" s="39"/>
      <c r="M153" s="190" t="s">
        <v>1</v>
      </c>
      <c r="N153" s="191" t="s">
        <v>38</v>
      </c>
      <c r="O153" s="71"/>
      <c r="P153" s="192">
        <f t="shared" si="11"/>
        <v>0</v>
      </c>
      <c r="Q153" s="192">
        <v>0</v>
      </c>
      <c r="R153" s="192">
        <f t="shared" si="12"/>
        <v>0</v>
      </c>
      <c r="S153" s="192">
        <v>0</v>
      </c>
      <c r="T153" s="193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4" t="s">
        <v>116</v>
      </c>
      <c r="AT153" s="194" t="s">
        <v>112</v>
      </c>
      <c r="AU153" s="194" t="s">
        <v>80</v>
      </c>
      <c r="AY153" s="17" t="s">
        <v>109</v>
      </c>
      <c r="BE153" s="195">
        <f t="shared" si="14"/>
        <v>0</v>
      </c>
      <c r="BF153" s="195">
        <f t="shared" si="15"/>
        <v>0</v>
      </c>
      <c r="BG153" s="195">
        <f t="shared" si="16"/>
        <v>0</v>
      </c>
      <c r="BH153" s="195">
        <f t="shared" si="17"/>
        <v>0</v>
      </c>
      <c r="BI153" s="195">
        <f t="shared" si="18"/>
        <v>0</v>
      </c>
      <c r="BJ153" s="17" t="s">
        <v>78</v>
      </c>
      <c r="BK153" s="195">
        <f t="shared" si="19"/>
        <v>0</v>
      </c>
      <c r="BL153" s="17" t="s">
        <v>116</v>
      </c>
      <c r="BM153" s="194" t="s">
        <v>209</v>
      </c>
    </row>
    <row r="154" spans="1:65" s="2" customFormat="1" ht="16.5" customHeight="1">
      <c r="A154" s="34"/>
      <c r="B154" s="35"/>
      <c r="C154" s="218" t="s">
        <v>210</v>
      </c>
      <c r="D154" s="218" t="s">
        <v>130</v>
      </c>
      <c r="E154" s="219" t="s">
        <v>211</v>
      </c>
      <c r="F154" s="220" t="s">
        <v>212</v>
      </c>
      <c r="G154" s="221" t="s">
        <v>123</v>
      </c>
      <c r="H154" s="222">
        <v>2</v>
      </c>
      <c r="I154" s="223"/>
      <c r="J154" s="224">
        <f t="shared" si="10"/>
        <v>0</v>
      </c>
      <c r="K154" s="225"/>
      <c r="L154" s="226"/>
      <c r="M154" s="227" t="s">
        <v>1</v>
      </c>
      <c r="N154" s="228" t="s">
        <v>38</v>
      </c>
      <c r="O154" s="71"/>
      <c r="P154" s="192">
        <f t="shared" si="11"/>
        <v>0</v>
      </c>
      <c r="Q154" s="192">
        <v>0.00041</v>
      </c>
      <c r="R154" s="192">
        <f t="shared" si="12"/>
        <v>0.00082</v>
      </c>
      <c r="S154" s="192">
        <v>0</v>
      </c>
      <c r="T154" s="193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4" t="s">
        <v>133</v>
      </c>
      <c r="AT154" s="194" t="s">
        <v>130</v>
      </c>
      <c r="AU154" s="194" t="s">
        <v>80</v>
      </c>
      <c r="AY154" s="17" t="s">
        <v>109</v>
      </c>
      <c r="BE154" s="195">
        <f t="shared" si="14"/>
        <v>0</v>
      </c>
      <c r="BF154" s="195">
        <f t="shared" si="15"/>
        <v>0</v>
      </c>
      <c r="BG154" s="195">
        <f t="shared" si="16"/>
        <v>0</v>
      </c>
      <c r="BH154" s="195">
        <f t="shared" si="17"/>
        <v>0</v>
      </c>
      <c r="BI154" s="195">
        <f t="shared" si="18"/>
        <v>0</v>
      </c>
      <c r="BJ154" s="17" t="s">
        <v>78</v>
      </c>
      <c r="BK154" s="195">
        <f t="shared" si="19"/>
        <v>0</v>
      </c>
      <c r="BL154" s="17" t="s">
        <v>116</v>
      </c>
      <c r="BM154" s="194" t="s">
        <v>213</v>
      </c>
    </row>
    <row r="155" spans="1:65" s="2" customFormat="1" ht="24.2" customHeight="1">
      <c r="A155" s="34"/>
      <c r="B155" s="35"/>
      <c r="C155" s="182" t="s">
        <v>214</v>
      </c>
      <c r="D155" s="182" t="s">
        <v>112</v>
      </c>
      <c r="E155" s="183" t="s">
        <v>215</v>
      </c>
      <c r="F155" s="184" t="s">
        <v>216</v>
      </c>
      <c r="G155" s="185" t="s">
        <v>143</v>
      </c>
      <c r="H155" s="186">
        <v>0.001</v>
      </c>
      <c r="I155" s="187"/>
      <c r="J155" s="188">
        <f t="shared" si="10"/>
        <v>0</v>
      </c>
      <c r="K155" s="189"/>
      <c r="L155" s="39"/>
      <c r="M155" s="190" t="s">
        <v>1</v>
      </c>
      <c r="N155" s="191" t="s">
        <v>38</v>
      </c>
      <c r="O155" s="71"/>
      <c r="P155" s="192">
        <f t="shared" si="11"/>
        <v>0</v>
      </c>
      <c r="Q155" s="192">
        <v>0</v>
      </c>
      <c r="R155" s="192">
        <f t="shared" si="12"/>
        <v>0</v>
      </c>
      <c r="S155" s="192">
        <v>0</v>
      </c>
      <c r="T155" s="193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4" t="s">
        <v>116</v>
      </c>
      <c r="AT155" s="194" t="s">
        <v>112</v>
      </c>
      <c r="AU155" s="194" t="s">
        <v>80</v>
      </c>
      <c r="AY155" s="17" t="s">
        <v>109</v>
      </c>
      <c r="BE155" s="195">
        <f t="shared" si="14"/>
        <v>0</v>
      </c>
      <c r="BF155" s="195">
        <f t="shared" si="15"/>
        <v>0</v>
      </c>
      <c r="BG155" s="195">
        <f t="shared" si="16"/>
        <v>0</v>
      </c>
      <c r="BH155" s="195">
        <f t="shared" si="17"/>
        <v>0</v>
      </c>
      <c r="BI155" s="195">
        <f t="shared" si="18"/>
        <v>0</v>
      </c>
      <c r="BJ155" s="17" t="s">
        <v>78</v>
      </c>
      <c r="BK155" s="195">
        <f t="shared" si="19"/>
        <v>0</v>
      </c>
      <c r="BL155" s="17" t="s">
        <v>116</v>
      </c>
      <c r="BM155" s="194" t="s">
        <v>217</v>
      </c>
    </row>
    <row r="156" spans="1:65" s="2" customFormat="1" ht="24.2" customHeight="1">
      <c r="A156" s="34"/>
      <c r="B156" s="35"/>
      <c r="C156" s="182" t="s">
        <v>218</v>
      </c>
      <c r="D156" s="182" t="s">
        <v>112</v>
      </c>
      <c r="E156" s="183" t="s">
        <v>219</v>
      </c>
      <c r="F156" s="184" t="s">
        <v>220</v>
      </c>
      <c r="G156" s="185" t="s">
        <v>143</v>
      </c>
      <c r="H156" s="186">
        <v>0.001</v>
      </c>
      <c r="I156" s="187"/>
      <c r="J156" s="188">
        <f t="shared" si="10"/>
        <v>0</v>
      </c>
      <c r="K156" s="189"/>
      <c r="L156" s="39"/>
      <c r="M156" s="190" t="s">
        <v>1</v>
      </c>
      <c r="N156" s="191" t="s">
        <v>38</v>
      </c>
      <c r="O156" s="71"/>
      <c r="P156" s="192">
        <f t="shared" si="11"/>
        <v>0</v>
      </c>
      <c r="Q156" s="192">
        <v>0</v>
      </c>
      <c r="R156" s="192">
        <f t="shared" si="12"/>
        <v>0</v>
      </c>
      <c r="S156" s="192">
        <v>0</v>
      </c>
      <c r="T156" s="193">
        <f t="shared" si="1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4" t="s">
        <v>116</v>
      </c>
      <c r="AT156" s="194" t="s">
        <v>112</v>
      </c>
      <c r="AU156" s="194" t="s">
        <v>80</v>
      </c>
      <c r="AY156" s="17" t="s">
        <v>109</v>
      </c>
      <c r="BE156" s="195">
        <f t="shared" si="14"/>
        <v>0</v>
      </c>
      <c r="BF156" s="195">
        <f t="shared" si="15"/>
        <v>0</v>
      </c>
      <c r="BG156" s="195">
        <f t="shared" si="16"/>
        <v>0</v>
      </c>
      <c r="BH156" s="195">
        <f t="shared" si="17"/>
        <v>0</v>
      </c>
      <c r="BI156" s="195">
        <f t="shared" si="18"/>
        <v>0</v>
      </c>
      <c r="BJ156" s="17" t="s">
        <v>78</v>
      </c>
      <c r="BK156" s="195">
        <f t="shared" si="19"/>
        <v>0</v>
      </c>
      <c r="BL156" s="17" t="s">
        <v>116</v>
      </c>
      <c r="BM156" s="194" t="s">
        <v>221</v>
      </c>
    </row>
    <row r="157" spans="1:65" s="2" customFormat="1" ht="24.2" customHeight="1">
      <c r="A157" s="34"/>
      <c r="B157" s="35"/>
      <c r="C157" s="182" t="s">
        <v>222</v>
      </c>
      <c r="D157" s="182" t="s">
        <v>112</v>
      </c>
      <c r="E157" s="183" t="s">
        <v>223</v>
      </c>
      <c r="F157" s="184" t="s">
        <v>224</v>
      </c>
      <c r="G157" s="185" t="s">
        <v>143</v>
      </c>
      <c r="H157" s="186">
        <v>0.001</v>
      </c>
      <c r="I157" s="187"/>
      <c r="J157" s="188">
        <f t="shared" si="10"/>
        <v>0</v>
      </c>
      <c r="K157" s="189"/>
      <c r="L157" s="39"/>
      <c r="M157" s="190" t="s">
        <v>1</v>
      </c>
      <c r="N157" s="191" t="s">
        <v>38</v>
      </c>
      <c r="O157" s="71"/>
      <c r="P157" s="192">
        <f t="shared" si="11"/>
        <v>0</v>
      </c>
      <c r="Q157" s="192">
        <v>0</v>
      </c>
      <c r="R157" s="192">
        <f t="shared" si="12"/>
        <v>0</v>
      </c>
      <c r="S157" s="192">
        <v>0</v>
      </c>
      <c r="T157" s="193">
        <f t="shared" si="1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4" t="s">
        <v>116</v>
      </c>
      <c r="AT157" s="194" t="s">
        <v>112</v>
      </c>
      <c r="AU157" s="194" t="s">
        <v>80</v>
      </c>
      <c r="AY157" s="17" t="s">
        <v>109</v>
      </c>
      <c r="BE157" s="195">
        <f t="shared" si="14"/>
        <v>0</v>
      </c>
      <c r="BF157" s="195">
        <f t="shared" si="15"/>
        <v>0</v>
      </c>
      <c r="BG157" s="195">
        <f t="shared" si="16"/>
        <v>0</v>
      </c>
      <c r="BH157" s="195">
        <f t="shared" si="17"/>
        <v>0</v>
      </c>
      <c r="BI157" s="195">
        <f t="shared" si="18"/>
        <v>0</v>
      </c>
      <c r="BJ157" s="17" t="s">
        <v>78</v>
      </c>
      <c r="BK157" s="195">
        <f t="shared" si="19"/>
        <v>0</v>
      </c>
      <c r="BL157" s="17" t="s">
        <v>116</v>
      </c>
      <c r="BM157" s="194" t="s">
        <v>225</v>
      </c>
    </row>
    <row r="158" spans="2:63" s="12" customFormat="1" ht="22.9" customHeight="1">
      <c r="B158" s="166"/>
      <c r="C158" s="167"/>
      <c r="D158" s="168" t="s">
        <v>72</v>
      </c>
      <c r="E158" s="180" t="s">
        <v>226</v>
      </c>
      <c r="F158" s="180" t="s">
        <v>227</v>
      </c>
      <c r="G158" s="167"/>
      <c r="H158" s="167"/>
      <c r="I158" s="170"/>
      <c r="J158" s="181">
        <f>BK158</f>
        <v>0</v>
      </c>
      <c r="K158" s="167"/>
      <c r="L158" s="172"/>
      <c r="M158" s="173"/>
      <c r="N158" s="174"/>
      <c r="O158" s="174"/>
      <c r="P158" s="175">
        <f>SUM(P159:P167)</f>
        <v>0</v>
      </c>
      <c r="Q158" s="174"/>
      <c r="R158" s="175">
        <f>SUM(R159:R167)</f>
        <v>0.0025599999999999998</v>
      </c>
      <c r="S158" s="174"/>
      <c r="T158" s="176">
        <f>SUM(T159:T167)</f>
        <v>0</v>
      </c>
      <c r="AR158" s="177" t="s">
        <v>80</v>
      </c>
      <c r="AT158" s="178" t="s">
        <v>72</v>
      </c>
      <c r="AU158" s="178" t="s">
        <v>78</v>
      </c>
      <c r="AY158" s="177" t="s">
        <v>109</v>
      </c>
      <c r="BK158" s="179">
        <f>SUM(BK159:BK167)</f>
        <v>0</v>
      </c>
    </row>
    <row r="159" spans="1:65" s="2" customFormat="1" ht="24.2" customHeight="1">
      <c r="A159" s="34"/>
      <c r="B159" s="35"/>
      <c r="C159" s="182" t="s">
        <v>228</v>
      </c>
      <c r="D159" s="182" t="s">
        <v>112</v>
      </c>
      <c r="E159" s="183" t="s">
        <v>229</v>
      </c>
      <c r="F159" s="184" t="s">
        <v>230</v>
      </c>
      <c r="G159" s="185" t="s">
        <v>123</v>
      </c>
      <c r="H159" s="186">
        <v>4</v>
      </c>
      <c r="I159" s="187"/>
      <c r="J159" s="188">
        <f>ROUND(I159*H159,2)</f>
        <v>0</v>
      </c>
      <c r="K159" s="189"/>
      <c r="L159" s="39"/>
      <c r="M159" s="190" t="s">
        <v>1</v>
      </c>
      <c r="N159" s="191" t="s">
        <v>38</v>
      </c>
      <c r="O159" s="71"/>
      <c r="P159" s="192">
        <f>O159*H159</f>
        <v>0</v>
      </c>
      <c r="Q159" s="192">
        <v>0.00056</v>
      </c>
      <c r="R159" s="192">
        <f>Q159*H159</f>
        <v>0.00224</v>
      </c>
      <c r="S159" s="192">
        <v>0</v>
      </c>
      <c r="T159" s="193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4" t="s">
        <v>116</v>
      </c>
      <c r="AT159" s="194" t="s">
        <v>112</v>
      </c>
      <c r="AU159" s="194" t="s">
        <v>80</v>
      </c>
      <c r="AY159" s="17" t="s">
        <v>109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17" t="s">
        <v>78</v>
      </c>
      <c r="BK159" s="195">
        <f>ROUND(I159*H159,2)</f>
        <v>0</v>
      </c>
      <c r="BL159" s="17" t="s">
        <v>116</v>
      </c>
      <c r="BM159" s="194" t="s">
        <v>231</v>
      </c>
    </row>
    <row r="160" spans="2:51" s="13" customFormat="1" ht="11.25">
      <c r="B160" s="196"/>
      <c r="C160" s="197"/>
      <c r="D160" s="198" t="s">
        <v>118</v>
      </c>
      <c r="E160" s="199" t="s">
        <v>1</v>
      </c>
      <c r="F160" s="200" t="s">
        <v>232</v>
      </c>
      <c r="G160" s="197"/>
      <c r="H160" s="199" t="s">
        <v>1</v>
      </c>
      <c r="I160" s="201"/>
      <c r="J160" s="197"/>
      <c r="K160" s="197"/>
      <c r="L160" s="202"/>
      <c r="M160" s="203"/>
      <c r="N160" s="204"/>
      <c r="O160" s="204"/>
      <c r="P160" s="204"/>
      <c r="Q160" s="204"/>
      <c r="R160" s="204"/>
      <c r="S160" s="204"/>
      <c r="T160" s="205"/>
      <c r="AT160" s="206" t="s">
        <v>118</v>
      </c>
      <c r="AU160" s="206" t="s">
        <v>80</v>
      </c>
      <c r="AV160" s="13" t="s">
        <v>78</v>
      </c>
      <c r="AW160" s="13" t="s">
        <v>31</v>
      </c>
      <c r="AX160" s="13" t="s">
        <v>73</v>
      </c>
      <c r="AY160" s="206" t="s">
        <v>109</v>
      </c>
    </row>
    <row r="161" spans="2:51" s="14" customFormat="1" ht="11.25">
      <c r="B161" s="207"/>
      <c r="C161" s="208"/>
      <c r="D161" s="198" t="s">
        <v>118</v>
      </c>
      <c r="E161" s="209" t="s">
        <v>1</v>
      </c>
      <c r="F161" s="210" t="s">
        <v>233</v>
      </c>
      <c r="G161" s="208"/>
      <c r="H161" s="211">
        <v>4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118</v>
      </c>
      <c r="AU161" s="217" t="s">
        <v>80</v>
      </c>
      <c r="AV161" s="14" t="s">
        <v>80</v>
      </c>
      <c r="AW161" s="14" t="s">
        <v>31</v>
      </c>
      <c r="AX161" s="14" t="s">
        <v>78</v>
      </c>
      <c r="AY161" s="217" t="s">
        <v>109</v>
      </c>
    </row>
    <row r="162" spans="1:65" s="2" customFormat="1" ht="24.2" customHeight="1">
      <c r="A162" s="34"/>
      <c r="B162" s="35"/>
      <c r="C162" s="182" t="s">
        <v>234</v>
      </c>
      <c r="D162" s="182" t="s">
        <v>112</v>
      </c>
      <c r="E162" s="183" t="s">
        <v>235</v>
      </c>
      <c r="F162" s="184" t="s">
        <v>236</v>
      </c>
      <c r="G162" s="185" t="s">
        <v>138</v>
      </c>
      <c r="H162" s="186">
        <v>2</v>
      </c>
      <c r="I162" s="187"/>
      <c r="J162" s="188">
        <f aca="true" t="shared" si="20" ref="J162:J167">ROUND(I162*H162,2)</f>
        <v>0</v>
      </c>
      <c r="K162" s="189"/>
      <c r="L162" s="39"/>
      <c r="M162" s="190" t="s">
        <v>1</v>
      </c>
      <c r="N162" s="191" t="s">
        <v>38</v>
      </c>
      <c r="O162" s="71"/>
      <c r="P162" s="192">
        <f aca="true" t="shared" si="21" ref="P162:P167">O162*H162</f>
        <v>0</v>
      </c>
      <c r="Q162" s="192">
        <v>2E-05</v>
      </c>
      <c r="R162" s="192">
        <f aca="true" t="shared" si="22" ref="R162:R167">Q162*H162</f>
        <v>4E-05</v>
      </c>
      <c r="S162" s="192">
        <v>0</v>
      </c>
      <c r="T162" s="193">
        <f aca="true" t="shared" si="23" ref="T162:T167"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4" t="s">
        <v>116</v>
      </c>
      <c r="AT162" s="194" t="s">
        <v>112</v>
      </c>
      <c r="AU162" s="194" t="s">
        <v>80</v>
      </c>
      <c r="AY162" s="17" t="s">
        <v>109</v>
      </c>
      <c r="BE162" s="195">
        <f aca="true" t="shared" si="24" ref="BE162:BE167">IF(N162="základní",J162,0)</f>
        <v>0</v>
      </c>
      <c r="BF162" s="195">
        <f aca="true" t="shared" si="25" ref="BF162:BF167">IF(N162="snížená",J162,0)</f>
        <v>0</v>
      </c>
      <c r="BG162" s="195">
        <f aca="true" t="shared" si="26" ref="BG162:BG167">IF(N162="zákl. přenesená",J162,0)</f>
        <v>0</v>
      </c>
      <c r="BH162" s="195">
        <f aca="true" t="shared" si="27" ref="BH162:BH167">IF(N162="sníž. přenesená",J162,0)</f>
        <v>0</v>
      </c>
      <c r="BI162" s="195">
        <f aca="true" t="shared" si="28" ref="BI162:BI167">IF(N162="nulová",J162,0)</f>
        <v>0</v>
      </c>
      <c r="BJ162" s="17" t="s">
        <v>78</v>
      </c>
      <c r="BK162" s="195">
        <f aca="true" t="shared" si="29" ref="BK162:BK167">ROUND(I162*H162,2)</f>
        <v>0</v>
      </c>
      <c r="BL162" s="17" t="s">
        <v>116</v>
      </c>
      <c r="BM162" s="194" t="s">
        <v>237</v>
      </c>
    </row>
    <row r="163" spans="1:65" s="2" customFormat="1" ht="16.5" customHeight="1">
      <c r="A163" s="34"/>
      <c r="B163" s="35"/>
      <c r="C163" s="182" t="s">
        <v>238</v>
      </c>
      <c r="D163" s="182" t="s">
        <v>112</v>
      </c>
      <c r="E163" s="183" t="s">
        <v>239</v>
      </c>
      <c r="F163" s="184" t="s">
        <v>240</v>
      </c>
      <c r="G163" s="185" t="s">
        <v>123</v>
      </c>
      <c r="H163" s="186">
        <v>2</v>
      </c>
      <c r="I163" s="187"/>
      <c r="J163" s="188">
        <f t="shared" si="20"/>
        <v>0</v>
      </c>
      <c r="K163" s="189"/>
      <c r="L163" s="39"/>
      <c r="M163" s="190" t="s">
        <v>1</v>
      </c>
      <c r="N163" s="191" t="s">
        <v>38</v>
      </c>
      <c r="O163" s="71"/>
      <c r="P163" s="192">
        <f t="shared" si="21"/>
        <v>0</v>
      </c>
      <c r="Q163" s="192">
        <v>0</v>
      </c>
      <c r="R163" s="192">
        <f t="shared" si="22"/>
        <v>0</v>
      </c>
      <c r="S163" s="192">
        <v>0</v>
      </c>
      <c r="T163" s="193">
        <f t="shared" si="2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4" t="s">
        <v>116</v>
      </c>
      <c r="AT163" s="194" t="s">
        <v>112</v>
      </c>
      <c r="AU163" s="194" t="s">
        <v>80</v>
      </c>
      <c r="AY163" s="17" t="s">
        <v>109</v>
      </c>
      <c r="BE163" s="195">
        <f t="shared" si="24"/>
        <v>0</v>
      </c>
      <c r="BF163" s="195">
        <f t="shared" si="25"/>
        <v>0</v>
      </c>
      <c r="BG163" s="195">
        <f t="shared" si="26"/>
        <v>0</v>
      </c>
      <c r="BH163" s="195">
        <f t="shared" si="27"/>
        <v>0</v>
      </c>
      <c r="BI163" s="195">
        <f t="shared" si="28"/>
        <v>0</v>
      </c>
      <c r="BJ163" s="17" t="s">
        <v>78</v>
      </c>
      <c r="BK163" s="195">
        <f t="shared" si="29"/>
        <v>0</v>
      </c>
      <c r="BL163" s="17" t="s">
        <v>116</v>
      </c>
      <c r="BM163" s="194" t="s">
        <v>241</v>
      </c>
    </row>
    <row r="164" spans="1:65" s="2" customFormat="1" ht="33" customHeight="1">
      <c r="A164" s="34"/>
      <c r="B164" s="35"/>
      <c r="C164" s="182" t="s">
        <v>242</v>
      </c>
      <c r="D164" s="182" t="s">
        <v>112</v>
      </c>
      <c r="E164" s="183" t="s">
        <v>243</v>
      </c>
      <c r="F164" s="184" t="s">
        <v>244</v>
      </c>
      <c r="G164" s="185" t="s">
        <v>123</v>
      </c>
      <c r="H164" s="186">
        <v>4</v>
      </c>
      <c r="I164" s="187"/>
      <c r="J164" s="188">
        <f t="shared" si="20"/>
        <v>0</v>
      </c>
      <c r="K164" s="189"/>
      <c r="L164" s="39"/>
      <c r="M164" s="190" t="s">
        <v>1</v>
      </c>
      <c r="N164" s="191" t="s">
        <v>38</v>
      </c>
      <c r="O164" s="71"/>
      <c r="P164" s="192">
        <f t="shared" si="21"/>
        <v>0</v>
      </c>
      <c r="Q164" s="192">
        <v>7E-05</v>
      </c>
      <c r="R164" s="192">
        <f t="shared" si="22"/>
        <v>0.00028</v>
      </c>
      <c r="S164" s="192">
        <v>0</v>
      </c>
      <c r="T164" s="193">
        <f t="shared" si="2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4" t="s">
        <v>116</v>
      </c>
      <c r="AT164" s="194" t="s">
        <v>112</v>
      </c>
      <c r="AU164" s="194" t="s">
        <v>80</v>
      </c>
      <c r="AY164" s="17" t="s">
        <v>109</v>
      </c>
      <c r="BE164" s="195">
        <f t="shared" si="24"/>
        <v>0</v>
      </c>
      <c r="BF164" s="195">
        <f t="shared" si="25"/>
        <v>0</v>
      </c>
      <c r="BG164" s="195">
        <f t="shared" si="26"/>
        <v>0</v>
      </c>
      <c r="BH164" s="195">
        <f t="shared" si="27"/>
        <v>0</v>
      </c>
      <c r="BI164" s="195">
        <f t="shared" si="28"/>
        <v>0</v>
      </c>
      <c r="BJ164" s="17" t="s">
        <v>78</v>
      </c>
      <c r="BK164" s="195">
        <f t="shared" si="29"/>
        <v>0</v>
      </c>
      <c r="BL164" s="17" t="s">
        <v>116</v>
      </c>
      <c r="BM164" s="194" t="s">
        <v>245</v>
      </c>
    </row>
    <row r="165" spans="1:65" s="2" customFormat="1" ht="24.2" customHeight="1">
      <c r="A165" s="34"/>
      <c r="B165" s="35"/>
      <c r="C165" s="182" t="s">
        <v>246</v>
      </c>
      <c r="D165" s="182" t="s">
        <v>112</v>
      </c>
      <c r="E165" s="183" t="s">
        <v>247</v>
      </c>
      <c r="F165" s="184" t="s">
        <v>248</v>
      </c>
      <c r="G165" s="185" t="s">
        <v>143</v>
      </c>
      <c r="H165" s="186">
        <v>0.003</v>
      </c>
      <c r="I165" s="187"/>
      <c r="J165" s="188">
        <f t="shared" si="20"/>
        <v>0</v>
      </c>
      <c r="K165" s="189"/>
      <c r="L165" s="39"/>
      <c r="M165" s="190" t="s">
        <v>1</v>
      </c>
      <c r="N165" s="191" t="s">
        <v>38</v>
      </c>
      <c r="O165" s="71"/>
      <c r="P165" s="192">
        <f t="shared" si="21"/>
        <v>0</v>
      </c>
      <c r="Q165" s="192">
        <v>0</v>
      </c>
      <c r="R165" s="192">
        <f t="shared" si="22"/>
        <v>0</v>
      </c>
      <c r="S165" s="192">
        <v>0</v>
      </c>
      <c r="T165" s="193">
        <f t="shared" si="2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4" t="s">
        <v>116</v>
      </c>
      <c r="AT165" s="194" t="s">
        <v>112</v>
      </c>
      <c r="AU165" s="194" t="s">
        <v>80</v>
      </c>
      <c r="AY165" s="17" t="s">
        <v>109</v>
      </c>
      <c r="BE165" s="195">
        <f t="shared" si="24"/>
        <v>0</v>
      </c>
      <c r="BF165" s="195">
        <f t="shared" si="25"/>
        <v>0</v>
      </c>
      <c r="BG165" s="195">
        <f t="shared" si="26"/>
        <v>0</v>
      </c>
      <c r="BH165" s="195">
        <f t="shared" si="27"/>
        <v>0</v>
      </c>
      <c r="BI165" s="195">
        <f t="shared" si="28"/>
        <v>0</v>
      </c>
      <c r="BJ165" s="17" t="s">
        <v>78</v>
      </c>
      <c r="BK165" s="195">
        <f t="shared" si="29"/>
        <v>0</v>
      </c>
      <c r="BL165" s="17" t="s">
        <v>116</v>
      </c>
      <c r="BM165" s="194" t="s">
        <v>249</v>
      </c>
    </row>
    <row r="166" spans="1:65" s="2" customFormat="1" ht="24.2" customHeight="1">
      <c r="A166" s="34"/>
      <c r="B166" s="35"/>
      <c r="C166" s="182" t="s">
        <v>133</v>
      </c>
      <c r="D166" s="182" t="s">
        <v>112</v>
      </c>
      <c r="E166" s="183" t="s">
        <v>250</v>
      </c>
      <c r="F166" s="184" t="s">
        <v>251</v>
      </c>
      <c r="G166" s="185" t="s">
        <v>143</v>
      </c>
      <c r="H166" s="186">
        <v>0.003</v>
      </c>
      <c r="I166" s="187"/>
      <c r="J166" s="188">
        <f t="shared" si="20"/>
        <v>0</v>
      </c>
      <c r="K166" s="189"/>
      <c r="L166" s="39"/>
      <c r="M166" s="190" t="s">
        <v>1</v>
      </c>
      <c r="N166" s="191" t="s">
        <v>38</v>
      </c>
      <c r="O166" s="71"/>
      <c r="P166" s="192">
        <f t="shared" si="21"/>
        <v>0</v>
      </c>
      <c r="Q166" s="192">
        <v>0</v>
      </c>
      <c r="R166" s="192">
        <f t="shared" si="22"/>
        <v>0</v>
      </c>
      <c r="S166" s="192">
        <v>0</v>
      </c>
      <c r="T166" s="193">
        <f t="shared" si="2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4" t="s">
        <v>116</v>
      </c>
      <c r="AT166" s="194" t="s">
        <v>112</v>
      </c>
      <c r="AU166" s="194" t="s">
        <v>80</v>
      </c>
      <c r="AY166" s="17" t="s">
        <v>109</v>
      </c>
      <c r="BE166" s="195">
        <f t="shared" si="24"/>
        <v>0</v>
      </c>
      <c r="BF166" s="195">
        <f t="shared" si="25"/>
        <v>0</v>
      </c>
      <c r="BG166" s="195">
        <f t="shared" si="26"/>
        <v>0</v>
      </c>
      <c r="BH166" s="195">
        <f t="shared" si="27"/>
        <v>0</v>
      </c>
      <c r="BI166" s="195">
        <f t="shared" si="28"/>
        <v>0</v>
      </c>
      <c r="BJ166" s="17" t="s">
        <v>78</v>
      </c>
      <c r="BK166" s="195">
        <f t="shared" si="29"/>
        <v>0</v>
      </c>
      <c r="BL166" s="17" t="s">
        <v>116</v>
      </c>
      <c r="BM166" s="194" t="s">
        <v>252</v>
      </c>
    </row>
    <row r="167" spans="1:65" s="2" customFormat="1" ht="24.2" customHeight="1">
      <c r="A167" s="34"/>
      <c r="B167" s="35"/>
      <c r="C167" s="182" t="s">
        <v>253</v>
      </c>
      <c r="D167" s="182" t="s">
        <v>112</v>
      </c>
      <c r="E167" s="183" t="s">
        <v>254</v>
      </c>
      <c r="F167" s="184" t="s">
        <v>255</v>
      </c>
      <c r="G167" s="185" t="s">
        <v>143</v>
      </c>
      <c r="H167" s="186">
        <v>0.003</v>
      </c>
      <c r="I167" s="187"/>
      <c r="J167" s="188">
        <f t="shared" si="20"/>
        <v>0</v>
      </c>
      <c r="K167" s="189"/>
      <c r="L167" s="39"/>
      <c r="M167" s="190" t="s">
        <v>1</v>
      </c>
      <c r="N167" s="191" t="s">
        <v>38</v>
      </c>
      <c r="O167" s="71"/>
      <c r="P167" s="192">
        <f t="shared" si="21"/>
        <v>0</v>
      </c>
      <c r="Q167" s="192">
        <v>0</v>
      </c>
      <c r="R167" s="192">
        <f t="shared" si="22"/>
        <v>0</v>
      </c>
      <c r="S167" s="192">
        <v>0</v>
      </c>
      <c r="T167" s="193">
        <f t="shared" si="2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4" t="s">
        <v>116</v>
      </c>
      <c r="AT167" s="194" t="s">
        <v>112</v>
      </c>
      <c r="AU167" s="194" t="s">
        <v>80</v>
      </c>
      <c r="AY167" s="17" t="s">
        <v>109</v>
      </c>
      <c r="BE167" s="195">
        <f t="shared" si="24"/>
        <v>0</v>
      </c>
      <c r="BF167" s="195">
        <f t="shared" si="25"/>
        <v>0</v>
      </c>
      <c r="BG167" s="195">
        <f t="shared" si="26"/>
        <v>0</v>
      </c>
      <c r="BH167" s="195">
        <f t="shared" si="27"/>
        <v>0</v>
      </c>
      <c r="BI167" s="195">
        <f t="shared" si="28"/>
        <v>0</v>
      </c>
      <c r="BJ167" s="17" t="s">
        <v>78</v>
      </c>
      <c r="BK167" s="195">
        <f t="shared" si="29"/>
        <v>0</v>
      </c>
      <c r="BL167" s="17" t="s">
        <v>116</v>
      </c>
      <c r="BM167" s="194" t="s">
        <v>256</v>
      </c>
    </row>
    <row r="168" spans="2:63" s="12" customFormat="1" ht="22.9" customHeight="1">
      <c r="B168" s="166"/>
      <c r="C168" s="167"/>
      <c r="D168" s="168" t="s">
        <v>72</v>
      </c>
      <c r="E168" s="180" t="s">
        <v>257</v>
      </c>
      <c r="F168" s="180" t="s">
        <v>258</v>
      </c>
      <c r="G168" s="167"/>
      <c r="H168" s="167"/>
      <c r="I168" s="170"/>
      <c r="J168" s="181">
        <f>BK168</f>
        <v>0</v>
      </c>
      <c r="K168" s="167"/>
      <c r="L168" s="172"/>
      <c r="M168" s="173"/>
      <c r="N168" s="174"/>
      <c r="O168" s="174"/>
      <c r="P168" s="175">
        <f>SUM(P169:P183)</f>
        <v>0</v>
      </c>
      <c r="Q168" s="174"/>
      <c r="R168" s="175">
        <f>SUM(R169:R183)</f>
        <v>0.0053</v>
      </c>
      <c r="S168" s="174"/>
      <c r="T168" s="176">
        <f>SUM(T169:T183)</f>
        <v>0</v>
      </c>
      <c r="AR168" s="177" t="s">
        <v>80</v>
      </c>
      <c r="AT168" s="178" t="s">
        <v>72</v>
      </c>
      <c r="AU168" s="178" t="s">
        <v>78</v>
      </c>
      <c r="AY168" s="177" t="s">
        <v>109</v>
      </c>
      <c r="BK168" s="179">
        <f>SUM(BK169:BK183)</f>
        <v>0</v>
      </c>
    </row>
    <row r="169" spans="1:65" s="2" customFormat="1" ht="16.5" customHeight="1">
      <c r="A169" s="34"/>
      <c r="B169" s="35"/>
      <c r="C169" s="182" t="s">
        <v>259</v>
      </c>
      <c r="D169" s="182" t="s">
        <v>112</v>
      </c>
      <c r="E169" s="183" t="s">
        <v>260</v>
      </c>
      <c r="F169" s="184" t="s">
        <v>261</v>
      </c>
      <c r="G169" s="185" t="s">
        <v>138</v>
      </c>
      <c r="H169" s="186">
        <v>2</v>
      </c>
      <c r="I169" s="187"/>
      <c r="J169" s="188">
        <f>ROUND(I169*H169,2)</f>
        <v>0</v>
      </c>
      <c r="K169" s="189"/>
      <c r="L169" s="39"/>
      <c r="M169" s="190" t="s">
        <v>1</v>
      </c>
      <c r="N169" s="191" t="s">
        <v>38</v>
      </c>
      <c r="O169" s="71"/>
      <c r="P169" s="192">
        <f>O169*H169</f>
        <v>0</v>
      </c>
      <c r="Q169" s="192">
        <v>0.00015</v>
      </c>
      <c r="R169" s="192">
        <f>Q169*H169</f>
        <v>0.0003</v>
      </c>
      <c r="S169" s="192">
        <v>0</v>
      </c>
      <c r="T169" s="193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4" t="s">
        <v>116</v>
      </c>
      <c r="AT169" s="194" t="s">
        <v>112</v>
      </c>
      <c r="AU169" s="194" t="s">
        <v>80</v>
      </c>
      <c r="AY169" s="17" t="s">
        <v>109</v>
      </c>
      <c r="BE169" s="195">
        <f>IF(N169="základní",J169,0)</f>
        <v>0</v>
      </c>
      <c r="BF169" s="195">
        <f>IF(N169="snížená",J169,0)</f>
        <v>0</v>
      </c>
      <c r="BG169" s="195">
        <f>IF(N169="zákl. přenesená",J169,0)</f>
        <v>0</v>
      </c>
      <c r="BH169" s="195">
        <f>IF(N169="sníž. přenesená",J169,0)</f>
        <v>0</v>
      </c>
      <c r="BI169" s="195">
        <f>IF(N169="nulová",J169,0)</f>
        <v>0</v>
      </c>
      <c r="BJ169" s="17" t="s">
        <v>78</v>
      </c>
      <c r="BK169" s="195">
        <f>ROUND(I169*H169,2)</f>
        <v>0</v>
      </c>
      <c r="BL169" s="17" t="s">
        <v>116</v>
      </c>
      <c r="BM169" s="194" t="s">
        <v>262</v>
      </c>
    </row>
    <row r="170" spans="2:51" s="13" customFormat="1" ht="11.25">
      <c r="B170" s="196"/>
      <c r="C170" s="197"/>
      <c r="D170" s="198" t="s">
        <v>118</v>
      </c>
      <c r="E170" s="199" t="s">
        <v>1</v>
      </c>
      <c r="F170" s="200" t="s">
        <v>119</v>
      </c>
      <c r="G170" s="197"/>
      <c r="H170" s="199" t="s">
        <v>1</v>
      </c>
      <c r="I170" s="201"/>
      <c r="J170" s="197"/>
      <c r="K170" s="197"/>
      <c r="L170" s="202"/>
      <c r="M170" s="203"/>
      <c r="N170" s="204"/>
      <c r="O170" s="204"/>
      <c r="P170" s="204"/>
      <c r="Q170" s="204"/>
      <c r="R170" s="204"/>
      <c r="S170" s="204"/>
      <c r="T170" s="205"/>
      <c r="AT170" s="206" t="s">
        <v>118</v>
      </c>
      <c r="AU170" s="206" t="s">
        <v>80</v>
      </c>
      <c r="AV170" s="13" t="s">
        <v>78</v>
      </c>
      <c r="AW170" s="13" t="s">
        <v>31</v>
      </c>
      <c r="AX170" s="13" t="s">
        <v>73</v>
      </c>
      <c r="AY170" s="206" t="s">
        <v>109</v>
      </c>
    </row>
    <row r="171" spans="2:51" s="14" customFormat="1" ht="11.25">
      <c r="B171" s="207"/>
      <c r="C171" s="208"/>
      <c r="D171" s="198" t="s">
        <v>118</v>
      </c>
      <c r="E171" s="209" t="s">
        <v>1</v>
      </c>
      <c r="F171" s="210" t="s">
        <v>120</v>
      </c>
      <c r="G171" s="208"/>
      <c r="H171" s="211">
        <v>2</v>
      </c>
      <c r="I171" s="212"/>
      <c r="J171" s="208"/>
      <c r="K171" s="208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118</v>
      </c>
      <c r="AU171" s="217" t="s">
        <v>80</v>
      </c>
      <c r="AV171" s="14" t="s">
        <v>80</v>
      </c>
      <c r="AW171" s="14" t="s">
        <v>31</v>
      </c>
      <c r="AX171" s="14" t="s">
        <v>78</v>
      </c>
      <c r="AY171" s="217" t="s">
        <v>109</v>
      </c>
    </row>
    <row r="172" spans="1:65" s="2" customFormat="1" ht="21.75" customHeight="1">
      <c r="A172" s="34"/>
      <c r="B172" s="35"/>
      <c r="C172" s="182" t="s">
        <v>263</v>
      </c>
      <c r="D172" s="182" t="s">
        <v>112</v>
      </c>
      <c r="E172" s="183" t="s">
        <v>264</v>
      </c>
      <c r="F172" s="184" t="s">
        <v>265</v>
      </c>
      <c r="G172" s="185" t="s">
        <v>138</v>
      </c>
      <c r="H172" s="186">
        <v>10</v>
      </c>
      <c r="I172" s="187"/>
      <c r="J172" s="188">
        <f>ROUND(I172*H172,2)</f>
        <v>0</v>
      </c>
      <c r="K172" s="189"/>
      <c r="L172" s="39"/>
      <c r="M172" s="190" t="s">
        <v>1</v>
      </c>
      <c r="N172" s="191" t="s">
        <v>38</v>
      </c>
      <c r="O172" s="71"/>
      <c r="P172" s="192">
        <f>O172*H172</f>
        <v>0</v>
      </c>
      <c r="Q172" s="192">
        <v>0.0005</v>
      </c>
      <c r="R172" s="192">
        <f>Q172*H172</f>
        <v>0.005</v>
      </c>
      <c r="S172" s="192">
        <v>0</v>
      </c>
      <c r="T172" s="193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4" t="s">
        <v>116</v>
      </c>
      <c r="AT172" s="194" t="s">
        <v>112</v>
      </c>
      <c r="AU172" s="194" t="s">
        <v>80</v>
      </c>
      <c r="AY172" s="17" t="s">
        <v>109</v>
      </c>
      <c r="BE172" s="195">
        <f>IF(N172="základní",J172,0)</f>
        <v>0</v>
      </c>
      <c r="BF172" s="195">
        <f>IF(N172="snížená",J172,0)</f>
        <v>0</v>
      </c>
      <c r="BG172" s="195">
        <f>IF(N172="zákl. přenesená",J172,0)</f>
        <v>0</v>
      </c>
      <c r="BH172" s="195">
        <f>IF(N172="sníž. přenesená",J172,0)</f>
        <v>0</v>
      </c>
      <c r="BI172" s="195">
        <f>IF(N172="nulová",J172,0)</f>
        <v>0</v>
      </c>
      <c r="BJ172" s="17" t="s">
        <v>78</v>
      </c>
      <c r="BK172" s="195">
        <f>ROUND(I172*H172,2)</f>
        <v>0</v>
      </c>
      <c r="BL172" s="17" t="s">
        <v>116</v>
      </c>
      <c r="BM172" s="194" t="s">
        <v>266</v>
      </c>
    </row>
    <row r="173" spans="2:51" s="13" customFormat="1" ht="11.25">
      <c r="B173" s="196"/>
      <c r="C173" s="197"/>
      <c r="D173" s="198" t="s">
        <v>118</v>
      </c>
      <c r="E173" s="199" t="s">
        <v>1</v>
      </c>
      <c r="F173" s="200" t="s">
        <v>267</v>
      </c>
      <c r="G173" s="197"/>
      <c r="H173" s="199" t="s">
        <v>1</v>
      </c>
      <c r="I173" s="201"/>
      <c r="J173" s="197"/>
      <c r="K173" s="197"/>
      <c r="L173" s="202"/>
      <c r="M173" s="203"/>
      <c r="N173" s="204"/>
      <c r="O173" s="204"/>
      <c r="P173" s="204"/>
      <c r="Q173" s="204"/>
      <c r="R173" s="204"/>
      <c r="S173" s="204"/>
      <c r="T173" s="205"/>
      <c r="AT173" s="206" t="s">
        <v>118</v>
      </c>
      <c r="AU173" s="206" t="s">
        <v>80</v>
      </c>
      <c r="AV173" s="13" t="s">
        <v>78</v>
      </c>
      <c r="AW173" s="13" t="s">
        <v>31</v>
      </c>
      <c r="AX173" s="13" t="s">
        <v>73</v>
      </c>
      <c r="AY173" s="206" t="s">
        <v>109</v>
      </c>
    </row>
    <row r="174" spans="2:51" s="13" customFormat="1" ht="11.25">
      <c r="B174" s="196"/>
      <c r="C174" s="197"/>
      <c r="D174" s="198" t="s">
        <v>118</v>
      </c>
      <c r="E174" s="199" t="s">
        <v>1</v>
      </c>
      <c r="F174" s="200" t="s">
        <v>268</v>
      </c>
      <c r="G174" s="197"/>
      <c r="H174" s="199" t="s">
        <v>1</v>
      </c>
      <c r="I174" s="201"/>
      <c r="J174" s="197"/>
      <c r="K174" s="197"/>
      <c r="L174" s="202"/>
      <c r="M174" s="203"/>
      <c r="N174" s="204"/>
      <c r="O174" s="204"/>
      <c r="P174" s="204"/>
      <c r="Q174" s="204"/>
      <c r="R174" s="204"/>
      <c r="S174" s="204"/>
      <c r="T174" s="205"/>
      <c r="AT174" s="206" t="s">
        <v>118</v>
      </c>
      <c r="AU174" s="206" t="s">
        <v>80</v>
      </c>
      <c r="AV174" s="13" t="s">
        <v>78</v>
      </c>
      <c r="AW174" s="13" t="s">
        <v>31</v>
      </c>
      <c r="AX174" s="13" t="s">
        <v>73</v>
      </c>
      <c r="AY174" s="206" t="s">
        <v>109</v>
      </c>
    </row>
    <row r="175" spans="2:51" s="14" customFormat="1" ht="11.25">
      <c r="B175" s="207"/>
      <c r="C175" s="208"/>
      <c r="D175" s="198" t="s">
        <v>118</v>
      </c>
      <c r="E175" s="209" t="s">
        <v>1</v>
      </c>
      <c r="F175" s="210" t="s">
        <v>269</v>
      </c>
      <c r="G175" s="208"/>
      <c r="H175" s="211">
        <v>4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118</v>
      </c>
      <c r="AU175" s="217" t="s">
        <v>80</v>
      </c>
      <c r="AV175" s="14" t="s">
        <v>80</v>
      </c>
      <c r="AW175" s="14" t="s">
        <v>31</v>
      </c>
      <c r="AX175" s="14" t="s">
        <v>73</v>
      </c>
      <c r="AY175" s="217" t="s">
        <v>109</v>
      </c>
    </row>
    <row r="176" spans="2:51" s="13" customFormat="1" ht="11.25">
      <c r="B176" s="196"/>
      <c r="C176" s="197"/>
      <c r="D176" s="198" t="s">
        <v>118</v>
      </c>
      <c r="E176" s="199" t="s">
        <v>1</v>
      </c>
      <c r="F176" s="200" t="s">
        <v>270</v>
      </c>
      <c r="G176" s="197"/>
      <c r="H176" s="199" t="s">
        <v>1</v>
      </c>
      <c r="I176" s="201"/>
      <c r="J176" s="197"/>
      <c r="K176" s="197"/>
      <c r="L176" s="202"/>
      <c r="M176" s="203"/>
      <c r="N176" s="204"/>
      <c r="O176" s="204"/>
      <c r="P176" s="204"/>
      <c r="Q176" s="204"/>
      <c r="R176" s="204"/>
      <c r="S176" s="204"/>
      <c r="T176" s="205"/>
      <c r="AT176" s="206" t="s">
        <v>118</v>
      </c>
      <c r="AU176" s="206" t="s">
        <v>80</v>
      </c>
      <c r="AV176" s="13" t="s">
        <v>78</v>
      </c>
      <c r="AW176" s="13" t="s">
        <v>31</v>
      </c>
      <c r="AX176" s="13" t="s">
        <v>73</v>
      </c>
      <c r="AY176" s="206" t="s">
        <v>109</v>
      </c>
    </row>
    <row r="177" spans="2:51" s="14" customFormat="1" ht="11.25">
      <c r="B177" s="207"/>
      <c r="C177" s="208"/>
      <c r="D177" s="198" t="s">
        <v>118</v>
      </c>
      <c r="E177" s="209" t="s">
        <v>1</v>
      </c>
      <c r="F177" s="210" t="s">
        <v>269</v>
      </c>
      <c r="G177" s="208"/>
      <c r="H177" s="211">
        <v>4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118</v>
      </c>
      <c r="AU177" s="217" t="s">
        <v>80</v>
      </c>
      <c r="AV177" s="14" t="s">
        <v>80</v>
      </c>
      <c r="AW177" s="14" t="s">
        <v>31</v>
      </c>
      <c r="AX177" s="14" t="s">
        <v>73</v>
      </c>
      <c r="AY177" s="217" t="s">
        <v>109</v>
      </c>
    </row>
    <row r="178" spans="2:51" s="13" customFormat="1" ht="11.25">
      <c r="B178" s="196"/>
      <c r="C178" s="197"/>
      <c r="D178" s="198" t="s">
        <v>118</v>
      </c>
      <c r="E178" s="199" t="s">
        <v>1</v>
      </c>
      <c r="F178" s="200" t="s">
        <v>271</v>
      </c>
      <c r="G178" s="197"/>
      <c r="H178" s="199" t="s">
        <v>1</v>
      </c>
      <c r="I178" s="201"/>
      <c r="J178" s="197"/>
      <c r="K178" s="197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118</v>
      </c>
      <c r="AU178" s="206" t="s">
        <v>80</v>
      </c>
      <c r="AV178" s="13" t="s">
        <v>78</v>
      </c>
      <c r="AW178" s="13" t="s">
        <v>31</v>
      </c>
      <c r="AX178" s="13" t="s">
        <v>73</v>
      </c>
      <c r="AY178" s="206" t="s">
        <v>109</v>
      </c>
    </row>
    <row r="179" spans="2:51" s="14" customFormat="1" ht="11.25">
      <c r="B179" s="207"/>
      <c r="C179" s="208"/>
      <c r="D179" s="198" t="s">
        <v>118</v>
      </c>
      <c r="E179" s="209" t="s">
        <v>1</v>
      </c>
      <c r="F179" s="210" t="s">
        <v>120</v>
      </c>
      <c r="G179" s="208"/>
      <c r="H179" s="211">
        <v>2</v>
      </c>
      <c r="I179" s="212"/>
      <c r="J179" s="208"/>
      <c r="K179" s="208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118</v>
      </c>
      <c r="AU179" s="217" t="s">
        <v>80</v>
      </c>
      <c r="AV179" s="14" t="s">
        <v>80</v>
      </c>
      <c r="AW179" s="14" t="s">
        <v>31</v>
      </c>
      <c r="AX179" s="14" t="s">
        <v>73</v>
      </c>
      <c r="AY179" s="217" t="s">
        <v>109</v>
      </c>
    </row>
    <row r="180" spans="2:51" s="15" customFormat="1" ht="11.25">
      <c r="B180" s="229"/>
      <c r="C180" s="230"/>
      <c r="D180" s="198" t="s">
        <v>118</v>
      </c>
      <c r="E180" s="231" t="s">
        <v>1</v>
      </c>
      <c r="F180" s="232" t="s">
        <v>272</v>
      </c>
      <c r="G180" s="230"/>
      <c r="H180" s="233">
        <v>10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118</v>
      </c>
      <c r="AU180" s="239" t="s">
        <v>80</v>
      </c>
      <c r="AV180" s="15" t="s">
        <v>129</v>
      </c>
      <c r="AW180" s="15" t="s">
        <v>31</v>
      </c>
      <c r="AX180" s="15" t="s">
        <v>78</v>
      </c>
      <c r="AY180" s="239" t="s">
        <v>109</v>
      </c>
    </row>
    <row r="181" spans="1:65" s="2" customFormat="1" ht="24.2" customHeight="1">
      <c r="A181" s="34"/>
      <c r="B181" s="35"/>
      <c r="C181" s="182" t="s">
        <v>273</v>
      </c>
      <c r="D181" s="182" t="s">
        <v>112</v>
      </c>
      <c r="E181" s="183" t="s">
        <v>274</v>
      </c>
      <c r="F181" s="184" t="s">
        <v>275</v>
      </c>
      <c r="G181" s="185" t="s">
        <v>143</v>
      </c>
      <c r="H181" s="186">
        <v>0.005</v>
      </c>
      <c r="I181" s="187"/>
      <c r="J181" s="188">
        <f>ROUND(I181*H181,2)</f>
        <v>0</v>
      </c>
      <c r="K181" s="189"/>
      <c r="L181" s="39"/>
      <c r="M181" s="190" t="s">
        <v>1</v>
      </c>
      <c r="N181" s="191" t="s">
        <v>38</v>
      </c>
      <c r="O181" s="71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4" t="s">
        <v>116</v>
      </c>
      <c r="AT181" s="194" t="s">
        <v>112</v>
      </c>
      <c r="AU181" s="194" t="s">
        <v>80</v>
      </c>
      <c r="AY181" s="17" t="s">
        <v>109</v>
      </c>
      <c r="BE181" s="195">
        <f>IF(N181="základní",J181,0)</f>
        <v>0</v>
      </c>
      <c r="BF181" s="195">
        <f>IF(N181="snížená",J181,0)</f>
        <v>0</v>
      </c>
      <c r="BG181" s="195">
        <f>IF(N181="zákl. přenesená",J181,0)</f>
        <v>0</v>
      </c>
      <c r="BH181" s="195">
        <f>IF(N181="sníž. přenesená",J181,0)</f>
        <v>0</v>
      </c>
      <c r="BI181" s="195">
        <f>IF(N181="nulová",J181,0)</f>
        <v>0</v>
      </c>
      <c r="BJ181" s="17" t="s">
        <v>78</v>
      </c>
      <c r="BK181" s="195">
        <f>ROUND(I181*H181,2)</f>
        <v>0</v>
      </c>
      <c r="BL181" s="17" t="s">
        <v>116</v>
      </c>
      <c r="BM181" s="194" t="s">
        <v>276</v>
      </c>
    </row>
    <row r="182" spans="1:65" s="2" customFormat="1" ht="24.2" customHeight="1">
      <c r="A182" s="34"/>
      <c r="B182" s="35"/>
      <c r="C182" s="182" t="s">
        <v>277</v>
      </c>
      <c r="D182" s="182" t="s">
        <v>112</v>
      </c>
      <c r="E182" s="183" t="s">
        <v>278</v>
      </c>
      <c r="F182" s="184" t="s">
        <v>279</v>
      </c>
      <c r="G182" s="185" t="s">
        <v>143</v>
      </c>
      <c r="H182" s="186">
        <v>0.005</v>
      </c>
      <c r="I182" s="187"/>
      <c r="J182" s="188">
        <f>ROUND(I182*H182,2)</f>
        <v>0</v>
      </c>
      <c r="K182" s="189"/>
      <c r="L182" s="39"/>
      <c r="M182" s="190" t="s">
        <v>1</v>
      </c>
      <c r="N182" s="191" t="s">
        <v>38</v>
      </c>
      <c r="O182" s="71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4" t="s">
        <v>116</v>
      </c>
      <c r="AT182" s="194" t="s">
        <v>112</v>
      </c>
      <c r="AU182" s="194" t="s">
        <v>80</v>
      </c>
      <c r="AY182" s="17" t="s">
        <v>109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7" t="s">
        <v>78</v>
      </c>
      <c r="BK182" s="195">
        <f>ROUND(I182*H182,2)</f>
        <v>0</v>
      </c>
      <c r="BL182" s="17" t="s">
        <v>116</v>
      </c>
      <c r="BM182" s="194" t="s">
        <v>280</v>
      </c>
    </row>
    <row r="183" spans="1:65" s="2" customFormat="1" ht="24.2" customHeight="1">
      <c r="A183" s="34"/>
      <c r="B183" s="35"/>
      <c r="C183" s="182" t="s">
        <v>281</v>
      </c>
      <c r="D183" s="182" t="s">
        <v>112</v>
      </c>
      <c r="E183" s="183" t="s">
        <v>282</v>
      </c>
      <c r="F183" s="184" t="s">
        <v>283</v>
      </c>
      <c r="G183" s="185" t="s">
        <v>143</v>
      </c>
      <c r="H183" s="186">
        <v>0.005</v>
      </c>
      <c r="I183" s="187"/>
      <c r="J183" s="188">
        <f>ROUND(I183*H183,2)</f>
        <v>0</v>
      </c>
      <c r="K183" s="189"/>
      <c r="L183" s="39"/>
      <c r="M183" s="190" t="s">
        <v>1</v>
      </c>
      <c r="N183" s="191" t="s">
        <v>38</v>
      </c>
      <c r="O183" s="71"/>
      <c r="P183" s="192">
        <f>O183*H183</f>
        <v>0</v>
      </c>
      <c r="Q183" s="192">
        <v>0</v>
      </c>
      <c r="R183" s="192">
        <f>Q183*H183</f>
        <v>0</v>
      </c>
      <c r="S183" s="192">
        <v>0</v>
      </c>
      <c r="T183" s="193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4" t="s">
        <v>116</v>
      </c>
      <c r="AT183" s="194" t="s">
        <v>112</v>
      </c>
      <c r="AU183" s="194" t="s">
        <v>80</v>
      </c>
      <c r="AY183" s="17" t="s">
        <v>109</v>
      </c>
      <c r="BE183" s="195">
        <f>IF(N183="základní",J183,0)</f>
        <v>0</v>
      </c>
      <c r="BF183" s="195">
        <f>IF(N183="snížená",J183,0)</f>
        <v>0</v>
      </c>
      <c r="BG183" s="195">
        <f>IF(N183="zákl. přenesená",J183,0)</f>
        <v>0</v>
      </c>
      <c r="BH183" s="195">
        <f>IF(N183="sníž. přenesená",J183,0)</f>
        <v>0</v>
      </c>
      <c r="BI183" s="195">
        <f>IF(N183="nulová",J183,0)</f>
        <v>0</v>
      </c>
      <c r="BJ183" s="17" t="s">
        <v>78</v>
      </c>
      <c r="BK183" s="195">
        <f>ROUND(I183*H183,2)</f>
        <v>0</v>
      </c>
      <c r="BL183" s="17" t="s">
        <v>116</v>
      </c>
      <c r="BM183" s="194" t="s">
        <v>284</v>
      </c>
    </row>
    <row r="184" spans="2:63" s="12" customFormat="1" ht="25.9" customHeight="1">
      <c r="B184" s="166"/>
      <c r="C184" s="167"/>
      <c r="D184" s="168" t="s">
        <v>72</v>
      </c>
      <c r="E184" s="169" t="s">
        <v>285</v>
      </c>
      <c r="F184" s="169" t="s">
        <v>286</v>
      </c>
      <c r="G184" s="167"/>
      <c r="H184" s="167"/>
      <c r="I184" s="170"/>
      <c r="J184" s="171">
        <f>BK184</f>
        <v>0</v>
      </c>
      <c r="K184" s="167"/>
      <c r="L184" s="172"/>
      <c r="M184" s="173"/>
      <c r="N184" s="174"/>
      <c r="O184" s="174"/>
      <c r="P184" s="175">
        <f>SUM(P185:P197)</f>
        <v>0</v>
      </c>
      <c r="Q184" s="174"/>
      <c r="R184" s="175">
        <f>SUM(R185:R197)</f>
        <v>0</v>
      </c>
      <c r="S184" s="174"/>
      <c r="T184" s="176">
        <f>SUM(T185:T197)</f>
        <v>0</v>
      </c>
      <c r="AR184" s="177" t="s">
        <v>129</v>
      </c>
      <c r="AT184" s="178" t="s">
        <v>72</v>
      </c>
      <c r="AU184" s="178" t="s">
        <v>73</v>
      </c>
      <c r="AY184" s="177" t="s">
        <v>109</v>
      </c>
      <c r="BK184" s="179">
        <f>SUM(BK185:BK197)</f>
        <v>0</v>
      </c>
    </row>
    <row r="185" spans="1:65" s="2" customFormat="1" ht="21.75" customHeight="1">
      <c r="A185" s="34"/>
      <c r="B185" s="35"/>
      <c r="C185" s="182" t="s">
        <v>287</v>
      </c>
      <c r="D185" s="182" t="s">
        <v>112</v>
      </c>
      <c r="E185" s="183" t="s">
        <v>288</v>
      </c>
      <c r="F185" s="184" t="s">
        <v>289</v>
      </c>
      <c r="G185" s="185" t="s">
        <v>290</v>
      </c>
      <c r="H185" s="186">
        <v>12</v>
      </c>
      <c r="I185" s="187"/>
      <c r="J185" s="188">
        <f>ROUND(I185*H185,2)</f>
        <v>0</v>
      </c>
      <c r="K185" s="189"/>
      <c r="L185" s="39"/>
      <c r="M185" s="190" t="s">
        <v>1</v>
      </c>
      <c r="N185" s="191" t="s">
        <v>38</v>
      </c>
      <c r="O185" s="71"/>
      <c r="P185" s="192">
        <f>O185*H185</f>
        <v>0</v>
      </c>
      <c r="Q185" s="192">
        <v>0</v>
      </c>
      <c r="R185" s="192">
        <f>Q185*H185</f>
        <v>0</v>
      </c>
      <c r="S185" s="192">
        <v>0</v>
      </c>
      <c r="T185" s="193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4" t="s">
        <v>291</v>
      </c>
      <c r="AT185" s="194" t="s">
        <v>112</v>
      </c>
      <c r="AU185" s="194" t="s">
        <v>78</v>
      </c>
      <c r="AY185" s="17" t="s">
        <v>109</v>
      </c>
      <c r="BE185" s="195">
        <f>IF(N185="základní",J185,0)</f>
        <v>0</v>
      </c>
      <c r="BF185" s="195">
        <f>IF(N185="snížená",J185,0)</f>
        <v>0</v>
      </c>
      <c r="BG185" s="195">
        <f>IF(N185="zákl. přenesená",J185,0)</f>
        <v>0</v>
      </c>
      <c r="BH185" s="195">
        <f>IF(N185="sníž. přenesená",J185,0)</f>
        <v>0</v>
      </c>
      <c r="BI185" s="195">
        <f>IF(N185="nulová",J185,0)</f>
        <v>0</v>
      </c>
      <c r="BJ185" s="17" t="s">
        <v>78</v>
      </c>
      <c r="BK185" s="195">
        <f>ROUND(I185*H185,2)</f>
        <v>0</v>
      </c>
      <c r="BL185" s="17" t="s">
        <v>291</v>
      </c>
      <c r="BM185" s="194" t="s">
        <v>292</v>
      </c>
    </row>
    <row r="186" spans="2:51" s="13" customFormat="1" ht="11.25">
      <c r="B186" s="196"/>
      <c r="C186" s="197"/>
      <c r="D186" s="198" t="s">
        <v>118</v>
      </c>
      <c r="E186" s="199" t="s">
        <v>1</v>
      </c>
      <c r="F186" s="200" t="s">
        <v>293</v>
      </c>
      <c r="G186" s="197"/>
      <c r="H186" s="199" t="s">
        <v>1</v>
      </c>
      <c r="I186" s="201"/>
      <c r="J186" s="197"/>
      <c r="K186" s="197"/>
      <c r="L186" s="202"/>
      <c r="M186" s="203"/>
      <c r="N186" s="204"/>
      <c r="O186" s="204"/>
      <c r="P186" s="204"/>
      <c r="Q186" s="204"/>
      <c r="R186" s="204"/>
      <c r="S186" s="204"/>
      <c r="T186" s="205"/>
      <c r="AT186" s="206" t="s">
        <v>118</v>
      </c>
      <c r="AU186" s="206" t="s">
        <v>78</v>
      </c>
      <c r="AV186" s="13" t="s">
        <v>78</v>
      </c>
      <c r="AW186" s="13" t="s">
        <v>31</v>
      </c>
      <c r="AX186" s="13" t="s">
        <v>73</v>
      </c>
      <c r="AY186" s="206" t="s">
        <v>109</v>
      </c>
    </row>
    <row r="187" spans="2:51" s="13" customFormat="1" ht="11.25">
      <c r="B187" s="196"/>
      <c r="C187" s="197"/>
      <c r="D187" s="198" t="s">
        <v>118</v>
      </c>
      <c r="E187" s="199" t="s">
        <v>1</v>
      </c>
      <c r="F187" s="200" t="s">
        <v>294</v>
      </c>
      <c r="G187" s="197"/>
      <c r="H187" s="199" t="s">
        <v>1</v>
      </c>
      <c r="I187" s="201"/>
      <c r="J187" s="197"/>
      <c r="K187" s="197"/>
      <c r="L187" s="202"/>
      <c r="M187" s="203"/>
      <c r="N187" s="204"/>
      <c r="O187" s="204"/>
      <c r="P187" s="204"/>
      <c r="Q187" s="204"/>
      <c r="R187" s="204"/>
      <c r="S187" s="204"/>
      <c r="T187" s="205"/>
      <c r="AT187" s="206" t="s">
        <v>118</v>
      </c>
      <c r="AU187" s="206" t="s">
        <v>78</v>
      </c>
      <c r="AV187" s="13" t="s">
        <v>78</v>
      </c>
      <c r="AW187" s="13" t="s">
        <v>31</v>
      </c>
      <c r="AX187" s="13" t="s">
        <v>73</v>
      </c>
      <c r="AY187" s="206" t="s">
        <v>109</v>
      </c>
    </row>
    <row r="188" spans="2:51" s="14" customFormat="1" ht="11.25">
      <c r="B188" s="207"/>
      <c r="C188" s="208"/>
      <c r="D188" s="198" t="s">
        <v>118</v>
      </c>
      <c r="E188" s="209" t="s">
        <v>1</v>
      </c>
      <c r="F188" s="210" t="s">
        <v>295</v>
      </c>
      <c r="G188" s="208"/>
      <c r="H188" s="211">
        <v>12</v>
      </c>
      <c r="I188" s="212"/>
      <c r="J188" s="208"/>
      <c r="K188" s="208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118</v>
      </c>
      <c r="AU188" s="217" t="s">
        <v>78</v>
      </c>
      <c r="AV188" s="14" t="s">
        <v>80</v>
      </c>
      <c r="AW188" s="14" t="s">
        <v>31</v>
      </c>
      <c r="AX188" s="14" t="s">
        <v>78</v>
      </c>
      <c r="AY188" s="217" t="s">
        <v>109</v>
      </c>
    </row>
    <row r="189" spans="1:65" s="2" customFormat="1" ht="16.5" customHeight="1">
      <c r="A189" s="34"/>
      <c r="B189" s="35"/>
      <c r="C189" s="182" t="s">
        <v>296</v>
      </c>
      <c r="D189" s="182" t="s">
        <v>112</v>
      </c>
      <c r="E189" s="183" t="s">
        <v>297</v>
      </c>
      <c r="F189" s="184" t="s">
        <v>298</v>
      </c>
      <c r="G189" s="185" t="s">
        <v>290</v>
      </c>
      <c r="H189" s="186">
        <v>8</v>
      </c>
      <c r="I189" s="187"/>
      <c r="J189" s="188">
        <f>ROUND(I189*H189,2)</f>
        <v>0</v>
      </c>
      <c r="K189" s="189"/>
      <c r="L189" s="39"/>
      <c r="M189" s="190" t="s">
        <v>1</v>
      </c>
      <c r="N189" s="191" t="s">
        <v>38</v>
      </c>
      <c r="O189" s="71"/>
      <c r="P189" s="192">
        <f>O189*H189</f>
        <v>0</v>
      </c>
      <c r="Q189" s="192">
        <v>0</v>
      </c>
      <c r="R189" s="192">
        <f>Q189*H189</f>
        <v>0</v>
      </c>
      <c r="S189" s="192">
        <v>0</v>
      </c>
      <c r="T189" s="193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4" t="s">
        <v>291</v>
      </c>
      <c r="AT189" s="194" t="s">
        <v>112</v>
      </c>
      <c r="AU189" s="194" t="s">
        <v>78</v>
      </c>
      <c r="AY189" s="17" t="s">
        <v>109</v>
      </c>
      <c r="BE189" s="195">
        <f>IF(N189="základní",J189,0)</f>
        <v>0</v>
      </c>
      <c r="BF189" s="195">
        <f>IF(N189="snížená",J189,0)</f>
        <v>0</v>
      </c>
      <c r="BG189" s="195">
        <f>IF(N189="zákl. přenesená",J189,0)</f>
        <v>0</v>
      </c>
      <c r="BH189" s="195">
        <f>IF(N189="sníž. přenesená",J189,0)</f>
        <v>0</v>
      </c>
      <c r="BI189" s="195">
        <f>IF(N189="nulová",J189,0)</f>
        <v>0</v>
      </c>
      <c r="BJ189" s="17" t="s">
        <v>78</v>
      </c>
      <c r="BK189" s="195">
        <f>ROUND(I189*H189,2)</f>
        <v>0</v>
      </c>
      <c r="BL189" s="17" t="s">
        <v>291</v>
      </c>
      <c r="BM189" s="194" t="s">
        <v>299</v>
      </c>
    </row>
    <row r="190" spans="2:51" s="13" customFormat="1" ht="11.25">
      <c r="B190" s="196"/>
      <c r="C190" s="197"/>
      <c r="D190" s="198" t="s">
        <v>118</v>
      </c>
      <c r="E190" s="199" t="s">
        <v>1</v>
      </c>
      <c r="F190" s="200" t="s">
        <v>300</v>
      </c>
      <c r="G190" s="197"/>
      <c r="H190" s="199" t="s">
        <v>1</v>
      </c>
      <c r="I190" s="201"/>
      <c r="J190" s="197"/>
      <c r="K190" s="197"/>
      <c r="L190" s="202"/>
      <c r="M190" s="203"/>
      <c r="N190" s="204"/>
      <c r="O190" s="204"/>
      <c r="P190" s="204"/>
      <c r="Q190" s="204"/>
      <c r="R190" s="204"/>
      <c r="S190" s="204"/>
      <c r="T190" s="205"/>
      <c r="AT190" s="206" t="s">
        <v>118</v>
      </c>
      <c r="AU190" s="206" t="s">
        <v>78</v>
      </c>
      <c r="AV190" s="13" t="s">
        <v>78</v>
      </c>
      <c r="AW190" s="13" t="s">
        <v>31</v>
      </c>
      <c r="AX190" s="13" t="s">
        <v>73</v>
      </c>
      <c r="AY190" s="206" t="s">
        <v>109</v>
      </c>
    </row>
    <row r="191" spans="2:51" s="14" customFormat="1" ht="11.25">
      <c r="B191" s="207"/>
      <c r="C191" s="208"/>
      <c r="D191" s="198" t="s">
        <v>118</v>
      </c>
      <c r="E191" s="209" t="s">
        <v>1</v>
      </c>
      <c r="F191" s="210" t="s">
        <v>301</v>
      </c>
      <c r="G191" s="208"/>
      <c r="H191" s="211">
        <v>8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118</v>
      </c>
      <c r="AU191" s="217" t="s">
        <v>78</v>
      </c>
      <c r="AV191" s="14" t="s">
        <v>80</v>
      </c>
      <c r="AW191" s="14" t="s">
        <v>31</v>
      </c>
      <c r="AX191" s="14" t="s">
        <v>78</v>
      </c>
      <c r="AY191" s="217" t="s">
        <v>109</v>
      </c>
    </row>
    <row r="192" spans="1:65" s="2" customFormat="1" ht="16.5" customHeight="1">
      <c r="A192" s="34"/>
      <c r="B192" s="35"/>
      <c r="C192" s="182" t="s">
        <v>302</v>
      </c>
      <c r="D192" s="182" t="s">
        <v>112</v>
      </c>
      <c r="E192" s="183" t="s">
        <v>303</v>
      </c>
      <c r="F192" s="184" t="s">
        <v>304</v>
      </c>
      <c r="G192" s="185" t="s">
        <v>138</v>
      </c>
      <c r="H192" s="186">
        <v>2</v>
      </c>
      <c r="I192" s="187"/>
      <c r="J192" s="188">
        <f>ROUND(I192*H192,2)</f>
        <v>0</v>
      </c>
      <c r="K192" s="189"/>
      <c r="L192" s="39"/>
      <c r="M192" s="190" t="s">
        <v>1</v>
      </c>
      <c r="N192" s="191" t="s">
        <v>38</v>
      </c>
      <c r="O192" s="71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4" t="s">
        <v>291</v>
      </c>
      <c r="AT192" s="194" t="s">
        <v>112</v>
      </c>
      <c r="AU192" s="194" t="s">
        <v>78</v>
      </c>
      <c r="AY192" s="17" t="s">
        <v>109</v>
      </c>
      <c r="BE192" s="195">
        <f>IF(N192="základní",J192,0)</f>
        <v>0</v>
      </c>
      <c r="BF192" s="195">
        <f>IF(N192="snížená",J192,0)</f>
        <v>0</v>
      </c>
      <c r="BG192" s="195">
        <f>IF(N192="zákl. přenesená",J192,0)</f>
        <v>0</v>
      </c>
      <c r="BH192" s="195">
        <f>IF(N192="sníž. přenesená",J192,0)</f>
        <v>0</v>
      </c>
      <c r="BI192" s="195">
        <f>IF(N192="nulová",J192,0)</f>
        <v>0</v>
      </c>
      <c r="BJ192" s="17" t="s">
        <v>78</v>
      </c>
      <c r="BK192" s="195">
        <f>ROUND(I192*H192,2)</f>
        <v>0</v>
      </c>
      <c r="BL192" s="17" t="s">
        <v>291</v>
      </c>
      <c r="BM192" s="194" t="s">
        <v>305</v>
      </c>
    </row>
    <row r="193" spans="2:51" s="13" customFormat="1" ht="11.25">
      <c r="B193" s="196"/>
      <c r="C193" s="197"/>
      <c r="D193" s="198" t="s">
        <v>118</v>
      </c>
      <c r="E193" s="199" t="s">
        <v>1</v>
      </c>
      <c r="F193" s="200" t="s">
        <v>306</v>
      </c>
      <c r="G193" s="197"/>
      <c r="H193" s="199" t="s">
        <v>1</v>
      </c>
      <c r="I193" s="201"/>
      <c r="J193" s="197"/>
      <c r="K193" s="197"/>
      <c r="L193" s="202"/>
      <c r="M193" s="203"/>
      <c r="N193" s="204"/>
      <c r="O193" s="204"/>
      <c r="P193" s="204"/>
      <c r="Q193" s="204"/>
      <c r="R193" s="204"/>
      <c r="S193" s="204"/>
      <c r="T193" s="205"/>
      <c r="AT193" s="206" t="s">
        <v>118</v>
      </c>
      <c r="AU193" s="206" t="s">
        <v>78</v>
      </c>
      <c r="AV193" s="13" t="s">
        <v>78</v>
      </c>
      <c r="AW193" s="13" t="s">
        <v>31</v>
      </c>
      <c r="AX193" s="13" t="s">
        <v>73</v>
      </c>
      <c r="AY193" s="206" t="s">
        <v>109</v>
      </c>
    </row>
    <row r="194" spans="2:51" s="14" customFormat="1" ht="11.25">
      <c r="B194" s="207"/>
      <c r="C194" s="208"/>
      <c r="D194" s="198" t="s">
        <v>118</v>
      </c>
      <c r="E194" s="209" t="s">
        <v>1</v>
      </c>
      <c r="F194" s="210" t="s">
        <v>120</v>
      </c>
      <c r="G194" s="208"/>
      <c r="H194" s="211">
        <v>2</v>
      </c>
      <c r="I194" s="212"/>
      <c r="J194" s="208"/>
      <c r="K194" s="208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118</v>
      </c>
      <c r="AU194" s="217" t="s">
        <v>78</v>
      </c>
      <c r="AV194" s="14" t="s">
        <v>80</v>
      </c>
      <c r="AW194" s="14" t="s">
        <v>31</v>
      </c>
      <c r="AX194" s="14" t="s">
        <v>78</v>
      </c>
      <c r="AY194" s="217" t="s">
        <v>109</v>
      </c>
    </row>
    <row r="195" spans="1:65" s="2" customFormat="1" ht="24.2" customHeight="1">
      <c r="A195" s="34"/>
      <c r="B195" s="35"/>
      <c r="C195" s="182" t="s">
        <v>307</v>
      </c>
      <c r="D195" s="182" t="s">
        <v>112</v>
      </c>
      <c r="E195" s="183" t="s">
        <v>308</v>
      </c>
      <c r="F195" s="184" t="s">
        <v>309</v>
      </c>
      <c r="G195" s="185" t="s">
        <v>310</v>
      </c>
      <c r="H195" s="186">
        <v>8</v>
      </c>
      <c r="I195" s="187"/>
      <c r="J195" s="188">
        <f>ROUND(I195*H195,2)</f>
        <v>0</v>
      </c>
      <c r="K195" s="189"/>
      <c r="L195" s="39"/>
      <c r="M195" s="190" t="s">
        <v>1</v>
      </c>
      <c r="N195" s="191" t="s">
        <v>38</v>
      </c>
      <c r="O195" s="71"/>
      <c r="P195" s="192">
        <f>O195*H195</f>
        <v>0</v>
      </c>
      <c r="Q195" s="192">
        <v>0</v>
      </c>
      <c r="R195" s="192">
        <f>Q195*H195</f>
        <v>0</v>
      </c>
      <c r="S195" s="192">
        <v>0</v>
      </c>
      <c r="T195" s="193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4" t="s">
        <v>129</v>
      </c>
      <c r="AT195" s="194" t="s">
        <v>112</v>
      </c>
      <c r="AU195" s="194" t="s">
        <v>78</v>
      </c>
      <c r="AY195" s="17" t="s">
        <v>109</v>
      </c>
      <c r="BE195" s="195">
        <f>IF(N195="základní",J195,0)</f>
        <v>0</v>
      </c>
      <c r="BF195" s="195">
        <f>IF(N195="snížená",J195,0)</f>
        <v>0</v>
      </c>
      <c r="BG195" s="195">
        <f>IF(N195="zákl. přenesená",J195,0)</f>
        <v>0</v>
      </c>
      <c r="BH195" s="195">
        <f>IF(N195="sníž. přenesená",J195,0)</f>
        <v>0</v>
      </c>
      <c r="BI195" s="195">
        <f>IF(N195="nulová",J195,0)</f>
        <v>0</v>
      </c>
      <c r="BJ195" s="17" t="s">
        <v>78</v>
      </c>
      <c r="BK195" s="195">
        <f>ROUND(I195*H195,2)</f>
        <v>0</v>
      </c>
      <c r="BL195" s="17" t="s">
        <v>129</v>
      </c>
      <c r="BM195" s="194" t="s">
        <v>311</v>
      </c>
    </row>
    <row r="196" spans="2:51" s="13" customFormat="1" ht="11.25">
      <c r="B196" s="196"/>
      <c r="C196" s="197"/>
      <c r="D196" s="198" t="s">
        <v>118</v>
      </c>
      <c r="E196" s="199" t="s">
        <v>1</v>
      </c>
      <c r="F196" s="200" t="s">
        <v>312</v>
      </c>
      <c r="G196" s="197"/>
      <c r="H196" s="199" t="s">
        <v>1</v>
      </c>
      <c r="I196" s="201"/>
      <c r="J196" s="197"/>
      <c r="K196" s="197"/>
      <c r="L196" s="202"/>
      <c r="M196" s="203"/>
      <c r="N196" s="204"/>
      <c r="O196" s="204"/>
      <c r="P196" s="204"/>
      <c r="Q196" s="204"/>
      <c r="R196" s="204"/>
      <c r="S196" s="204"/>
      <c r="T196" s="205"/>
      <c r="AT196" s="206" t="s">
        <v>118</v>
      </c>
      <c r="AU196" s="206" t="s">
        <v>78</v>
      </c>
      <c r="AV196" s="13" t="s">
        <v>78</v>
      </c>
      <c r="AW196" s="13" t="s">
        <v>31</v>
      </c>
      <c r="AX196" s="13" t="s">
        <v>73</v>
      </c>
      <c r="AY196" s="206" t="s">
        <v>109</v>
      </c>
    </row>
    <row r="197" spans="2:51" s="14" customFormat="1" ht="11.25">
      <c r="B197" s="207"/>
      <c r="C197" s="208"/>
      <c r="D197" s="198" t="s">
        <v>118</v>
      </c>
      <c r="E197" s="209" t="s">
        <v>1</v>
      </c>
      <c r="F197" s="210" t="s">
        <v>149</v>
      </c>
      <c r="G197" s="208"/>
      <c r="H197" s="211">
        <v>8</v>
      </c>
      <c r="I197" s="212"/>
      <c r="J197" s="208"/>
      <c r="K197" s="208"/>
      <c r="L197" s="213"/>
      <c r="M197" s="240"/>
      <c r="N197" s="241"/>
      <c r="O197" s="241"/>
      <c r="P197" s="241"/>
      <c r="Q197" s="241"/>
      <c r="R197" s="241"/>
      <c r="S197" s="241"/>
      <c r="T197" s="242"/>
      <c r="AT197" s="217" t="s">
        <v>118</v>
      </c>
      <c r="AU197" s="217" t="s">
        <v>78</v>
      </c>
      <c r="AV197" s="14" t="s">
        <v>80</v>
      </c>
      <c r="AW197" s="14" t="s">
        <v>31</v>
      </c>
      <c r="AX197" s="14" t="s">
        <v>78</v>
      </c>
      <c r="AY197" s="217" t="s">
        <v>109</v>
      </c>
    </row>
    <row r="198" spans="1:31" s="2" customFormat="1" ht="6.95" customHeight="1">
      <c r="A198" s="34"/>
      <c r="B198" s="54"/>
      <c r="C198" s="55"/>
      <c r="D198" s="55"/>
      <c r="E198" s="55"/>
      <c r="F198" s="55"/>
      <c r="G198" s="55"/>
      <c r="H198" s="55"/>
      <c r="I198" s="55"/>
      <c r="J198" s="55"/>
      <c r="K198" s="55"/>
      <c r="L198" s="39"/>
      <c r="M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</row>
  </sheetData>
  <sheetProtection algorithmName="SHA-512" hashValue="m9sqjQ/iLQ6foV1yxGArjPCZMsDH+bQ9oZcYc+8HrNlOUgB23mvOpR0B9n9c0rmZhVCbZCiAmEjRLv4ucVV+YQ==" saltValue="MmRcZbtg6wFO30gukjjjXw==" spinCount="100000" sheet="1" objects="1" scenarios="1" formatColumns="0" formatRows="0" autoFilter="0"/>
  <autoFilter ref="C118:K197"/>
  <mergeCells count="6">
    <mergeCell ref="L2:V2"/>
    <mergeCell ref="E7:H7"/>
    <mergeCell ref="E16:H16"/>
    <mergeCell ref="E25:H25"/>
    <mergeCell ref="E85:H85"/>
    <mergeCell ref="E111:H111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Simona Králová</cp:lastModifiedBy>
  <dcterms:created xsi:type="dcterms:W3CDTF">2023-11-27T10:35:13Z</dcterms:created>
  <dcterms:modified xsi:type="dcterms:W3CDTF">2023-11-27T12:29:13Z</dcterms:modified>
  <cp:category/>
  <cp:version/>
  <cp:contentType/>
  <cp:contentStatus/>
</cp:coreProperties>
</file>