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6"/>
  </bookViews>
  <sheets>
    <sheet name="Rekapitulace stavby" sheetId="1" r:id="rId1"/>
    <sheet name="20 - U Stanice 594-5, byt..." sheetId="2" r:id="rId2"/>
    <sheet name="21 - U Stanice 594-5, byt..." sheetId="3" r:id="rId3"/>
    <sheet name="22 - U Stanice 594-5, byt..." sheetId="4" r:id="rId4"/>
    <sheet name="23 - U Stanice 594-5, byt..." sheetId="5" r:id="rId5"/>
    <sheet name="25 - U Stanice 594-5, byt..." sheetId="6" r:id="rId6"/>
    <sheet name="26 - U Stanice 594-5, byt..." sheetId="7" r:id="rId7"/>
  </sheets>
  <definedNames>
    <definedName name="_xlnm._FilterDatabase" localSheetId="1" hidden="1">'20 - U Stanice 594-5, byt...'!$C$127:$K$216</definedName>
    <definedName name="_xlnm._FilterDatabase" localSheetId="2" hidden="1">'21 - U Stanice 594-5, byt...'!$C$126:$K$223</definedName>
    <definedName name="_xlnm._FilterDatabase" localSheetId="3" hidden="1">'22 - U Stanice 594-5, byt...'!$C$126:$K$226</definedName>
    <definedName name="_xlnm._FilterDatabase" localSheetId="4" hidden="1">'23 - U Stanice 594-5, byt...'!$C$128:$K$247</definedName>
    <definedName name="_xlnm._FilterDatabase" localSheetId="5" hidden="1">'25 - U Stanice 594-5, byt...'!$C$125:$K$173</definedName>
    <definedName name="_xlnm._FilterDatabase" localSheetId="6" hidden="1">'26 - U Stanice 594-5, byt...'!$C$125:$K$198</definedName>
    <definedName name="_xlnm.Print_Area" localSheetId="1">'20 - U Stanice 594-5, byt...'!$C$4:$J$76,'20 - U Stanice 594-5, byt...'!$C$82:$J$109,'20 - U Stanice 594-5, byt...'!$C$115:$J$216</definedName>
    <definedName name="_xlnm.Print_Area" localSheetId="2">'21 - U Stanice 594-5, byt...'!$C$4:$J$76,'21 - U Stanice 594-5, byt...'!$C$82:$J$108,'21 - U Stanice 594-5, byt...'!$C$114:$J$223</definedName>
    <definedName name="_xlnm.Print_Area" localSheetId="3">'22 - U Stanice 594-5, byt...'!$C$4:$J$76,'22 - U Stanice 594-5, byt...'!$C$82:$J$108,'22 - U Stanice 594-5, byt...'!$C$114:$J$226</definedName>
    <definedName name="_xlnm.Print_Area" localSheetId="4">'23 - U Stanice 594-5, byt...'!$C$4:$J$76,'23 - U Stanice 594-5, byt...'!$C$82:$J$110,'23 - U Stanice 594-5, byt...'!$C$116:$J$247</definedName>
    <definedName name="_xlnm.Print_Area" localSheetId="5">'25 - U Stanice 594-5, byt...'!$C$4:$J$76,'25 - U Stanice 594-5, byt...'!$C$82:$J$107,'25 - U Stanice 594-5, byt...'!$C$113:$J$173</definedName>
    <definedName name="_xlnm.Print_Area" localSheetId="6">'26 - U Stanice 594-5, byt...'!$C$4:$J$76,'26 - U Stanice 594-5, byt...'!$C$82:$J$107,'26 - U Stanice 594-5, byt...'!$C$113:$J$198</definedName>
    <definedName name="_xlnm.Print_Area" localSheetId="0">'Rekapitulace stavby'!$D$4:$AO$76,'Rekapitulace stavby'!$C$82:$AQ$101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<sst xmlns="http://schemas.openxmlformats.org/spreadsheetml/2006/main" count="6578" uniqueCount="645">
  <si>
    <t>Export Komplet</t>
  </si>
  <si>
    <t/>
  </si>
  <si>
    <t>2.0</t>
  </si>
  <si>
    <t>ZAMOK</t>
  </si>
  <si>
    <t>False</t>
  </si>
  <si>
    <t>{9cac0e5f-9b00-42e8-a064-ee26f143d527}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</si>
  <si>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</si>
  <si>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</si>
  <si>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</si>
  <si>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</si>
  <si>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</si>
  <si>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</si>
  <si>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</si>
  <si>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</si>
  <si>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</si>
  <si>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</si>
  <si>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</si>
  <si>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</si>
  <si>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</si>
  <si>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</si>
  <si>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</si>
  <si>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</si>
  <si>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</si>
  <si>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</si>
  <si>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</si>
  <si>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Městská část Praha 6</t>
  </si>
  <si>
    <t>DIČ:</t>
  </si>
  <si>
    <t>Uchazeč:</t>
  </si>
  <si>
    <t>Vyplň údaj</t>
  </si>
  <si>
    <t>Projektant:</t>
  </si>
  <si>
    <t>Zpracovatel:</t>
  </si>
  <si>
    <t>Simona Králová, SNEO, 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</si>
  <si>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</si>
  <si>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</si>
  <si>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</si>
  <si>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</si>
  <si>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</si>
  <si>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</si>
  <si>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</si>
  <si>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</si>
  <si>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</si>
  <si>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</si>
  <si>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</si>
  <si>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</si>
  <si>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</si>
  <si>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</si>
  <si>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</si>
  <si>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</si>
  <si>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</si>
  <si>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</si>
  <si>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</si>
  <si>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</si>
  <si>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</si>
  <si>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</si>
  <si>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</si>
  <si>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</si>
  <si>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</si>
  <si>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</si>
  <si>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</si>
  <si>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</si>
  <si>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</si>
  <si>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</si>
  <si>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</si>
  <si>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</si>
  <si>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</si>
  <si>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</si>
  <si>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</si>
  <si>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</si>
  <si>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</si>
  <si>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</si>
  <si>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</si>
  <si>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</si>
  <si>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</si>
  <si>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</si>
  <si>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</si>
  <si>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</si>
  <si>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</si>
  <si>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</si>
  <si>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</si>
  <si>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</t>
  </si>
  <si>
    <t>U Stanice 594/5, byt č. 208</t>
  </si>
  <si>
    <t>STA</t>
  </si>
  <si>
    <t>1</t>
  </si>
  <si>
    <t>{29cd94a0-d641-4b72-a8da-68872be45216}</t>
  </si>
  <si>
    <t>2</t>
  </si>
  <si>
    <t>U Stanice 594/5, byt č. 404 a 405</t>
  </si>
  <si>
    <t>{cd3b8e1a-4293-43d0-a6ad-2d6dc97c505c}</t>
  </si>
  <si>
    <t>22</t>
  </si>
  <si>
    <t>U Stanice 594/5, byt č. 409 a 410</t>
  </si>
  <si>
    <t>{b3504bfe-4c85-4678-86ba-90dafc5e7659}</t>
  </si>
  <si>
    <t>23</t>
  </si>
  <si>
    <t>U Stanice 594/5, byt č. 504 a 505</t>
  </si>
  <si>
    <t>{803cd8bf-21a0-4351-9ab0-e32f13a7d776}</t>
  </si>
  <si>
    <t>25</t>
  </si>
  <si>
    <t>U Stanice 594/5, byt č. 303</t>
  </si>
  <si>
    <t>{f78704f0-b330-4757-aad5-eef5ee4c16c0}</t>
  </si>
  <si>
    <t>26</t>
  </si>
  <si>
    <t>U Stanice 594/5, byt č. 310</t>
  </si>
  <si>
    <t>{13d4d5c6-b070-4265-b490-151d0ecfedb2}</t>
  </si>
  <si>
    <t>KRYCÍ LIST SOUPISU PRACÍ</t>
  </si>
  <si>
    <t>Objekt:</t>
  </si>
  <si>
    <t>20 - U Stanice 594/5, byt č. 208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</si>
  <si>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</si>
  <si>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</si>
  <si>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</si>
  <si>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</si>
  <si>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</si>
  <si>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</si>
  <si>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</si>
  <si>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</si>
  <si>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</si>
  <si>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</si>
  <si>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</si>
  <si>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</si>
  <si>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</si>
  <si>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</si>
  <si>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</si>
  <si>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</si>
  <si>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</si>
  <si>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</si>
  <si>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</si>
  <si>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</si>
  <si>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</si>
  <si>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</si>
  <si>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</si>
  <si>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</si>
  <si>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</si>
  <si>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</si>
  <si>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</si>
  <si>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</si>
  <si>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</si>
  <si>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</si>
  <si>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</si>
  <si>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</si>
  <si>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</si>
  <si>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</si>
  <si>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</si>
  <si>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</si>
  <si>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</si>
  <si>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</si>
  <si>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</si>
  <si>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4</t>
  </si>
  <si>
    <t>-1809756347</t>
  </si>
  <si>
    <t>VV</t>
  </si>
  <si>
    <t>Kompletní úklid bytu a společných prostor</t>
  </si>
  <si>
    <t>37,585</t>
  </si>
  <si>
    <t>997</t>
  </si>
  <si>
    <t>Přesun sutě</t>
  </si>
  <si>
    <t>997013211</t>
  </si>
  <si>
    <t>Vnitrostaveništní doprava suti a vybouraných hmot pro budovy v do 6 m ručně</t>
  </si>
  <si>
    <t>t</t>
  </si>
  <si>
    <t>1993643125</t>
  </si>
  <si>
    <t>3</t>
  </si>
  <si>
    <t>997013219</t>
  </si>
  <si>
    <t>Příplatek k vnitrostaveništní dopravě suti a vybouraných hmot za zvětšenou dopravu suti ZKD 10 m</t>
  </si>
  <si>
    <t>-1320731724</t>
  </si>
  <si>
    <t>0,045*2 'Přepočtené koeficientem množství</t>
  </si>
  <si>
    <t>997013501</t>
  </si>
  <si>
    <t>Odvoz suti a vybouraných hmot na skládku nebo meziskládku do 1 km se složením</t>
  </si>
  <si>
    <t>-1182869843</t>
  </si>
  <si>
    <t>5</t>
  </si>
  <si>
    <t>997013509</t>
  </si>
  <si>
    <t>Příplatek k odvozu suti a vybouraných hmot na skládku ZKD 1 km přes 1 km</t>
  </si>
  <si>
    <t>-1346114321</t>
  </si>
  <si>
    <t>0,045*19 'Přepočtené koeficientem množství</t>
  </si>
  <si>
    <t>6</t>
  </si>
  <si>
    <t>997013631</t>
  </si>
  <si>
    <t>Poplatek za uložení na skládce (skládkovné) stavebního odpadu směsného kód odpadu 17 09 04</t>
  </si>
  <si>
    <t>-24837555</t>
  </si>
  <si>
    <t>998</t>
  </si>
  <si>
    <t>Přesun hmot</t>
  </si>
  <si>
    <t>7</t>
  </si>
  <si>
    <t>998018001</t>
  </si>
  <si>
    <t>Přesun hmot ruční pro budovy v do 6 m</t>
  </si>
  <si>
    <t>-2071820577</t>
  </si>
  <si>
    <t>8</t>
  </si>
  <si>
    <t>998018011</t>
  </si>
  <si>
    <t>Příplatek k ručnímu přesunu hmot pro budovy za zvětšený přesun ZKD 100 m</t>
  </si>
  <si>
    <t>884929344</t>
  </si>
  <si>
    <t>PSV</t>
  </si>
  <si>
    <t>Práce a dodávky PSV</t>
  </si>
  <si>
    <t>725</t>
  </si>
  <si>
    <t>Zdravotechnika - zařizovací předměty</t>
  </si>
  <si>
    <t>725114921</t>
  </si>
  <si>
    <t>Odmontování a zpětná montáž sedátka</t>
  </si>
  <si>
    <t>kus</t>
  </si>
  <si>
    <t>16</t>
  </si>
  <si>
    <t>-1505557961</t>
  </si>
  <si>
    <t>10</t>
  </si>
  <si>
    <t>M</t>
  </si>
  <si>
    <t>55167399</t>
  </si>
  <si>
    <t>sedátko klozetové duroplastové bílé</t>
  </si>
  <si>
    <t>32</t>
  </si>
  <si>
    <t>451996850</t>
  </si>
  <si>
    <t>11</t>
  </si>
  <si>
    <t>725819401</t>
  </si>
  <si>
    <t>Montáž ventilů rohových G 1/2" s připojovací trubičkou</t>
  </si>
  <si>
    <t>soubor</t>
  </si>
  <si>
    <t>-904591480</t>
  </si>
  <si>
    <t>12</t>
  </si>
  <si>
    <t>55141001</t>
  </si>
  <si>
    <t>kohout kulový rohový mosazný R 1/2"x3/8"</t>
  </si>
  <si>
    <t>-163329880</t>
  </si>
  <si>
    <t>13</t>
  </si>
  <si>
    <t>722239101</t>
  </si>
  <si>
    <t>Montáž armatur vodovodních se dvěma závity G 1/2</t>
  </si>
  <si>
    <t>-312238186</t>
  </si>
  <si>
    <t>14</t>
  </si>
  <si>
    <t>55190006</t>
  </si>
  <si>
    <t>hadice flexibilní sanitární 3/8"</t>
  </si>
  <si>
    <t>m</t>
  </si>
  <si>
    <t>699649297</t>
  </si>
  <si>
    <t>725820801</t>
  </si>
  <si>
    <t>Demontáž baterie nástěnné do G 3 / 4</t>
  </si>
  <si>
    <t>-1124774890</t>
  </si>
  <si>
    <t>725829121</t>
  </si>
  <si>
    <t>Montáž baterie umyvadlové nástěnné pákové a klasické ostatní typ</t>
  </si>
  <si>
    <t>564392997</t>
  </si>
  <si>
    <t>17</t>
  </si>
  <si>
    <t>55144048</t>
  </si>
  <si>
    <t>baterie umyvadlová nástěnná páková 150mm chrom</t>
  </si>
  <si>
    <t>-788558014</t>
  </si>
  <si>
    <t>18</t>
  </si>
  <si>
    <t>725849411</t>
  </si>
  <si>
    <t>Montáž baterie sprchové nástěnná s nastavitelnou výškou sprchy</t>
  </si>
  <si>
    <t>729244037</t>
  </si>
  <si>
    <t>19</t>
  </si>
  <si>
    <t>55145588</t>
  </si>
  <si>
    <t>baterie sprchová nástěnná bez příslušenství</t>
  </si>
  <si>
    <t>-837029109</t>
  </si>
  <si>
    <t>55145003</t>
  </si>
  <si>
    <t>souprava sprchová komplet</t>
  </si>
  <si>
    <t>sada</t>
  </si>
  <si>
    <t>1875713468</t>
  </si>
  <si>
    <t>998725101</t>
  </si>
  <si>
    <t>Přesun hmot tonážní pro zařizovací předměty v objektech v do 6 m</t>
  </si>
  <si>
    <t>914451309</t>
  </si>
  <si>
    <t>998725181</t>
  </si>
  <si>
    <t>Příplatek k přesunu hmot tonážní 725 prováděný bez použití mechanizace</t>
  </si>
  <si>
    <t>969666530</t>
  </si>
  <si>
    <t>998725192</t>
  </si>
  <si>
    <t>Příplatek k přesunu hmot tonážní 725 za zvětšený přesun do 100 m</t>
  </si>
  <si>
    <t>1338368085</t>
  </si>
  <si>
    <t>741</t>
  </si>
  <si>
    <t>Elektroinstalace - silnoproud</t>
  </si>
  <si>
    <t>24</t>
  </si>
  <si>
    <t>741370912</t>
  </si>
  <si>
    <t>Výměna objímek žárovkových keramických E 27</t>
  </si>
  <si>
    <t>-1926438259</t>
  </si>
  <si>
    <t>34513187</t>
  </si>
  <si>
    <t>objímka žárovky E27 svorcová 13x1 keramická 1332-857 s kovovým kroužkem</t>
  </si>
  <si>
    <t>1096361396</t>
  </si>
  <si>
    <t>34711210</t>
  </si>
  <si>
    <t xml:space="preserve">žárovka čirá E27/42W </t>
  </si>
  <si>
    <t>1056433838</t>
  </si>
  <si>
    <t>781</t>
  </si>
  <si>
    <t>Dokončovací práce - obklady</t>
  </si>
  <si>
    <t>27</t>
  </si>
  <si>
    <t>781495115</t>
  </si>
  <si>
    <t>Spárování vnitřních obkladů silikonem</t>
  </si>
  <si>
    <t>-1808091250</t>
  </si>
  <si>
    <t>28</t>
  </si>
  <si>
    <t>781495211</t>
  </si>
  <si>
    <t>Čištění vnitřních ploch stěn po provedení obkladu chemickými prostředky</t>
  </si>
  <si>
    <t>-546238309</t>
  </si>
  <si>
    <t>koupelna</t>
  </si>
  <si>
    <t>(2,26*2+2,1*2+0,5*2)*2,0-(0,7*1,97)</t>
  </si>
  <si>
    <t>kuchyně</t>
  </si>
  <si>
    <t>(0,7*2*1,35)+(2,16*0,750)</t>
  </si>
  <si>
    <t>Součet</t>
  </si>
  <si>
    <t>29</t>
  </si>
  <si>
    <t>998781101</t>
  </si>
  <si>
    <t>Přesun hmot tonážní pro obklady keramické v objektech v do 6 m</t>
  </si>
  <si>
    <t>1599008655</t>
  </si>
  <si>
    <t>30</t>
  </si>
  <si>
    <t>998781181</t>
  </si>
  <si>
    <t>Příplatek k přesunu hmot tonážní 781 prováděný bez použití mechanizace</t>
  </si>
  <si>
    <t>794020213</t>
  </si>
  <si>
    <t>31</t>
  </si>
  <si>
    <t>998781192</t>
  </si>
  <si>
    <t>Příplatek k přesunu hmot tonážní 781 za zvětšený přesun do 100 m</t>
  </si>
  <si>
    <t>2006569374</t>
  </si>
  <si>
    <t>784</t>
  </si>
  <si>
    <t>Dokončovací práce - malby a tapety</t>
  </si>
  <si>
    <t>784111001</t>
  </si>
  <si>
    <t>Oprášení (ometení ) podkladu v místnostech v do 3,80 m</t>
  </si>
  <si>
    <t>-1791652648</t>
  </si>
  <si>
    <t>33</t>
  </si>
  <si>
    <t>784111011</t>
  </si>
  <si>
    <t>Obroušení podkladu omítnutého v místnostech v do 3,80 m</t>
  </si>
  <si>
    <t>590582582</t>
  </si>
  <si>
    <t>omítané opravené plochy 10%</t>
  </si>
  <si>
    <t>12,0</t>
  </si>
  <si>
    <t>34</t>
  </si>
  <si>
    <t>784121001</t>
  </si>
  <si>
    <t>Oškrabání malby v místnostech v do 3,80 m</t>
  </si>
  <si>
    <t>-280949090</t>
  </si>
  <si>
    <t>35</t>
  </si>
  <si>
    <t>784121011</t>
  </si>
  <si>
    <t>Rozmývání podkladu po oškrabání malby v místnostech v do 3,80 m</t>
  </si>
  <si>
    <t>390623597</t>
  </si>
  <si>
    <t>36</t>
  </si>
  <si>
    <t>784161001</t>
  </si>
  <si>
    <t>Tmelení spar a rohů šířky do 3 mm akrylátovým tmelem v místnostech v do 3,80 m</t>
  </si>
  <si>
    <t>-711999057</t>
  </si>
  <si>
    <t>37</t>
  </si>
  <si>
    <t>784161321</t>
  </si>
  <si>
    <t>Lokální vyrovnání podkladu disperzní stěrkou pl přes 0,25 do 0,5 m2 v místnostech v do 3,80 m</t>
  </si>
  <si>
    <t>800621265</t>
  </si>
  <si>
    <t>byt č. 208</t>
  </si>
  <si>
    <t>38</t>
  </si>
  <si>
    <t>784171101</t>
  </si>
  <si>
    <t>Zakrytí vnitřních podlah včetně pozdějšího odkrytí</t>
  </si>
  <si>
    <t>1401532567</t>
  </si>
  <si>
    <t>STROPY</t>
  </si>
  <si>
    <t>2,8*1,2+2,26*2,1+3,78*3,46+4,74*3,46</t>
  </si>
  <si>
    <t>39</t>
  </si>
  <si>
    <t>58124844</t>
  </si>
  <si>
    <t>fólie pro malířské potřeby zakrývací tl 25µ 4x5m</t>
  </si>
  <si>
    <t>1718718317</t>
  </si>
  <si>
    <t>37,585*1,2 'Přepočtené koeficientem množství</t>
  </si>
  <si>
    <t>40</t>
  </si>
  <si>
    <t>784171121</t>
  </si>
  <si>
    <t>Zakrytí vnitřních ploch konstrukcí nebo prvků v místnostech v do 3,80 m</t>
  </si>
  <si>
    <t>-1335466539</t>
  </si>
  <si>
    <t>41</t>
  </si>
  <si>
    <t>58124842</t>
  </si>
  <si>
    <t>fólie pro malířské potřeby zakrývací tl 7µ 4x5m</t>
  </si>
  <si>
    <t>-1277100607</t>
  </si>
  <si>
    <t>20*1,2 'Přepočtené koeficientem množství</t>
  </si>
  <si>
    <t>42</t>
  </si>
  <si>
    <t>784181121.1</t>
  </si>
  <si>
    <t>Hloubková jednonásobná bezbarvá penetrace podkladu v místnostech v do 3,80 m</t>
  </si>
  <si>
    <t>-193074153</t>
  </si>
  <si>
    <t>43</t>
  </si>
  <si>
    <t>784211101.1</t>
  </si>
  <si>
    <t>Dvojnásobné bílé malby ze směsí za mokra výborně oděruvzdorných v místnostech v do 3,80 m</t>
  </si>
  <si>
    <t>-468659168</t>
  </si>
  <si>
    <t>STĚNY</t>
  </si>
  <si>
    <t>(2,8*2+1,2*2)*2,60-(0,8*1,97*3)-(0,7*1,97)</t>
  </si>
  <si>
    <t>(3,78*2+3,46*2)*2,6-(0,8*1,97)-(2,13*1,6)</t>
  </si>
  <si>
    <t>(2,26*2+2,1*2+0,5*2)*0,60</t>
  </si>
  <si>
    <t>(4,74*2+3,46*2)*2,60-(2,13*1,6)-(0,8*1,97)</t>
  </si>
  <si>
    <t>44</t>
  </si>
  <si>
    <t>784211141</t>
  </si>
  <si>
    <t>Příplatek k cenám 2x maleb ze směsí za mokra oděruvzdorných za provádění pl do 5 m2</t>
  </si>
  <si>
    <t>562650690</t>
  </si>
  <si>
    <t>2,26*2,1</t>
  </si>
  <si>
    <t>VRN</t>
  </si>
  <si>
    <t>Vedlejší rozpočtové náklady</t>
  </si>
  <si>
    <t>VRN3</t>
  </si>
  <si>
    <t>Zařízení staveniště</t>
  </si>
  <si>
    <t>45</t>
  </si>
  <si>
    <t>030001000</t>
  </si>
  <si>
    <t>%</t>
  </si>
  <si>
    <t>1024</t>
  </si>
  <si>
    <t>-121292850</t>
  </si>
  <si>
    <t>VRN7</t>
  </si>
  <si>
    <t>Provozní vlivy</t>
  </si>
  <si>
    <t>46</t>
  </si>
  <si>
    <t>070001000</t>
  </si>
  <si>
    <t>718503478</t>
  </si>
  <si>
    <t>21 - U Stanice 594/5, byt č. 404 a 405</t>
  </si>
  <si>
    <t>539892967</t>
  </si>
  <si>
    <t>52,341</t>
  </si>
  <si>
    <t>997013213</t>
  </si>
  <si>
    <t>Vnitrostaveništní doprava suti a vybouraných hmot pro budovy v přes 9 do 12 m ručně</t>
  </si>
  <si>
    <t>-1530649484</t>
  </si>
  <si>
    <t>-1035922006</t>
  </si>
  <si>
    <t>0,066*2 'Přepočtené koeficientem množství</t>
  </si>
  <si>
    <t>494725455</t>
  </si>
  <si>
    <t>826408604</t>
  </si>
  <si>
    <t>0,066*19 'Přepočtené koeficientem množství</t>
  </si>
  <si>
    <t>1646485700</t>
  </si>
  <si>
    <t>998018002</t>
  </si>
  <si>
    <t>Přesun hmot ruční pro budovy v přes 6 do 12 m</t>
  </si>
  <si>
    <t>-1662036950</t>
  </si>
  <si>
    <t>174333379</t>
  </si>
  <si>
    <t>1910875721</t>
  </si>
  <si>
    <t>-2013708119</t>
  </si>
  <si>
    <t>998725102</t>
  </si>
  <si>
    <t>Přesun hmot tonážní pro zařizovací předměty v objektech v přes 6 do 12 m</t>
  </si>
  <si>
    <t>-307125236</t>
  </si>
  <si>
    <t>-1193159759</t>
  </si>
  <si>
    <t>608856067</t>
  </si>
  <si>
    <t>1640038370</t>
  </si>
  <si>
    <t>-1816067253</t>
  </si>
  <si>
    <t>kuchyň, koupelna, WC</t>
  </si>
  <si>
    <t>1,90*0,75+0,6*1,35</t>
  </si>
  <si>
    <t>(1,65*2+1,5*2)*2,0-(0,7*1,97)</t>
  </si>
  <si>
    <t>(1,15*2+1,0*2)*1,50-(0,7*1,5)</t>
  </si>
  <si>
    <t>998781102</t>
  </si>
  <si>
    <t>Přesun hmot tonážní pro obklady keramické v objektech v přes 6 do 12 m</t>
  </si>
  <si>
    <t>-693053709</t>
  </si>
  <si>
    <t>-1717253874</t>
  </si>
  <si>
    <t>1461263729</t>
  </si>
  <si>
    <t>935367502</t>
  </si>
  <si>
    <t>-1293073268</t>
  </si>
  <si>
    <t>20,0</t>
  </si>
  <si>
    <t>-280073381</t>
  </si>
  <si>
    <t>-1538397127</t>
  </si>
  <si>
    <t>265344956</t>
  </si>
  <si>
    <t>-343084780</t>
  </si>
  <si>
    <t>byt č. 404</t>
  </si>
  <si>
    <t>byt č. 405</t>
  </si>
  <si>
    <t>společné prostory (chodba, kuchyň)</t>
  </si>
  <si>
    <t>-1818888047</t>
  </si>
  <si>
    <t>4,12*3,46</t>
  </si>
  <si>
    <t>3,57*3,46</t>
  </si>
  <si>
    <t>kuchyň, koupelna, WC, chodba</t>
  </si>
  <si>
    <t>4,69*3,46-1,75*2,5+1,65*1,5+1,15*1,0+3,2*1,2+3,2*2,005</t>
  </si>
  <si>
    <t>-558546118</t>
  </si>
  <si>
    <t>52,341*1,2 'Přepočtené koeficientem množství</t>
  </si>
  <si>
    <t>509396077</t>
  </si>
  <si>
    <t>32968902</t>
  </si>
  <si>
    <t>-752811461</t>
  </si>
  <si>
    <t>507450076</t>
  </si>
  <si>
    <t>(4,12*2+3,46*2)*2,60-(2,13*1,6)-(0,8*1,97)</t>
  </si>
  <si>
    <t>(3,57*2+3,46*2)*2,60-(1,24*1,6)-(0,8*1,97)</t>
  </si>
  <si>
    <t>(3,46*2+4,69*2)*2,6-(2,13*1,6)-(0,8*1,97*2)-(0,7*1,97)</t>
  </si>
  <si>
    <t>(1,65*2+1,5*2)*0,6-(0,7*1,97)</t>
  </si>
  <si>
    <t>(1,15*2+1,0*2)*1,10-(0,7*0,5)</t>
  </si>
  <si>
    <t>(3,46*2+1,2*2+3,2*2+2,005*2)*2,60-(0,8*1,97*2)-(0,7*1,97)-(0,9*2,0*3)</t>
  </si>
  <si>
    <t>-771028406</t>
  </si>
  <si>
    <t>(1,15*2+1,0*2)*1,10-(0,7*1,5)</t>
  </si>
  <si>
    <t>1,65*1,5+1,15*1,0</t>
  </si>
  <si>
    <t>-1874996348</t>
  </si>
  <si>
    <t>-1115839689</t>
  </si>
  <si>
    <t>22 - U Stanice 594/5, byt č. 409 a 410</t>
  </si>
  <si>
    <t>-474338792</t>
  </si>
  <si>
    <t>54,156</t>
  </si>
  <si>
    <t>-550096454</t>
  </si>
  <si>
    <t>243046648</t>
  </si>
  <si>
    <t>0,077*2 'Přepočtené koeficientem množství</t>
  </si>
  <si>
    <t>1754718194</t>
  </si>
  <si>
    <t>683745473</t>
  </si>
  <si>
    <t>0,077*19 'Přepočtené koeficientem množství</t>
  </si>
  <si>
    <t>-357936434</t>
  </si>
  <si>
    <t>957266449</t>
  </si>
  <si>
    <t>2144746390</t>
  </si>
  <si>
    <t>-341140417</t>
  </si>
  <si>
    <t>1347558704</t>
  </si>
  <si>
    <t>1146491810</t>
  </si>
  <si>
    <t>-185712702</t>
  </si>
  <si>
    <t>-1889667482</t>
  </si>
  <si>
    <t>-1502644444</t>
  </si>
  <si>
    <t>1045091493</t>
  </si>
  <si>
    <t>725829101</t>
  </si>
  <si>
    <t>Montáž baterie nástěnné dřezové pákové a klasické</t>
  </si>
  <si>
    <t>1730549568</t>
  </si>
  <si>
    <t>55143977</t>
  </si>
  <si>
    <t>baterie dřezová páková nástěnná s kulatým ústím 200mm</t>
  </si>
  <si>
    <t>-1249137569</t>
  </si>
  <si>
    <t>-1199397796</t>
  </si>
  <si>
    <t>-250660498</t>
  </si>
  <si>
    <t>541981661</t>
  </si>
  <si>
    <t>1399174403</t>
  </si>
  <si>
    <t>97890270</t>
  </si>
  <si>
    <t>-802456885</t>
  </si>
  <si>
    <t>-933166402</t>
  </si>
  <si>
    <t>-656099433</t>
  </si>
  <si>
    <t>-950021922</t>
  </si>
  <si>
    <t>-65575917</t>
  </si>
  <si>
    <t>(0,6*1,35)+(1,9*0,750)</t>
  </si>
  <si>
    <t>WC</t>
  </si>
  <si>
    <t>(1,15*2+1,0*2)*1,5-(0,7*1,5)</t>
  </si>
  <si>
    <t>1104512079</t>
  </si>
  <si>
    <t>-586526038</t>
  </si>
  <si>
    <t>1729852365</t>
  </si>
  <si>
    <t>-1853170695</t>
  </si>
  <si>
    <t>502846352</t>
  </si>
  <si>
    <t>21,0</t>
  </si>
  <si>
    <t>-1195086979</t>
  </si>
  <si>
    <t>-1062502017</t>
  </si>
  <si>
    <t>1957676511</t>
  </si>
  <si>
    <t>2099884835</t>
  </si>
  <si>
    <t>byt č. 409</t>
  </si>
  <si>
    <t>byt č. 410</t>
  </si>
  <si>
    <t>společné prostory</t>
  </si>
  <si>
    <t>-886218466</t>
  </si>
  <si>
    <t>3,46*4,12+3,57*3,46+4,74*3,46-1,9*1,75+1,65*1,5+1,15*1,0+1,15*3,46+1,15*3,46+1,7*1,7</t>
  </si>
  <si>
    <t>-1403031283</t>
  </si>
  <si>
    <t>54,156*1,2 'Přepočtené koeficientem množství</t>
  </si>
  <si>
    <t>492031813</t>
  </si>
  <si>
    <t>-1031220450</t>
  </si>
  <si>
    <t>300654401</t>
  </si>
  <si>
    <t>869312452</t>
  </si>
  <si>
    <t>(3,46*2+4,12*2)*2,60-(0,8*1,97)-(2,13*1,6)</t>
  </si>
  <si>
    <t>(3,57*2+3,46*2)*2,60-(0,8*1,97)-(1,24*1,6)</t>
  </si>
  <si>
    <t>kuchyň, koupelna, WC, chodba, šatna</t>
  </si>
  <si>
    <t>(4,74*2+3,46*2)*2,60-(2,13*1,6)-(0,8*1,97*2)-(0,7*1,97)</t>
  </si>
  <si>
    <t>(1,65*2+1,5*2)*0,6+(1,15*2+1,0*2)*1,10-(0,7*0,5*2)</t>
  </si>
  <si>
    <t>(1,15*2+3,46*2)*2*2,60-(0,8*1,97*6)-(0,7*1,97)+(1,7*2+1,7*2)*2,60</t>
  </si>
  <si>
    <t>1210407214</t>
  </si>
  <si>
    <t>koupelna, WC</t>
  </si>
  <si>
    <t>(1,65*2+1,5*2)*0,6+(1,15*2+1,0*2)*1,10-(0,7*0,5)</t>
  </si>
  <si>
    <t>318066614</t>
  </si>
  <si>
    <t>486702124</t>
  </si>
  <si>
    <t>23 - U Stanice 594/5, byt č. 504 a 505</t>
  </si>
  <si>
    <t xml:space="preserve">    766 - Konstrukce truhlářské</t>
  </si>
  <si>
    <t>HZS - Hodinové zúčtovací sazby</t>
  </si>
  <si>
    <t>-1617878060</t>
  </si>
  <si>
    <t>-728858699</t>
  </si>
  <si>
    <t>-1459392367</t>
  </si>
  <si>
    <t>0,069*2 'Přepočtené koeficientem množství</t>
  </si>
  <si>
    <t>-1428732216</t>
  </si>
  <si>
    <t>1573791275</t>
  </si>
  <si>
    <t>0,069*19 'Přepočtené koeficientem množství</t>
  </si>
  <si>
    <t>-472797616</t>
  </si>
  <si>
    <t>417428047</t>
  </si>
  <si>
    <t>1030275180</t>
  </si>
  <si>
    <t>-1924554832</t>
  </si>
  <si>
    <t>459387069</t>
  </si>
  <si>
    <t>725800995</t>
  </si>
  <si>
    <t>Zpětná montáž U sifonu</t>
  </si>
  <si>
    <t>606718743</t>
  </si>
  <si>
    <t>byt č. 505</t>
  </si>
  <si>
    <t>55166633</t>
  </si>
  <si>
    <t>sifon umyvadlový prostorově úsporný DN 32</t>
  </si>
  <si>
    <t>-695460779</t>
  </si>
  <si>
    <t>1352770417</t>
  </si>
  <si>
    <t>95281000</t>
  </si>
  <si>
    <t>-1662324652</t>
  </si>
  <si>
    <t>-444712738</t>
  </si>
  <si>
    <t>byt č. 504</t>
  </si>
  <si>
    <t>603723195</t>
  </si>
  <si>
    <t>-624056997</t>
  </si>
  <si>
    <t>328844470</t>
  </si>
  <si>
    <t>-1471226329</t>
  </si>
  <si>
    <t>1748716508</t>
  </si>
  <si>
    <t>-159374093</t>
  </si>
  <si>
    <t>766</t>
  </si>
  <si>
    <t>Konstrukce truhlářské</t>
  </si>
  <si>
    <t>766-6</t>
  </si>
  <si>
    <t xml:space="preserve">Vyčištění a seřízení kování </t>
  </si>
  <si>
    <t>-1925558264</t>
  </si>
  <si>
    <t>1843107357</t>
  </si>
  <si>
    <t>1243143236</t>
  </si>
  <si>
    <t>1122507244</t>
  </si>
  <si>
    <t>459088741</t>
  </si>
  <si>
    <t>1457372633</t>
  </si>
  <si>
    <t>-672702921</t>
  </si>
  <si>
    <t>-1514381050</t>
  </si>
  <si>
    <t>-2017790487</t>
  </si>
  <si>
    <t>-649232936</t>
  </si>
  <si>
    <t>240936654</t>
  </si>
  <si>
    <t>2110775707</t>
  </si>
  <si>
    <t>1321404141</t>
  </si>
  <si>
    <t>-1250587677</t>
  </si>
  <si>
    <t>156385814</t>
  </si>
  <si>
    <t>1971367007</t>
  </si>
  <si>
    <t>340847644</t>
  </si>
  <si>
    <t>664896426</t>
  </si>
  <si>
    <t>273028003</t>
  </si>
  <si>
    <t>HZS</t>
  </si>
  <si>
    <t>Hodinové zúčtovací sazby</t>
  </si>
  <si>
    <t>HZS3131</t>
  </si>
  <si>
    <t>Hodinová zúčtovací sazba elektromontér - dotažení spojů /zásuvky)</t>
  </si>
  <si>
    <t>hod</t>
  </si>
  <si>
    <t>512</t>
  </si>
  <si>
    <t>-1705522202</t>
  </si>
  <si>
    <t>demontáž a zpětná montáž zásuvek po čištění</t>
  </si>
  <si>
    <t>-2078854360</t>
  </si>
  <si>
    <t>1098665697</t>
  </si>
  <si>
    <t>25 - U Stanice 594/5, byt č. 303</t>
  </si>
  <si>
    <t xml:space="preserve">    6 - Úpravy povrchů, podlahy a osazování výplní</t>
  </si>
  <si>
    <t>Úpravy povrchů, podlahy a osazování výplní</t>
  </si>
  <si>
    <t>611131121</t>
  </si>
  <si>
    <t>Penetrační disperzní nátěr vnitřních stropů nanášený ručně</t>
  </si>
  <si>
    <t>2111258728</t>
  </si>
  <si>
    <t>byt č. 303 obsazený</t>
  </si>
  <si>
    <t>STROP oprava kuchyně</t>
  </si>
  <si>
    <t>10,5</t>
  </si>
  <si>
    <t>611311131</t>
  </si>
  <si>
    <t>Potažení vnitřních rovných stropů vápenným štukem tloušťky do 3 mm</t>
  </si>
  <si>
    <t>-668403387</t>
  </si>
  <si>
    <t>949101111</t>
  </si>
  <si>
    <t>Lešení pomocné pro objekty pozemních staveb s lešeňovou podlahou v do 1,9 m zatížení do 150 kg/m2</t>
  </si>
  <si>
    <t>1252355815</t>
  </si>
  <si>
    <t>-1803972634</t>
  </si>
  <si>
    <t>3,46*2,93+2,925*1,635</t>
  </si>
  <si>
    <t>-995517504</t>
  </si>
  <si>
    <t>487823849</t>
  </si>
  <si>
    <t>0,005*2 'Přepočtené koeficientem množství</t>
  </si>
  <si>
    <t>-1458142683</t>
  </si>
  <si>
    <t>-351407445</t>
  </si>
  <si>
    <t>0,005*19 'Přepočtené koeficientem množství</t>
  </si>
  <si>
    <t>-1853187468</t>
  </si>
  <si>
    <t>1570987546</t>
  </si>
  <si>
    <t>-403731470</t>
  </si>
  <si>
    <t>-267452864</t>
  </si>
  <si>
    <t>1634326740</t>
  </si>
  <si>
    <t>-73398257</t>
  </si>
  <si>
    <t>-1377292955</t>
  </si>
  <si>
    <t>1191945490</t>
  </si>
  <si>
    <t>438444455</t>
  </si>
  <si>
    <t>10,5*1,2 'Přepočtené koeficientem množství</t>
  </si>
  <si>
    <t>190217587</t>
  </si>
  <si>
    <t>-1368774302</t>
  </si>
  <si>
    <t>10*1,2 'Přepočtené koeficientem množství</t>
  </si>
  <si>
    <t>396735435</t>
  </si>
  <si>
    <t>-605194227</t>
  </si>
  <si>
    <t>STROP oprava</t>
  </si>
  <si>
    <t>-1337566941</t>
  </si>
  <si>
    <t>-760670142</t>
  </si>
  <si>
    <t>26 - U Stanice 594/5, byt č. 310</t>
  </si>
  <si>
    <t>-2021828148</t>
  </si>
  <si>
    <t>24,35</t>
  </si>
  <si>
    <t>1982523539</t>
  </si>
  <si>
    <t>-64316052</t>
  </si>
  <si>
    <t>0,038*2 'Přepočtené koeficientem množství</t>
  </si>
  <si>
    <t>-1208620593</t>
  </si>
  <si>
    <t>1307385340</t>
  </si>
  <si>
    <t>0,038*19 'Přepočtené koeficientem množství</t>
  </si>
  <si>
    <t>-133624936</t>
  </si>
  <si>
    <t>2143895124</t>
  </si>
  <si>
    <t>-2113982602</t>
  </si>
  <si>
    <t>-726587572</t>
  </si>
  <si>
    <t>1682269626</t>
  </si>
  <si>
    <t>1451430916</t>
  </si>
  <si>
    <t>-488842479</t>
  </si>
  <si>
    <t>1297934856</t>
  </si>
  <si>
    <t>-7743187</t>
  </si>
  <si>
    <t>-186278051</t>
  </si>
  <si>
    <t>11,0</t>
  </si>
  <si>
    <t>-941369489</t>
  </si>
  <si>
    <t>-549865388</t>
  </si>
  <si>
    <t>-1293240866</t>
  </si>
  <si>
    <t>-1190687533</t>
  </si>
  <si>
    <t>184762761</t>
  </si>
  <si>
    <t>3,57*3,46+1,15*1,0+1,15*3,46+1,15*3,46+1,7*1,7</t>
  </si>
  <si>
    <t>964608797</t>
  </si>
  <si>
    <t>24,35*1,2 'Přepočtené koeficientem množství</t>
  </si>
  <si>
    <t>-838605133</t>
  </si>
  <si>
    <t>526151646</t>
  </si>
  <si>
    <t>-1212878901</t>
  </si>
  <si>
    <t>914771501</t>
  </si>
  <si>
    <t>byt č. 309 obsazený</t>
  </si>
  <si>
    <t>byt č. 310</t>
  </si>
  <si>
    <t>WC, chodba, šatna</t>
  </si>
  <si>
    <t>(1,15*2+1,0*2)*1,10-(0,7*0,5*2)</t>
  </si>
  <si>
    <t>742886048</t>
  </si>
  <si>
    <t>1,15*1,0</t>
  </si>
  <si>
    <t>366803307</t>
  </si>
  <si>
    <t>-1754814545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</si>
</sst>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/>
      <protection/>
    </xf>
    <xf numFmtId="167" fontId="23" fillId="0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2"/>
      <c r="AL5" s="22"/>
      <c r="AM5" s="22"/>
      <c r="AN5" s="22"/>
      <c r="AO5" s="22"/>
      <c r="AP5" s="22"/>
      <c r="AQ5" s="22"/>
      <c r="AR5" s="20"/>
      <c r="BE5" s="27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2"/>
      <c r="AL6" s="22"/>
      <c r="AM6" s="22"/>
      <c r="AN6" s="22"/>
      <c r="AO6" s="22"/>
      <c r="AP6" s="22"/>
      <c r="AQ6" s="22"/>
      <c r="AR6" s="20"/>
      <c r="BE6" s="27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1">
        <v>45231</v>
      </c>
      <c r="AO8" s="22"/>
      <c r="AP8" s="22"/>
      <c r="AQ8" s="22"/>
      <c r="AR8" s="20"/>
      <c r="BE8" s="27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2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72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2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72"/>
      <c r="BS13" s="17" t="s">
        <v>6</v>
      </c>
    </row>
    <row r="14" spans="2:71" ht="12.75">
      <c r="B14" s="21"/>
      <c r="C14" s="22"/>
      <c r="D14" s="22"/>
      <c r="E14" s="277" t="s">
        <v>28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2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72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2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2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72"/>
      <c r="BS19" s="17" t="s">
        <v>6</v>
      </c>
    </row>
    <row r="20" spans="2:71" s="1" customFormat="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2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2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2"/>
    </row>
    <row r="23" spans="2:57" s="1" customFormat="1" ht="16.5" customHeight="1">
      <c r="B23" s="21"/>
      <c r="C23" s="22"/>
      <c r="D23" s="22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2"/>
      <c r="AP23" s="22"/>
      <c r="AQ23" s="22"/>
      <c r="AR23" s="20"/>
      <c r="BE23" s="27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2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0">
        <f>ROUND(AG94,2)</f>
        <v>0</v>
      </c>
      <c r="AL26" s="281"/>
      <c r="AM26" s="281"/>
      <c r="AN26" s="281"/>
      <c r="AO26" s="281"/>
      <c r="AP26" s="36"/>
      <c r="AQ26" s="36"/>
      <c r="AR26" s="39"/>
      <c r="BE26" s="27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2" t="s">
        <v>35</v>
      </c>
      <c r="M28" s="282"/>
      <c r="N28" s="282"/>
      <c r="O28" s="282"/>
      <c r="P28" s="282"/>
      <c r="Q28" s="36"/>
      <c r="R28" s="36"/>
      <c r="S28" s="36"/>
      <c r="T28" s="36"/>
      <c r="U28" s="36"/>
      <c r="V28" s="36"/>
      <c r="W28" s="282" t="s">
        <v>36</v>
      </c>
      <c r="X28" s="282"/>
      <c r="Y28" s="282"/>
      <c r="Z28" s="282"/>
      <c r="AA28" s="282"/>
      <c r="AB28" s="282"/>
      <c r="AC28" s="282"/>
      <c r="AD28" s="282"/>
      <c r="AE28" s="282"/>
      <c r="AF28" s="36"/>
      <c r="AG28" s="36"/>
      <c r="AH28" s="36"/>
      <c r="AI28" s="36"/>
      <c r="AJ28" s="36"/>
      <c r="AK28" s="282" t="s">
        <v>37</v>
      </c>
      <c r="AL28" s="282"/>
      <c r="AM28" s="282"/>
      <c r="AN28" s="282"/>
      <c r="AO28" s="282"/>
      <c r="AP28" s="36"/>
      <c r="AQ28" s="36"/>
      <c r="AR28" s="39"/>
      <c r="BE28" s="272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85">
        <v>0.21</v>
      </c>
      <c r="M29" s="284"/>
      <c r="N29" s="284"/>
      <c r="O29" s="284"/>
      <c r="P29" s="284"/>
      <c r="Q29" s="41"/>
      <c r="R29" s="41"/>
      <c r="S29" s="41"/>
      <c r="T29" s="41"/>
      <c r="U29" s="41"/>
      <c r="V29" s="41"/>
      <c r="W29" s="283">
        <f>ROUND(AZ94,2)</f>
        <v>0</v>
      </c>
      <c r="X29" s="284"/>
      <c r="Y29" s="284"/>
      <c r="Z29" s="284"/>
      <c r="AA29" s="284"/>
      <c r="AB29" s="284"/>
      <c r="AC29" s="284"/>
      <c r="AD29" s="284"/>
      <c r="AE29" s="284"/>
      <c r="AF29" s="41"/>
      <c r="AG29" s="41"/>
      <c r="AH29" s="41"/>
      <c r="AI29" s="41"/>
      <c r="AJ29" s="41"/>
      <c r="AK29" s="283">
        <f>ROUND(AV94,2)</f>
        <v>0</v>
      </c>
      <c r="AL29" s="284"/>
      <c r="AM29" s="284"/>
      <c r="AN29" s="284"/>
      <c r="AO29" s="284"/>
      <c r="AP29" s="41"/>
      <c r="AQ29" s="41"/>
      <c r="AR29" s="42"/>
      <c r="BE29" s="273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85">
        <v>0.15</v>
      </c>
      <c r="M30" s="284"/>
      <c r="N30" s="284"/>
      <c r="O30" s="284"/>
      <c r="P30" s="284"/>
      <c r="Q30" s="41"/>
      <c r="R30" s="41"/>
      <c r="S30" s="41"/>
      <c r="T30" s="41"/>
      <c r="U30" s="41"/>
      <c r="V30" s="41"/>
      <c r="W30" s="283">
        <f>ROUND(BA94,2)</f>
        <v>0</v>
      </c>
      <c r="X30" s="284"/>
      <c r="Y30" s="284"/>
      <c r="Z30" s="284"/>
      <c r="AA30" s="284"/>
      <c r="AB30" s="284"/>
      <c r="AC30" s="284"/>
      <c r="AD30" s="284"/>
      <c r="AE30" s="284"/>
      <c r="AF30" s="41"/>
      <c r="AG30" s="41"/>
      <c r="AH30" s="41"/>
      <c r="AI30" s="41"/>
      <c r="AJ30" s="41"/>
      <c r="AK30" s="283">
        <f>ROUND(AW94,2)</f>
        <v>0</v>
      </c>
      <c r="AL30" s="284"/>
      <c r="AM30" s="284"/>
      <c r="AN30" s="284"/>
      <c r="AO30" s="284"/>
      <c r="AP30" s="41"/>
      <c r="AQ30" s="41"/>
      <c r="AR30" s="42"/>
      <c r="BE30" s="273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85">
        <v>0.21</v>
      </c>
      <c r="M31" s="284"/>
      <c r="N31" s="284"/>
      <c r="O31" s="284"/>
      <c r="P31" s="284"/>
      <c r="Q31" s="41"/>
      <c r="R31" s="41"/>
      <c r="S31" s="41"/>
      <c r="T31" s="41"/>
      <c r="U31" s="41"/>
      <c r="V31" s="41"/>
      <c r="W31" s="283">
        <f>ROUND(BB94,2)</f>
        <v>0</v>
      </c>
      <c r="X31" s="284"/>
      <c r="Y31" s="284"/>
      <c r="Z31" s="284"/>
      <c r="AA31" s="284"/>
      <c r="AB31" s="284"/>
      <c r="AC31" s="284"/>
      <c r="AD31" s="284"/>
      <c r="AE31" s="284"/>
      <c r="AF31" s="41"/>
      <c r="AG31" s="41"/>
      <c r="AH31" s="41"/>
      <c r="AI31" s="41"/>
      <c r="AJ31" s="41"/>
      <c r="AK31" s="283">
        <v>0</v>
      </c>
      <c r="AL31" s="284"/>
      <c r="AM31" s="284"/>
      <c r="AN31" s="284"/>
      <c r="AO31" s="284"/>
      <c r="AP31" s="41"/>
      <c r="AQ31" s="41"/>
      <c r="AR31" s="42"/>
      <c r="BE31" s="273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85">
        <v>0.15</v>
      </c>
      <c r="M32" s="284"/>
      <c r="N32" s="284"/>
      <c r="O32" s="284"/>
      <c r="P32" s="284"/>
      <c r="Q32" s="41"/>
      <c r="R32" s="41"/>
      <c r="S32" s="41"/>
      <c r="T32" s="41"/>
      <c r="U32" s="41"/>
      <c r="V32" s="41"/>
      <c r="W32" s="283">
        <f>ROUND(BC94,2)</f>
        <v>0</v>
      </c>
      <c r="X32" s="284"/>
      <c r="Y32" s="284"/>
      <c r="Z32" s="284"/>
      <c r="AA32" s="284"/>
      <c r="AB32" s="284"/>
      <c r="AC32" s="284"/>
      <c r="AD32" s="284"/>
      <c r="AE32" s="284"/>
      <c r="AF32" s="41"/>
      <c r="AG32" s="41"/>
      <c r="AH32" s="41"/>
      <c r="AI32" s="41"/>
      <c r="AJ32" s="41"/>
      <c r="AK32" s="283">
        <v>0</v>
      </c>
      <c r="AL32" s="284"/>
      <c r="AM32" s="284"/>
      <c r="AN32" s="284"/>
      <c r="AO32" s="284"/>
      <c r="AP32" s="41"/>
      <c r="AQ32" s="41"/>
      <c r="AR32" s="42"/>
      <c r="BE32" s="273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85">
        <v>0</v>
      </c>
      <c r="M33" s="284"/>
      <c r="N33" s="284"/>
      <c r="O33" s="284"/>
      <c r="P33" s="284"/>
      <c r="Q33" s="41"/>
      <c r="R33" s="41"/>
      <c r="S33" s="41"/>
      <c r="T33" s="41"/>
      <c r="U33" s="41"/>
      <c r="V33" s="41"/>
      <c r="W33" s="283">
        <f>ROUND(BD94,2)</f>
        <v>0</v>
      </c>
      <c r="X33" s="284"/>
      <c r="Y33" s="284"/>
      <c r="Z33" s="284"/>
      <c r="AA33" s="284"/>
      <c r="AB33" s="284"/>
      <c r="AC33" s="284"/>
      <c r="AD33" s="284"/>
      <c r="AE33" s="284"/>
      <c r="AF33" s="41"/>
      <c r="AG33" s="41"/>
      <c r="AH33" s="41"/>
      <c r="AI33" s="41"/>
      <c r="AJ33" s="41"/>
      <c r="AK33" s="283">
        <v>0</v>
      </c>
      <c r="AL33" s="284"/>
      <c r="AM33" s="284"/>
      <c r="AN33" s="284"/>
      <c r="AO33" s="284"/>
      <c r="AP33" s="41"/>
      <c r="AQ33" s="41"/>
      <c r="AR33" s="42"/>
      <c r="BE33" s="27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2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89" t="s">
        <v>46</v>
      </c>
      <c r="Y35" s="287"/>
      <c r="Z35" s="287"/>
      <c r="AA35" s="287"/>
      <c r="AB35" s="287"/>
      <c r="AC35" s="45"/>
      <c r="AD35" s="45"/>
      <c r="AE35" s="45"/>
      <c r="AF35" s="45"/>
      <c r="AG35" s="45"/>
      <c r="AH35" s="45"/>
      <c r="AI35" s="45"/>
      <c r="AJ35" s="45"/>
      <c r="AK35" s="286">
        <f>SUM(AK26:AK33)</f>
        <v>0</v>
      </c>
      <c r="AL35" s="287"/>
      <c r="AM35" s="287"/>
      <c r="AN35" s="287"/>
      <c r="AO35" s="28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2023006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0" t="str">
        <f>K6</f>
        <v>Oprava bytů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2">
        <f>IF(AN8="","",AN8)</f>
        <v>45231</v>
      </c>
      <c r="AN87" s="25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Městská část Praha 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3" t="str">
        <f>IF(E17="","",E17)</f>
        <v xml:space="preserve"> </v>
      </c>
      <c r="AN89" s="254"/>
      <c r="AO89" s="254"/>
      <c r="AP89" s="254"/>
      <c r="AQ89" s="36"/>
      <c r="AR89" s="39"/>
      <c r="AS89" s="255" t="s">
        <v>54</v>
      </c>
      <c r="AT89" s="25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53" t="str">
        <f>IF(E20="","",E20)</f>
        <v>Simona Králová, SNEO, a.s.</v>
      </c>
      <c r="AN90" s="254"/>
      <c r="AO90" s="254"/>
      <c r="AP90" s="254"/>
      <c r="AQ90" s="36"/>
      <c r="AR90" s="39"/>
      <c r="AS90" s="257"/>
      <c r="AT90" s="25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59"/>
      <c r="AT91" s="26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1" t="s">
        <v>55</v>
      </c>
      <c r="D92" s="262"/>
      <c r="E92" s="262"/>
      <c r="F92" s="262"/>
      <c r="G92" s="262"/>
      <c r="H92" s="73"/>
      <c r="I92" s="264" t="s">
        <v>56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3" t="s">
        <v>57</v>
      </c>
      <c r="AH92" s="262"/>
      <c r="AI92" s="262"/>
      <c r="AJ92" s="262"/>
      <c r="AK92" s="262"/>
      <c r="AL92" s="262"/>
      <c r="AM92" s="262"/>
      <c r="AN92" s="264" t="s">
        <v>58</v>
      </c>
      <c r="AO92" s="262"/>
      <c r="AP92" s="265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9">
        <f>ROUND(SUM(AG95:AG100),2)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100">SUM(AG94,AT94)</f>
        <v>0</v>
      </c>
      <c r="AO94" s="270"/>
      <c r="AP94" s="270"/>
      <c r="AQ94" s="85" t="s">
        <v>1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66" t="s">
        <v>79</v>
      </c>
      <c r="E95" s="266"/>
      <c r="F95" s="266"/>
      <c r="G95" s="266"/>
      <c r="H95" s="266"/>
      <c r="I95" s="96"/>
      <c r="J95" s="266" t="s">
        <v>80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7">
        <f>'20 - U Stanice 594-5, byt...'!J30</f>
        <v>0</v>
      </c>
      <c r="AH95" s="268"/>
      <c r="AI95" s="268"/>
      <c r="AJ95" s="268"/>
      <c r="AK95" s="268"/>
      <c r="AL95" s="268"/>
      <c r="AM95" s="268"/>
      <c r="AN95" s="267">
        <f t="shared" si="0"/>
        <v>0</v>
      </c>
      <c r="AO95" s="268"/>
      <c r="AP95" s="268"/>
      <c r="AQ95" s="97" t="s">
        <v>81</v>
      </c>
      <c r="AR95" s="98"/>
      <c r="AS95" s="99">
        <v>0</v>
      </c>
      <c r="AT95" s="100">
        <f t="shared" si="1"/>
        <v>0</v>
      </c>
      <c r="AU95" s="101">
        <f>'20 - U Stanice 594-5, byt...'!P128</f>
        <v>0</v>
      </c>
      <c r="AV95" s="100">
        <f>'20 - U Stanice 594-5, byt...'!J33</f>
        <v>0</v>
      </c>
      <c r="AW95" s="100">
        <f>'20 - U Stanice 594-5, byt...'!J34</f>
        <v>0</v>
      </c>
      <c r="AX95" s="100">
        <f>'20 - U Stanice 594-5, byt...'!J35</f>
        <v>0</v>
      </c>
      <c r="AY95" s="100">
        <f>'20 - U Stanice 594-5, byt...'!J36</f>
        <v>0</v>
      </c>
      <c r="AZ95" s="100">
        <f>'20 - U Stanice 594-5, byt...'!F33</f>
        <v>0</v>
      </c>
      <c r="BA95" s="100">
        <f>'20 - U Stanice 594-5, byt...'!F34</f>
        <v>0</v>
      </c>
      <c r="BB95" s="100">
        <f>'20 - U Stanice 594-5, byt...'!F35</f>
        <v>0</v>
      </c>
      <c r="BC95" s="100">
        <f>'20 - U Stanice 594-5, byt...'!F36</f>
        <v>0</v>
      </c>
      <c r="BD95" s="102">
        <f>'20 - U Stanice 594-5, byt...'!F37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78</v>
      </c>
      <c r="B96" s="94"/>
      <c r="C96" s="95"/>
      <c r="D96" s="266" t="s">
        <v>7</v>
      </c>
      <c r="E96" s="266"/>
      <c r="F96" s="266"/>
      <c r="G96" s="266"/>
      <c r="H96" s="266"/>
      <c r="I96" s="96"/>
      <c r="J96" s="266" t="s">
        <v>85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7">
        <f>'21 - U Stanice 594-5, byt...'!J30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97" t="s">
        <v>81</v>
      </c>
      <c r="AR96" s="98"/>
      <c r="AS96" s="99">
        <v>0</v>
      </c>
      <c r="AT96" s="100">
        <f t="shared" si="1"/>
        <v>0</v>
      </c>
      <c r="AU96" s="101">
        <f>'21 - U Stanice 594-5, byt...'!P127</f>
        <v>0</v>
      </c>
      <c r="AV96" s="100">
        <f>'21 - U Stanice 594-5, byt...'!J33</f>
        <v>0</v>
      </c>
      <c r="AW96" s="100">
        <f>'21 - U Stanice 594-5, byt...'!J34</f>
        <v>0</v>
      </c>
      <c r="AX96" s="100">
        <f>'21 - U Stanice 594-5, byt...'!J35</f>
        <v>0</v>
      </c>
      <c r="AY96" s="100">
        <f>'21 - U Stanice 594-5, byt...'!J36</f>
        <v>0</v>
      </c>
      <c r="AZ96" s="100">
        <f>'21 - U Stanice 594-5, byt...'!F33</f>
        <v>0</v>
      </c>
      <c r="BA96" s="100">
        <f>'21 - U Stanice 594-5, byt...'!F34</f>
        <v>0</v>
      </c>
      <c r="BB96" s="100">
        <f>'21 - U Stanice 594-5, byt...'!F35</f>
        <v>0</v>
      </c>
      <c r="BC96" s="100">
        <f>'21 - U Stanice 594-5, byt...'!F36</f>
        <v>0</v>
      </c>
      <c r="BD96" s="102">
        <f>'21 - U Stanice 594-5, byt...'!F37</f>
        <v>0</v>
      </c>
      <c r="BT96" s="103" t="s">
        <v>82</v>
      </c>
      <c r="BV96" s="103" t="s">
        <v>76</v>
      </c>
      <c r="BW96" s="103" t="s">
        <v>86</v>
      </c>
      <c r="BX96" s="103" t="s">
        <v>5</v>
      </c>
      <c r="CL96" s="103" t="s">
        <v>1</v>
      </c>
      <c r="CM96" s="103" t="s">
        <v>84</v>
      </c>
    </row>
    <row r="97" spans="1:91" s="7" customFormat="1" ht="16.5" customHeight="1">
      <c r="A97" s="93" t="s">
        <v>78</v>
      </c>
      <c r="B97" s="94"/>
      <c r="C97" s="95"/>
      <c r="D97" s="266" t="s">
        <v>87</v>
      </c>
      <c r="E97" s="266"/>
      <c r="F97" s="266"/>
      <c r="G97" s="266"/>
      <c r="H97" s="266"/>
      <c r="I97" s="96"/>
      <c r="J97" s="266" t="s">
        <v>88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7">
        <f>'22 - U Stanice 594-5, byt...'!J30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97" t="s">
        <v>81</v>
      </c>
      <c r="AR97" s="98"/>
      <c r="AS97" s="99">
        <v>0</v>
      </c>
      <c r="AT97" s="100">
        <f t="shared" si="1"/>
        <v>0</v>
      </c>
      <c r="AU97" s="101">
        <f>'22 - U Stanice 594-5, byt...'!P127</f>
        <v>0</v>
      </c>
      <c r="AV97" s="100">
        <f>'22 - U Stanice 594-5, byt...'!J33</f>
        <v>0</v>
      </c>
      <c r="AW97" s="100">
        <f>'22 - U Stanice 594-5, byt...'!J34</f>
        <v>0</v>
      </c>
      <c r="AX97" s="100">
        <f>'22 - U Stanice 594-5, byt...'!J35</f>
        <v>0</v>
      </c>
      <c r="AY97" s="100">
        <f>'22 - U Stanice 594-5, byt...'!J36</f>
        <v>0</v>
      </c>
      <c r="AZ97" s="100">
        <f>'22 - U Stanice 594-5, byt...'!F33</f>
        <v>0</v>
      </c>
      <c r="BA97" s="100">
        <f>'22 - U Stanice 594-5, byt...'!F34</f>
        <v>0</v>
      </c>
      <c r="BB97" s="100">
        <f>'22 - U Stanice 594-5, byt...'!F35</f>
        <v>0</v>
      </c>
      <c r="BC97" s="100">
        <f>'22 - U Stanice 594-5, byt...'!F36</f>
        <v>0</v>
      </c>
      <c r="BD97" s="102">
        <f>'22 - U Stanice 594-5, byt...'!F37</f>
        <v>0</v>
      </c>
      <c r="BT97" s="103" t="s">
        <v>82</v>
      </c>
      <c r="BV97" s="103" t="s">
        <v>76</v>
      </c>
      <c r="BW97" s="103" t="s">
        <v>89</v>
      </c>
      <c r="BX97" s="103" t="s">
        <v>5</v>
      </c>
      <c r="CL97" s="103" t="s">
        <v>1</v>
      </c>
      <c r="CM97" s="103" t="s">
        <v>84</v>
      </c>
    </row>
    <row r="98" spans="1:91" s="7" customFormat="1" ht="16.5" customHeight="1">
      <c r="A98" s="93" t="s">
        <v>78</v>
      </c>
      <c r="B98" s="94"/>
      <c r="C98" s="95"/>
      <c r="D98" s="266" t="s">
        <v>90</v>
      </c>
      <c r="E98" s="266"/>
      <c r="F98" s="266"/>
      <c r="G98" s="266"/>
      <c r="H98" s="266"/>
      <c r="I98" s="96"/>
      <c r="J98" s="266" t="s">
        <v>91</v>
      </c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7">
        <f>'23 - U Stanice 594-5, byt...'!J30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97" t="s">
        <v>81</v>
      </c>
      <c r="AR98" s="98"/>
      <c r="AS98" s="99">
        <v>0</v>
      </c>
      <c r="AT98" s="100">
        <f t="shared" si="1"/>
        <v>0</v>
      </c>
      <c r="AU98" s="101">
        <f>'23 - U Stanice 594-5, byt...'!P129</f>
        <v>0</v>
      </c>
      <c r="AV98" s="100">
        <f>'23 - U Stanice 594-5, byt...'!J33</f>
        <v>0</v>
      </c>
      <c r="AW98" s="100">
        <f>'23 - U Stanice 594-5, byt...'!J34</f>
        <v>0</v>
      </c>
      <c r="AX98" s="100">
        <f>'23 - U Stanice 594-5, byt...'!J35</f>
        <v>0</v>
      </c>
      <c r="AY98" s="100">
        <f>'23 - U Stanice 594-5, byt...'!J36</f>
        <v>0</v>
      </c>
      <c r="AZ98" s="100">
        <f>'23 - U Stanice 594-5, byt...'!F33</f>
        <v>0</v>
      </c>
      <c r="BA98" s="100">
        <f>'23 - U Stanice 594-5, byt...'!F34</f>
        <v>0</v>
      </c>
      <c r="BB98" s="100">
        <f>'23 - U Stanice 594-5, byt...'!F35</f>
        <v>0</v>
      </c>
      <c r="BC98" s="100">
        <f>'23 - U Stanice 594-5, byt...'!F36</f>
        <v>0</v>
      </c>
      <c r="BD98" s="102">
        <f>'23 - U Stanice 594-5, byt...'!F37</f>
        <v>0</v>
      </c>
      <c r="BT98" s="103" t="s">
        <v>82</v>
      </c>
      <c r="BV98" s="103" t="s">
        <v>76</v>
      </c>
      <c r="BW98" s="103" t="s">
        <v>92</v>
      </c>
      <c r="BX98" s="103" t="s">
        <v>5</v>
      </c>
      <c r="CL98" s="103" t="s">
        <v>1</v>
      </c>
      <c r="CM98" s="103" t="s">
        <v>84</v>
      </c>
    </row>
    <row r="99" spans="1:91" s="7" customFormat="1" ht="16.5" customHeight="1">
      <c r="A99" s="93" t="s">
        <v>78</v>
      </c>
      <c r="B99" s="94"/>
      <c r="C99" s="95"/>
      <c r="D99" s="266" t="s">
        <v>93</v>
      </c>
      <c r="E99" s="266"/>
      <c r="F99" s="266"/>
      <c r="G99" s="266"/>
      <c r="H99" s="266"/>
      <c r="I99" s="96"/>
      <c r="J99" s="266" t="s">
        <v>94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7">
        <f>'25 - U Stanice 594-5, byt...'!J30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97" t="s">
        <v>81</v>
      </c>
      <c r="AR99" s="98"/>
      <c r="AS99" s="99">
        <v>0</v>
      </c>
      <c r="AT99" s="100">
        <f t="shared" si="1"/>
        <v>0</v>
      </c>
      <c r="AU99" s="101">
        <f>'25 - U Stanice 594-5, byt...'!P126</f>
        <v>0</v>
      </c>
      <c r="AV99" s="100">
        <f>'25 - U Stanice 594-5, byt...'!J33</f>
        <v>0</v>
      </c>
      <c r="AW99" s="100">
        <f>'25 - U Stanice 594-5, byt...'!J34</f>
        <v>0</v>
      </c>
      <c r="AX99" s="100">
        <f>'25 - U Stanice 594-5, byt...'!J35</f>
        <v>0</v>
      </c>
      <c r="AY99" s="100">
        <f>'25 - U Stanice 594-5, byt...'!J36</f>
        <v>0</v>
      </c>
      <c r="AZ99" s="100">
        <f>'25 - U Stanice 594-5, byt...'!F33</f>
        <v>0</v>
      </c>
      <c r="BA99" s="100">
        <f>'25 - U Stanice 594-5, byt...'!F34</f>
        <v>0</v>
      </c>
      <c r="BB99" s="100">
        <f>'25 - U Stanice 594-5, byt...'!F35</f>
        <v>0</v>
      </c>
      <c r="BC99" s="100">
        <f>'25 - U Stanice 594-5, byt...'!F36</f>
        <v>0</v>
      </c>
      <c r="BD99" s="102">
        <f>'25 - U Stanice 594-5, byt...'!F37</f>
        <v>0</v>
      </c>
      <c r="BT99" s="103" t="s">
        <v>82</v>
      </c>
      <c r="BV99" s="103" t="s">
        <v>76</v>
      </c>
      <c r="BW99" s="103" t="s">
        <v>95</v>
      </c>
      <c r="BX99" s="103" t="s">
        <v>5</v>
      </c>
      <c r="CL99" s="103" t="s">
        <v>1</v>
      </c>
      <c r="CM99" s="103" t="s">
        <v>84</v>
      </c>
    </row>
    <row r="100" spans="1:91" s="7" customFormat="1" ht="16.5" customHeight="1">
      <c r="A100" s="93" t="s">
        <v>78</v>
      </c>
      <c r="B100" s="94"/>
      <c r="C100" s="95"/>
      <c r="D100" s="266" t="s">
        <v>96</v>
      </c>
      <c r="E100" s="266"/>
      <c r="F100" s="266"/>
      <c r="G100" s="266"/>
      <c r="H100" s="266"/>
      <c r="I100" s="96"/>
      <c r="J100" s="266" t="s">
        <v>97</v>
      </c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7">
        <f>'26 - U Stanice 594-5, byt...'!J30</f>
        <v>0</v>
      </c>
      <c r="AH100" s="268"/>
      <c r="AI100" s="268"/>
      <c r="AJ100" s="268"/>
      <c r="AK100" s="268"/>
      <c r="AL100" s="268"/>
      <c r="AM100" s="268"/>
      <c r="AN100" s="267">
        <f t="shared" si="0"/>
        <v>0</v>
      </c>
      <c r="AO100" s="268"/>
      <c r="AP100" s="268"/>
      <c r="AQ100" s="97" t="s">
        <v>81</v>
      </c>
      <c r="AR100" s="98"/>
      <c r="AS100" s="104">
        <v>0</v>
      </c>
      <c r="AT100" s="105">
        <f t="shared" si="1"/>
        <v>0</v>
      </c>
      <c r="AU100" s="106">
        <f>'26 - U Stanice 594-5, byt...'!P126</f>
        <v>0</v>
      </c>
      <c r="AV100" s="105">
        <f>'26 - U Stanice 594-5, byt...'!J33</f>
        <v>0</v>
      </c>
      <c r="AW100" s="105">
        <f>'26 - U Stanice 594-5, byt...'!J34</f>
        <v>0</v>
      </c>
      <c r="AX100" s="105">
        <f>'26 - U Stanice 594-5, byt...'!J35</f>
        <v>0</v>
      </c>
      <c r="AY100" s="105">
        <f>'26 - U Stanice 594-5, byt...'!J36</f>
        <v>0</v>
      </c>
      <c r="AZ100" s="105">
        <f>'26 - U Stanice 594-5, byt...'!F33</f>
        <v>0</v>
      </c>
      <c r="BA100" s="105">
        <f>'26 - U Stanice 594-5, byt...'!F34</f>
        <v>0</v>
      </c>
      <c r="BB100" s="105">
        <f>'26 - U Stanice 594-5, byt...'!F35</f>
        <v>0</v>
      </c>
      <c r="BC100" s="105">
        <f>'26 - U Stanice 594-5, byt...'!F36</f>
        <v>0</v>
      </c>
      <c r="BD100" s="107">
        <f>'26 - U Stanice 594-5, byt...'!F37</f>
        <v>0</v>
      </c>
      <c r="BT100" s="103" t="s">
        <v>82</v>
      </c>
      <c r="BV100" s="103" t="s">
        <v>76</v>
      </c>
      <c r="BW100" s="103" t="s">
        <v>98</v>
      </c>
      <c r="BX100" s="103" t="s">
        <v>5</v>
      </c>
      <c r="CL100" s="103" t="s">
        <v>1</v>
      </c>
      <c r="CM100" s="103" t="s">
        <v>84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yuouHOS0elermifwhUznt7G0GYYkJn/WTg3Lamox5t2/WpKaUk5TNzOP0DZ7IZzhhFeIW3beGobhJcAOutF+dA==" saltValue="Orjf2XqnzuVo6ybCnnw+Cg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20 - U Stanice 594-5, byt...'!C2" display="/"/>
    <hyperlink ref="A96" location="'21 - U Stanice 594-5, byt...'!C2" display="/"/>
    <hyperlink ref="A97" location="'22 - U Stanice 594-5, byt...'!C2" display="/"/>
    <hyperlink ref="A98" location="'23 - U Stanice 594-5, byt...'!C2" display="/"/>
    <hyperlink ref="A99" location="'25 - U Stanice 594-5, byt...'!C2" display="/"/>
    <hyperlink ref="A100" location="'26 - U Stanice 594-5,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84">
      <selection activeCell="H217" sqref="H2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101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ROUND((SUM(BE128:BE216)),2)</f>
        <v>0</v>
      </c>
      <c r="G33" s="34"/>
      <c r="H33" s="34"/>
      <c r="I33" s="124">
        <v>0.21</v>
      </c>
      <c r="J33" s="123">
        <f>ROUND(((SUM(BE128:BE216))*I33),2)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ROUND((SUM(BF128:BF216)),2)</f>
        <v>0</v>
      </c>
      <c r="G34" s="34"/>
      <c r="H34" s="34"/>
      <c r="I34" s="124">
        <v>0.15</v>
      </c>
      <c r="J34" s="123">
        <f>ROUND(((SUM(BF128:BF216))*I34),2)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ROUND((SUM(BG128:BG216)),2)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ROUND((SUM(BH128:BH216)),2)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ROUND((SUM(BI128:BI216)),2)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20 - U Stanice 594/5, byt č. 208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J142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111</v>
      </c>
      <c r="E101" s="150"/>
      <c r="F101" s="150"/>
      <c r="G101" s="150"/>
      <c r="H101" s="150"/>
      <c r="I101" s="150"/>
      <c r="J101" s="151">
        <f>J145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J146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J162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114</v>
      </c>
      <c r="E104" s="156"/>
      <c r="F104" s="156"/>
      <c r="G104" s="156"/>
      <c r="H104" s="156"/>
      <c r="I104" s="156"/>
      <c r="J104" s="157">
        <f>J166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115</v>
      </c>
      <c r="E105" s="156"/>
      <c r="F105" s="156"/>
      <c r="G105" s="156"/>
      <c r="H105" s="156"/>
      <c r="I105" s="156"/>
      <c r="J105" s="157">
        <f>J177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116</v>
      </c>
      <c r="E106" s="150"/>
      <c r="F106" s="150"/>
      <c r="G106" s="150"/>
      <c r="H106" s="150"/>
      <c r="I106" s="150"/>
      <c r="J106" s="151">
        <f>J212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117</v>
      </c>
      <c r="E107" s="156"/>
      <c r="F107" s="156"/>
      <c r="G107" s="156"/>
      <c r="H107" s="156"/>
      <c r="I107" s="156"/>
      <c r="J107" s="157">
        <f>J213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118</v>
      </c>
      <c r="E108" s="156"/>
      <c r="F108" s="156"/>
      <c r="G108" s="156"/>
      <c r="H108" s="156"/>
      <c r="I108" s="156"/>
      <c r="J108" s="157">
        <f>J215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8" t="str">
        <f>E7</f>
        <v>Oprava bytů</v>
      </c>
      <c r="F118" s="299"/>
      <c r="G118" s="299"/>
      <c r="H118" s="299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100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0" t="str">
        <f>E9</f>
        <v>20 - U Stanice 594/5, byt č. 208</v>
      </c>
      <c r="F120" s="300"/>
      <c r="G120" s="300"/>
      <c r="H120" s="30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>
        <f>IF(J12="","",J12)</f>
        <v>45231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E15</f>
        <v>Městská část Praha 6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30</v>
      </c>
      <c r="J125" s="32" t="str">
        <f>E24</f>
        <v>Simona Králová, SNEO, a.s.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120</v>
      </c>
      <c r="D127" s="162" t="s">
        <v>59</v>
      </c>
      <c r="E127" s="162" t="s">
        <v>55</v>
      </c>
      <c r="F127" s="162" t="s">
        <v>56</v>
      </c>
      <c r="G127" s="162" t="s">
        <v>121</v>
      </c>
      <c r="H127" s="162" t="s">
        <v>122</v>
      </c>
      <c r="I127" s="162" t="s">
        <v>123</v>
      </c>
      <c r="J127" s="163" t="s">
        <v>104</v>
      </c>
      <c r="K127" s="164" t="s">
        <v>124</v>
      </c>
      <c r="L127" s="165"/>
      <c r="M127" s="75" t="s">
        <v>1</v>
      </c>
      <c r="N127" s="76" t="s">
        <v>38</v>
      </c>
      <c r="O127" s="76" t="s">
        <v>125</v>
      </c>
      <c r="P127" s="76" t="s">
        <v>126</v>
      </c>
      <c r="Q127" s="76" t="s">
        <v>127</v>
      </c>
      <c r="R127" s="76" t="s">
        <v>128</v>
      </c>
      <c r="S127" s="76" t="s">
        <v>129</v>
      </c>
      <c r="T127" s="77" t="s">
        <v>130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131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P129+P145+P212</f>
        <v>0</v>
      </c>
      <c r="Q128" s="79"/>
      <c r="R128" s="168">
        <f>R129+R145+R212</f>
        <v>0.20964975000000002</v>
      </c>
      <c r="S128" s="79"/>
      <c r="T128" s="169">
        <f>T129+T145+T212</f>
        <v>0.044733300000000004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73</v>
      </c>
      <c r="AU128" s="17" t="s">
        <v>106</v>
      </c>
      <c r="BK128" s="170">
        <f>BK129+BK145+BK212</f>
        <v>0</v>
      </c>
    </row>
    <row r="129" spans="2:63" s="12" customFormat="1" ht="25.9" customHeight="1">
      <c r="B129" s="171"/>
      <c r="C129" s="172"/>
      <c r="D129" s="173" t="s">
        <v>73</v>
      </c>
      <c r="E129" s="174" t="s">
        <v>132</v>
      </c>
      <c r="F129" s="174" t="s">
        <v>133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P130+P134+P142</f>
        <v>0</v>
      </c>
      <c r="Q129" s="179"/>
      <c r="R129" s="180">
        <f>R130+R134+R142</f>
        <v>0.0015034000000000002</v>
      </c>
      <c r="S129" s="179"/>
      <c r="T129" s="181">
        <f>T130+T134+T142</f>
        <v>0</v>
      </c>
      <c r="AR129" s="182" t="s">
        <v>82</v>
      </c>
      <c r="AT129" s="183" t="s">
        <v>73</v>
      </c>
      <c r="AU129" s="183" t="s">
        <v>74</v>
      </c>
      <c r="AY129" s="182" t="s">
        <v>134</v>
      </c>
      <c r="BK129" s="184">
        <f>BK130+BK134+BK142</f>
        <v>0</v>
      </c>
    </row>
    <row r="130" spans="2:63" s="12" customFormat="1" ht="22.9" customHeight="1">
      <c r="B130" s="171"/>
      <c r="C130" s="172"/>
      <c r="D130" s="173" t="s">
        <v>73</v>
      </c>
      <c r="E130" s="185" t="s">
        <v>135</v>
      </c>
      <c r="F130" s="185" t="s">
        <v>136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SUM(P131:P133)</f>
        <v>0</v>
      </c>
      <c r="Q130" s="179"/>
      <c r="R130" s="180">
        <f>SUM(R131:R133)</f>
        <v>0.0015034000000000002</v>
      </c>
      <c r="S130" s="179"/>
      <c r="T130" s="181">
        <f>SUM(T131:T133)</f>
        <v>0</v>
      </c>
      <c r="AR130" s="182" t="s">
        <v>82</v>
      </c>
      <c r="AT130" s="183" t="s">
        <v>73</v>
      </c>
      <c r="AU130" s="183" t="s">
        <v>82</v>
      </c>
      <c r="AY130" s="182" t="s">
        <v>134</v>
      </c>
      <c r="BK130" s="184">
        <f>SUM(BK131:BK133)</f>
        <v>0</v>
      </c>
    </row>
    <row r="131" spans="1:65" s="2" customFormat="1" ht="24.2" customHeight="1">
      <c r="A131" s="34"/>
      <c r="B131" s="35"/>
      <c r="C131" s="187" t="s">
        <v>82</v>
      </c>
      <c r="D131" s="187" t="s">
        <v>137</v>
      </c>
      <c r="E131" s="188" t="s">
        <v>138</v>
      </c>
      <c r="F131" s="189" t="s">
        <v>139</v>
      </c>
      <c r="G131" s="190" t="s">
        <v>140</v>
      </c>
      <c r="H131" s="191">
        <v>37.585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39</v>
      </c>
      <c r="O131" s="71"/>
      <c r="P131" s="197">
        <f>O131*H131</f>
        <v>0</v>
      </c>
      <c r="Q131" s="197">
        <v>4E-05</v>
      </c>
      <c r="R131" s="197">
        <f>Q131*H131</f>
        <v>0.0015034000000000002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141</v>
      </c>
      <c r="AT131" s="199" t="s">
        <v>137</v>
      </c>
      <c r="AU131" s="199" t="s">
        <v>84</v>
      </c>
      <c r="AY131" s="17" t="s">
        <v>134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82</v>
      </c>
      <c r="BK131" s="200">
        <f>ROUND(I131*H131,2)</f>
        <v>0</v>
      </c>
      <c r="BL131" s="17" t="s">
        <v>141</v>
      </c>
      <c r="BM131" s="199" t="s">
        <v>142</v>
      </c>
    </row>
    <row r="132" spans="2:51" s="13" customFormat="1" ht="11.25">
      <c r="B132" s="201"/>
      <c r="C132" s="202"/>
      <c r="D132" s="203" t="s">
        <v>143</v>
      </c>
      <c r="E132" s="204" t="s">
        <v>1</v>
      </c>
      <c r="F132" s="205" t="s">
        <v>144</v>
      </c>
      <c r="G132" s="202"/>
      <c r="H132" s="204" t="s">
        <v>1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143</v>
      </c>
      <c r="AU132" s="211" t="s">
        <v>84</v>
      </c>
      <c r="AV132" s="13" t="s">
        <v>82</v>
      </c>
      <c r="AW132" s="13" t="s">
        <v>32</v>
      </c>
      <c r="AX132" s="13" t="s">
        <v>74</v>
      </c>
      <c r="AY132" s="211" t="s">
        <v>134</v>
      </c>
    </row>
    <row r="133" spans="2:51" s="14" customFormat="1" ht="11.25">
      <c r="B133" s="212"/>
      <c r="C133" s="213"/>
      <c r="D133" s="203" t="s">
        <v>143</v>
      </c>
      <c r="E133" s="214" t="s">
        <v>1</v>
      </c>
      <c r="F133" s="215" t="s">
        <v>145</v>
      </c>
      <c r="G133" s="213"/>
      <c r="H133" s="216">
        <v>37.585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143</v>
      </c>
      <c r="AU133" s="222" t="s">
        <v>84</v>
      </c>
      <c r="AV133" s="14" t="s">
        <v>84</v>
      </c>
      <c r="AW133" s="14" t="s">
        <v>32</v>
      </c>
      <c r="AX133" s="14" t="s">
        <v>82</v>
      </c>
      <c r="AY133" s="222" t="s">
        <v>134</v>
      </c>
    </row>
    <row r="134" spans="2:63" s="12" customFormat="1" ht="22.9" customHeight="1">
      <c r="B134" s="171"/>
      <c r="C134" s="172"/>
      <c r="D134" s="173" t="s">
        <v>73</v>
      </c>
      <c r="E134" s="185" t="s">
        <v>146</v>
      </c>
      <c r="F134" s="185" t="s">
        <v>147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SUM(P135:P141)</f>
        <v>0</v>
      </c>
      <c r="Q134" s="179"/>
      <c r="R134" s="180">
        <f>SUM(R135:R141)</f>
        <v>0</v>
      </c>
      <c r="S134" s="179"/>
      <c r="T134" s="181">
        <f>SUM(T135:T141)</f>
        <v>0</v>
      </c>
      <c r="AR134" s="182" t="s">
        <v>82</v>
      </c>
      <c r="AT134" s="183" t="s">
        <v>73</v>
      </c>
      <c r="AU134" s="183" t="s">
        <v>82</v>
      </c>
      <c r="AY134" s="182" t="s">
        <v>134</v>
      </c>
      <c r="BK134" s="184">
        <f>SUM(BK135:BK141)</f>
        <v>0</v>
      </c>
    </row>
    <row r="135" spans="1:65" s="2" customFormat="1" ht="24.2" customHeight="1">
      <c r="A135" s="34"/>
      <c r="B135" s="35"/>
      <c r="C135" s="187" t="s">
        <v>84</v>
      </c>
      <c r="D135" s="187" t="s">
        <v>137</v>
      </c>
      <c r="E135" s="188" t="s">
        <v>148</v>
      </c>
      <c r="F135" s="189" t="s">
        <v>149</v>
      </c>
      <c r="G135" s="190" t="s">
        <v>150</v>
      </c>
      <c r="H135" s="191">
        <v>0.045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39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84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82</v>
      </c>
      <c r="BK135" s="200">
        <f>ROUND(I135*H135,2)</f>
        <v>0</v>
      </c>
      <c r="BL135" s="17" t="s">
        <v>141</v>
      </c>
      <c r="BM135" s="199" t="s">
        <v>151</v>
      </c>
    </row>
    <row r="136" spans="1:65" s="2" customFormat="1" ht="33" customHeight="1">
      <c r="A136" s="34"/>
      <c r="B136" s="35"/>
      <c r="C136" s="187" t="s">
        <v>152</v>
      </c>
      <c r="D136" s="187" t="s">
        <v>137</v>
      </c>
      <c r="E136" s="188" t="s">
        <v>153</v>
      </c>
      <c r="F136" s="189" t="s">
        <v>154</v>
      </c>
      <c r="G136" s="190" t="s">
        <v>150</v>
      </c>
      <c r="H136" s="191">
        <v>0.09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39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84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0</v>
      </c>
      <c r="BL136" s="17" t="s">
        <v>141</v>
      </c>
      <c r="BM136" s="199" t="s">
        <v>155</v>
      </c>
    </row>
    <row r="137" spans="2:51" s="14" customFormat="1" ht="11.25">
      <c r="B137" s="212"/>
      <c r="C137" s="213"/>
      <c r="D137" s="203" t="s">
        <v>143</v>
      </c>
      <c r="E137" s="213"/>
      <c r="F137" s="215" t="s">
        <v>156</v>
      </c>
      <c r="G137" s="213"/>
      <c r="H137" s="216">
        <v>0.09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143</v>
      </c>
      <c r="AU137" s="222" t="s">
        <v>84</v>
      </c>
      <c r="AV137" s="14" t="s">
        <v>84</v>
      </c>
      <c r="AW137" s="14" t="s">
        <v>4</v>
      </c>
      <c r="AX137" s="14" t="s">
        <v>82</v>
      </c>
      <c r="AY137" s="222" t="s">
        <v>134</v>
      </c>
    </row>
    <row r="138" spans="1:65" s="2" customFormat="1" ht="24.2" customHeight="1">
      <c r="A138" s="34"/>
      <c r="B138" s="35"/>
      <c r="C138" s="187" t="s">
        <v>141</v>
      </c>
      <c r="D138" s="187" t="s">
        <v>137</v>
      </c>
      <c r="E138" s="188" t="s">
        <v>157</v>
      </c>
      <c r="F138" s="189" t="s">
        <v>158</v>
      </c>
      <c r="G138" s="190" t="s">
        <v>150</v>
      </c>
      <c r="H138" s="191">
        <v>0.045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39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141</v>
      </c>
      <c r="AT138" s="199" t="s">
        <v>137</v>
      </c>
      <c r="AU138" s="199" t="s">
        <v>84</v>
      </c>
      <c r="AY138" s="17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82</v>
      </c>
      <c r="BK138" s="200">
        <f>ROUND(I138*H138,2)</f>
        <v>0</v>
      </c>
      <c r="BL138" s="17" t="s">
        <v>141</v>
      </c>
      <c r="BM138" s="199" t="s">
        <v>159</v>
      </c>
    </row>
    <row r="139" spans="1:65" s="2" customFormat="1" ht="24.2" customHeight="1">
      <c r="A139" s="34"/>
      <c r="B139" s="35"/>
      <c r="C139" s="187" t="s">
        <v>160</v>
      </c>
      <c r="D139" s="187" t="s">
        <v>137</v>
      </c>
      <c r="E139" s="188" t="s">
        <v>161</v>
      </c>
      <c r="F139" s="189" t="s">
        <v>162</v>
      </c>
      <c r="G139" s="190" t="s">
        <v>150</v>
      </c>
      <c r="H139" s="191">
        <v>0.855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84</v>
      </c>
      <c r="AY139" s="17" t="s">
        <v>134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141</v>
      </c>
      <c r="BM139" s="199" t="s">
        <v>163</v>
      </c>
    </row>
    <row r="140" spans="2:51" s="14" customFormat="1" ht="11.25">
      <c r="B140" s="212"/>
      <c r="C140" s="213"/>
      <c r="D140" s="203" t="s">
        <v>143</v>
      </c>
      <c r="E140" s="213"/>
      <c r="F140" s="215" t="s">
        <v>164</v>
      </c>
      <c r="G140" s="213"/>
      <c r="H140" s="216">
        <v>0.855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143</v>
      </c>
      <c r="AU140" s="222" t="s">
        <v>84</v>
      </c>
      <c r="AV140" s="14" t="s">
        <v>84</v>
      </c>
      <c r="AW140" s="14" t="s">
        <v>4</v>
      </c>
      <c r="AX140" s="14" t="s">
        <v>82</v>
      </c>
      <c r="AY140" s="222" t="s">
        <v>134</v>
      </c>
    </row>
    <row r="141" spans="1:65" s="2" customFormat="1" ht="33" customHeight="1">
      <c r="A141" s="34"/>
      <c r="B141" s="35"/>
      <c r="C141" s="187" t="s">
        <v>165</v>
      </c>
      <c r="D141" s="187" t="s">
        <v>137</v>
      </c>
      <c r="E141" s="188" t="s">
        <v>166</v>
      </c>
      <c r="F141" s="189" t="s">
        <v>167</v>
      </c>
      <c r="G141" s="190" t="s">
        <v>150</v>
      </c>
      <c r="H141" s="191">
        <v>0.045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84</v>
      </c>
      <c r="AY141" s="17" t="s">
        <v>134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141</v>
      </c>
      <c r="BM141" s="199" t="s">
        <v>168</v>
      </c>
    </row>
    <row r="142" spans="2:63" s="12" customFormat="1" ht="22.9" customHeight="1">
      <c r="B142" s="171"/>
      <c r="C142" s="172"/>
      <c r="D142" s="173" t="s">
        <v>73</v>
      </c>
      <c r="E142" s="185" t="s">
        <v>169</v>
      </c>
      <c r="F142" s="185" t="s">
        <v>170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SUM(P143:P144)</f>
        <v>0</v>
      </c>
      <c r="Q142" s="179"/>
      <c r="R142" s="180">
        <f>SUM(R143:R144)</f>
        <v>0</v>
      </c>
      <c r="S142" s="179"/>
      <c r="T142" s="181">
        <f>SUM(T143:T144)</f>
        <v>0</v>
      </c>
      <c r="AR142" s="182" t="s">
        <v>82</v>
      </c>
      <c r="AT142" s="183" t="s">
        <v>73</v>
      </c>
      <c r="AU142" s="183" t="s">
        <v>82</v>
      </c>
      <c r="AY142" s="182" t="s">
        <v>134</v>
      </c>
      <c r="BK142" s="184">
        <f>SUM(BK143:BK144)</f>
        <v>0</v>
      </c>
    </row>
    <row r="143" spans="1:65" s="2" customFormat="1" ht="16.5" customHeight="1">
      <c r="A143" s="34"/>
      <c r="B143" s="35"/>
      <c r="C143" s="187" t="s">
        <v>171</v>
      </c>
      <c r="D143" s="187" t="s">
        <v>137</v>
      </c>
      <c r="E143" s="188" t="s">
        <v>172</v>
      </c>
      <c r="F143" s="189" t="s">
        <v>173</v>
      </c>
      <c r="G143" s="190" t="s">
        <v>150</v>
      </c>
      <c r="H143" s="191">
        <v>0.002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84</v>
      </c>
      <c r="AY143" s="17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141</v>
      </c>
      <c r="BM143" s="199" t="s">
        <v>174</v>
      </c>
    </row>
    <row r="144" spans="1:65" s="2" customFormat="1" ht="24.2" customHeight="1">
      <c r="A144" s="34"/>
      <c r="B144" s="35"/>
      <c r="C144" s="187" t="s">
        <v>175</v>
      </c>
      <c r="D144" s="187" t="s">
        <v>137</v>
      </c>
      <c r="E144" s="188" t="s">
        <v>176</v>
      </c>
      <c r="F144" s="189" t="s">
        <v>177</v>
      </c>
      <c r="G144" s="190" t="s">
        <v>150</v>
      </c>
      <c r="H144" s="191">
        <v>0.002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39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84</v>
      </c>
      <c r="AY144" s="17" t="s">
        <v>134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82</v>
      </c>
      <c r="BK144" s="200">
        <f>ROUND(I144*H144,2)</f>
        <v>0</v>
      </c>
      <c r="BL144" s="17" t="s">
        <v>141</v>
      </c>
      <c r="BM144" s="199" t="s">
        <v>178</v>
      </c>
    </row>
    <row r="145" spans="2:63" s="12" customFormat="1" ht="25.9" customHeight="1">
      <c r="B145" s="171"/>
      <c r="C145" s="172"/>
      <c r="D145" s="173" t="s">
        <v>73</v>
      </c>
      <c r="E145" s="174" t="s">
        <v>179</v>
      </c>
      <c r="F145" s="174" t="s">
        <v>180</v>
      </c>
      <c r="G145" s="172"/>
      <c r="H145" s="172"/>
      <c r="I145" s="175"/>
      <c r="J145" s="176">
        <f>BK145</f>
        <v>0</v>
      </c>
      <c r="K145" s="172"/>
      <c r="L145" s="177"/>
      <c r="M145" s="178"/>
      <c r="N145" s="179"/>
      <c r="O145" s="179"/>
      <c r="P145" s="180">
        <f>P146+P162+P166+P177</f>
        <v>0</v>
      </c>
      <c r="Q145" s="179"/>
      <c r="R145" s="180">
        <f>R146+R162+R166+R177</f>
        <v>0.20814635000000004</v>
      </c>
      <c r="S145" s="179"/>
      <c r="T145" s="181">
        <f>T146+T162+T166+T177</f>
        <v>0.044733300000000004</v>
      </c>
      <c r="AR145" s="182" t="s">
        <v>84</v>
      </c>
      <c r="AT145" s="183" t="s">
        <v>73</v>
      </c>
      <c r="AU145" s="183" t="s">
        <v>74</v>
      </c>
      <c r="AY145" s="182" t="s">
        <v>134</v>
      </c>
      <c r="BK145" s="184">
        <f>BK146+BK162+BK166+BK177</f>
        <v>0</v>
      </c>
    </row>
    <row r="146" spans="2:63" s="12" customFormat="1" ht="22.9" customHeight="1">
      <c r="B146" s="171"/>
      <c r="C146" s="172"/>
      <c r="D146" s="173" t="s">
        <v>73</v>
      </c>
      <c r="E146" s="185" t="s">
        <v>181</v>
      </c>
      <c r="F146" s="185" t="s">
        <v>182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SUM(P147:P161)</f>
        <v>0</v>
      </c>
      <c r="Q146" s="179"/>
      <c r="R146" s="180">
        <f>SUM(R147:R161)</f>
        <v>0.007469999999999999</v>
      </c>
      <c r="S146" s="179"/>
      <c r="T146" s="181">
        <f>SUM(T147:T161)</f>
        <v>0.00312</v>
      </c>
      <c r="AR146" s="182" t="s">
        <v>84</v>
      </c>
      <c r="AT146" s="183" t="s">
        <v>73</v>
      </c>
      <c r="AU146" s="183" t="s">
        <v>82</v>
      </c>
      <c r="AY146" s="182" t="s">
        <v>134</v>
      </c>
      <c r="BK146" s="184">
        <f>SUM(BK147:BK161)</f>
        <v>0</v>
      </c>
    </row>
    <row r="147" spans="1:65" s="2" customFormat="1" ht="16.5" customHeight="1">
      <c r="A147" s="34"/>
      <c r="B147" s="35"/>
      <c r="C147" s="187" t="s">
        <v>135</v>
      </c>
      <c r="D147" s="187" t="s">
        <v>137</v>
      </c>
      <c r="E147" s="188" t="s">
        <v>183</v>
      </c>
      <c r="F147" s="189" t="s">
        <v>184</v>
      </c>
      <c r="G147" s="190" t="s">
        <v>185</v>
      </c>
      <c r="H147" s="191">
        <v>1</v>
      </c>
      <c r="I147" s="192"/>
      <c r="J147" s="193">
        <f aca="true" t="shared" si="0" ref="J147:J161">ROUND(I147*H147,2)</f>
        <v>0</v>
      </c>
      <c r="K147" s="194"/>
      <c r="L147" s="39"/>
      <c r="M147" s="195" t="s">
        <v>1</v>
      </c>
      <c r="N147" s="196" t="s">
        <v>39</v>
      </c>
      <c r="O147" s="71"/>
      <c r="P147" s="197">
        <f aca="true" t="shared" si="1" ref="P147:P161">O147*H147</f>
        <v>0</v>
      </c>
      <c r="Q147" s="197">
        <v>0</v>
      </c>
      <c r="R147" s="197">
        <f aca="true" t="shared" si="2" ref="R147:R161">Q147*H147</f>
        <v>0</v>
      </c>
      <c r="S147" s="197">
        <v>0</v>
      </c>
      <c r="T147" s="198">
        <f aca="true" t="shared" si="3" ref="T147:T161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186</v>
      </c>
      <c r="AT147" s="199" t="s">
        <v>137</v>
      </c>
      <c r="AU147" s="199" t="s">
        <v>84</v>
      </c>
      <c r="AY147" s="17" t="s">
        <v>134</v>
      </c>
      <c r="BE147" s="200">
        <f aca="true" t="shared" si="4" ref="BE147:BE161">IF(N147="základní",J147,0)</f>
        <v>0</v>
      </c>
      <c r="BF147" s="200">
        <f aca="true" t="shared" si="5" ref="BF147:BF161">IF(N147="snížená",J147,0)</f>
        <v>0</v>
      </c>
      <c r="BG147" s="200">
        <f aca="true" t="shared" si="6" ref="BG147:BG161">IF(N147="zákl. přenesená",J147,0)</f>
        <v>0</v>
      </c>
      <c r="BH147" s="200">
        <f aca="true" t="shared" si="7" ref="BH147:BH161">IF(N147="sníž. přenesená",J147,0)</f>
        <v>0</v>
      </c>
      <c r="BI147" s="200">
        <f aca="true" t="shared" si="8" ref="BI147:BI161">IF(N147="nulová",J147,0)</f>
        <v>0</v>
      </c>
      <c r="BJ147" s="17" t="s">
        <v>82</v>
      </c>
      <c r="BK147" s="200">
        <f aca="true" t="shared" si="9" ref="BK147:BK161">ROUND(I147*H147,2)</f>
        <v>0</v>
      </c>
      <c r="BL147" s="17" t="s">
        <v>186</v>
      </c>
      <c r="BM147" s="199" t="s">
        <v>187</v>
      </c>
    </row>
    <row r="148" spans="1:65" s="2" customFormat="1" ht="16.5" customHeight="1">
      <c r="A148" s="34"/>
      <c r="B148" s="35"/>
      <c r="C148" s="223" t="s">
        <v>188</v>
      </c>
      <c r="D148" s="223" t="s">
        <v>189</v>
      </c>
      <c r="E148" s="224" t="s">
        <v>190</v>
      </c>
      <c r="F148" s="225" t="s">
        <v>191</v>
      </c>
      <c r="G148" s="226" t="s">
        <v>185</v>
      </c>
      <c r="H148" s="227">
        <v>1</v>
      </c>
      <c r="I148" s="228"/>
      <c r="J148" s="229">
        <f t="shared" si="0"/>
        <v>0</v>
      </c>
      <c r="K148" s="230"/>
      <c r="L148" s="231"/>
      <c r="M148" s="232" t="s">
        <v>1</v>
      </c>
      <c r="N148" s="233" t="s">
        <v>39</v>
      </c>
      <c r="O148" s="71"/>
      <c r="P148" s="197">
        <f t="shared" si="1"/>
        <v>0</v>
      </c>
      <c r="Q148" s="197">
        <v>0.0021</v>
      </c>
      <c r="R148" s="197">
        <f t="shared" si="2"/>
        <v>0.0021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192</v>
      </c>
      <c r="AT148" s="199" t="s">
        <v>189</v>
      </c>
      <c r="AU148" s="199" t="s">
        <v>84</v>
      </c>
      <c r="AY148" s="17" t="s">
        <v>134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82</v>
      </c>
      <c r="BK148" s="200">
        <f t="shared" si="9"/>
        <v>0</v>
      </c>
      <c r="BL148" s="17" t="s">
        <v>186</v>
      </c>
      <c r="BM148" s="199" t="s">
        <v>193</v>
      </c>
    </row>
    <row r="149" spans="1:65" s="2" customFormat="1" ht="21.75" customHeight="1">
      <c r="A149" s="34"/>
      <c r="B149" s="35"/>
      <c r="C149" s="187" t="s">
        <v>194</v>
      </c>
      <c r="D149" s="187" t="s">
        <v>137</v>
      </c>
      <c r="E149" s="188" t="s">
        <v>195</v>
      </c>
      <c r="F149" s="189" t="s">
        <v>196</v>
      </c>
      <c r="G149" s="190" t="s">
        <v>197</v>
      </c>
      <c r="H149" s="191">
        <v>1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39</v>
      </c>
      <c r="O149" s="71"/>
      <c r="P149" s="197">
        <f t="shared" si="1"/>
        <v>0</v>
      </c>
      <c r="Q149" s="197">
        <v>9E-05</v>
      </c>
      <c r="R149" s="197">
        <f t="shared" si="2"/>
        <v>9E-05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186</v>
      </c>
      <c r="AT149" s="199" t="s">
        <v>137</v>
      </c>
      <c r="AU149" s="199" t="s">
        <v>84</v>
      </c>
      <c r="AY149" s="17" t="s">
        <v>134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82</v>
      </c>
      <c r="BK149" s="200">
        <f t="shared" si="9"/>
        <v>0</v>
      </c>
      <c r="BL149" s="17" t="s">
        <v>186</v>
      </c>
      <c r="BM149" s="199" t="s">
        <v>198</v>
      </c>
    </row>
    <row r="150" spans="1:65" s="2" customFormat="1" ht="16.5" customHeight="1">
      <c r="A150" s="34"/>
      <c r="B150" s="35"/>
      <c r="C150" s="223" t="s">
        <v>199</v>
      </c>
      <c r="D150" s="223" t="s">
        <v>189</v>
      </c>
      <c r="E150" s="224" t="s">
        <v>200</v>
      </c>
      <c r="F150" s="225" t="s">
        <v>201</v>
      </c>
      <c r="G150" s="226" t="s">
        <v>185</v>
      </c>
      <c r="H150" s="227">
        <v>1</v>
      </c>
      <c r="I150" s="228"/>
      <c r="J150" s="229">
        <f t="shared" si="0"/>
        <v>0</v>
      </c>
      <c r="K150" s="230"/>
      <c r="L150" s="231"/>
      <c r="M150" s="232" t="s">
        <v>1</v>
      </c>
      <c r="N150" s="233" t="s">
        <v>39</v>
      </c>
      <c r="O150" s="71"/>
      <c r="P150" s="197">
        <f t="shared" si="1"/>
        <v>0</v>
      </c>
      <c r="Q150" s="197">
        <v>0.00015</v>
      </c>
      <c r="R150" s="197">
        <f t="shared" si="2"/>
        <v>0.00015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192</v>
      </c>
      <c r="AT150" s="199" t="s">
        <v>189</v>
      </c>
      <c r="AU150" s="199" t="s">
        <v>84</v>
      </c>
      <c r="AY150" s="17" t="s">
        <v>134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82</v>
      </c>
      <c r="BK150" s="200">
        <f t="shared" si="9"/>
        <v>0</v>
      </c>
      <c r="BL150" s="17" t="s">
        <v>186</v>
      </c>
      <c r="BM150" s="199" t="s">
        <v>202</v>
      </c>
    </row>
    <row r="151" spans="1:65" s="2" customFormat="1" ht="21.75" customHeight="1">
      <c r="A151" s="34"/>
      <c r="B151" s="35"/>
      <c r="C151" s="187" t="s">
        <v>203</v>
      </c>
      <c r="D151" s="187" t="s">
        <v>137</v>
      </c>
      <c r="E151" s="188" t="s">
        <v>204</v>
      </c>
      <c r="F151" s="189" t="s">
        <v>205</v>
      </c>
      <c r="G151" s="190" t="s">
        <v>185</v>
      </c>
      <c r="H151" s="191">
        <v>1</v>
      </c>
      <c r="I151" s="192"/>
      <c r="J151" s="193">
        <f t="shared" si="0"/>
        <v>0</v>
      </c>
      <c r="K151" s="194"/>
      <c r="L151" s="39"/>
      <c r="M151" s="195" t="s">
        <v>1</v>
      </c>
      <c r="N151" s="196" t="s">
        <v>39</v>
      </c>
      <c r="O151" s="71"/>
      <c r="P151" s="197">
        <f t="shared" si="1"/>
        <v>0</v>
      </c>
      <c r="Q151" s="197">
        <v>2E-05</v>
      </c>
      <c r="R151" s="197">
        <f t="shared" si="2"/>
        <v>2E-05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186</v>
      </c>
      <c r="AT151" s="199" t="s">
        <v>137</v>
      </c>
      <c r="AU151" s="199" t="s">
        <v>84</v>
      </c>
      <c r="AY151" s="17" t="s">
        <v>134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82</v>
      </c>
      <c r="BK151" s="200">
        <f t="shared" si="9"/>
        <v>0</v>
      </c>
      <c r="BL151" s="17" t="s">
        <v>186</v>
      </c>
      <c r="BM151" s="199" t="s">
        <v>206</v>
      </c>
    </row>
    <row r="152" spans="1:65" s="2" customFormat="1" ht="16.5" customHeight="1">
      <c r="A152" s="34"/>
      <c r="B152" s="35"/>
      <c r="C152" s="223" t="s">
        <v>207</v>
      </c>
      <c r="D152" s="223" t="s">
        <v>189</v>
      </c>
      <c r="E152" s="224" t="s">
        <v>208</v>
      </c>
      <c r="F152" s="225" t="s">
        <v>209</v>
      </c>
      <c r="G152" s="226" t="s">
        <v>210</v>
      </c>
      <c r="H152" s="227">
        <v>1</v>
      </c>
      <c r="I152" s="228"/>
      <c r="J152" s="229">
        <f t="shared" si="0"/>
        <v>0</v>
      </c>
      <c r="K152" s="230"/>
      <c r="L152" s="231"/>
      <c r="M152" s="232" t="s">
        <v>1</v>
      </c>
      <c r="N152" s="233" t="s">
        <v>39</v>
      </c>
      <c r="O152" s="71"/>
      <c r="P152" s="197">
        <f t="shared" si="1"/>
        <v>0</v>
      </c>
      <c r="Q152" s="197">
        <v>0.00025</v>
      </c>
      <c r="R152" s="197">
        <f t="shared" si="2"/>
        <v>0.00025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192</v>
      </c>
      <c r="AT152" s="199" t="s">
        <v>189</v>
      </c>
      <c r="AU152" s="199" t="s">
        <v>84</v>
      </c>
      <c r="AY152" s="17" t="s">
        <v>134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82</v>
      </c>
      <c r="BK152" s="200">
        <f t="shared" si="9"/>
        <v>0</v>
      </c>
      <c r="BL152" s="17" t="s">
        <v>186</v>
      </c>
      <c r="BM152" s="199" t="s">
        <v>211</v>
      </c>
    </row>
    <row r="153" spans="1:65" s="2" customFormat="1" ht="16.5" customHeight="1">
      <c r="A153" s="34"/>
      <c r="B153" s="35"/>
      <c r="C153" s="187" t="s">
        <v>8</v>
      </c>
      <c r="D153" s="187" t="s">
        <v>137</v>
      </c>
      <c r="E153" s="188" t="s">
        <v>212</v>
      </c>
      <c r="F153" s="189" t="s">
        <v>213</v>
      </c>
      <c r="G153" s="190" t="s">
        <v>197</v>
      </c>
      <c r="H153" s="191">
        <v>2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39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0.00156</v>
      </c>
      <c r="T153" s="198">
        <f t="shared" si="3"/>
        <v>0.00312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186</v>
      </c>
      <c r="AT153" s="199" t="s">
        <v>137</v>
      </c>
      <c r="AU153" s="199" t="s">
        <v>84</v>
      </c>
      <c r="AY153" s="17" t="s">
        <v>134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82</v>
      </c>
      <c r="BK153" s="200">
        <f t="shared" si="9"/>
        <v>0</v>
      </c>
      <c r="BL153" s="17" t="s">
        <v>186</v>
      </c>
      <c r="BM153" s="199" t="s">
        <v>214</v>
      </c>
    </row>
    <row r="154" spans="1:65" s="2" customFormat="1" ht="24.2" customHeight="1">
      <c r="A154" s="34"/>
      <c r="B154" s="35"/>
      <c r="C154" s="187" t="s">
        <v>186</v>
      </c>
      <c r="D154" s="187" t="s">
        <v>137</v>
      </c>
      <c r="E154" s="188" t="s">
        <v>215</v>
      </c>
      <c r="F154" s="189" t="s">
        <v>216</v>
      </c>
      <c r="G154" s="190" t="s">
        <v>185</v>
      </c>
      <c r="H154" s="191">
        <v>1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39</v>
      </c>
      <c r="O154" s="71"/>
      <c r="P154" s="197">
        <f t="shared" si="1"/>
        <v>0</v>
      </c>
      <c r="Q154" s="197">
        <v>0.00016</v>
      </c>
      <c r="R154" s="197">
        <f t="shared" si="2"/>
        <v>0.00016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186</v>
      </c>
      <c r="AT154" s="199" t="s">
        <v>137</v>
      </c>
      <c r="AU154" s="199" t="s">
        <v>84</v>
      </c>
      <c r="AY154" s="17" t="s">
        <v>134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82</v>
      </c>
      <c r="BK154" s="200">
        <f t="shared" si="9"/>
        <v>0</v>
      </c>
      <c r="BL154" s="17" t="s">
        <v>186</v>
      </c>
      <c r="BM154" s="199" t="s">
        <v>217</v>
      </c>
    </row>
    <row r="155" spans="1:65" s="2" customFormat="1" ht="21.75" customHeight="1">
      <c r="A155" s="34"/>
      <c r="B155" s="35"/>
      <c r="C155" s="223" t="s">
        <v>218</v>
      </c>
      <c r="D155" s="223" t="s">
        <v>189</v>
      </c>
      <c r="E155" s="224" t="s">
        <v>219</v>
      </c>
      <c r="F155" s="225" t="s">
        <v>220</v>
      </c>
      <c r="G155" s="226" t="s">
        <v>185</v>
      </c>
      <c r="H155" s="227">
        <v>1</v>
      </c>
      <c r="I155" s="228"/>
      <c r="J155" s="229">
        <f t="shared" si="0"/>
        <v>0</v>
      </c>
      <c r="K155" s="230"/>
      <c r="L155" s="231"/>
      <c r="M155" s="232" t="s">
        <v>1</v>
      </c>
      <c r="N155" s="233" t="s">
        <v>39</v>
      </c>
      <c r="O155" s="71"/>
      <c r="P155" s="197">
        <f t="shared" si="1"/>
        <v>0</v>
      </c>
      <c r="Q155" s="197">
        <v>0.0018</v>
      </c>
      <c r="R155" s="197">
        <f t="shared" si="2"/>
        <v>0.0018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192</v>
      </c>
      <c r="AT155" s="199" t="s">
        <v>189</v>
      </c>
      <c r="AU155" s="199" t="s">
        <v>84</v>
      </c>
      <c r="AY155" s="17" t="s">
        <v>134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82</v>
      </c>
      <c r="BK155" s="200">
        <f t="shared" si="9"/>
        <v>0</v>
      </c>
      <c r="BL155" s="17" t="s">
        <v>186</v>
      </c>
      <c r="BM155" s="199" t="s">
        <v>221</v>
      </c>
    </row>
    <row r="156" spans="1:65" s="2" customFormat="1" ht="24.2" customHeight="1">
      <c r="A156" s="34"/>
      <c r="B156" s="35"/>
      <c r="C156" s="187" t="s">
        <v>222</v>
      </c>
      <c r="D156" s="187" t="s">
        <v>137</v>
      </c>
      <c r="E156" s="188" t="s">
        <v>223</v>
      </c>
      <c r="F156" s="189" t="s">
        <v>224</v>
      </c>
      <c r="G156" s="190" t="s">
        <v>185</v>
      </c>
      <c r="H156" s="191">
        <v>1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39</v>
      </c>
      <c r="O156" s="71"/>
      <c r="P156" s="197">
        <f t="shared" si="1"/>
        <v>0</v>
      </c>
      <c r="Q156" s="197">
        <v>0.00012</v>
      </c>
      <c r="R156" s="197">
        <f t="shared" si="2"/>
        <v>0.00012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186</v>
      </c>
      <c r="AT156" s="199" t="s">
        <v>137</v>
      </c>
      <c r="AU156" s="199" t="s">
        <v>84</v>
      </c>
      <c r="AY156" s="17" t="s">
        <v>134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82</v>
      </c>
      <c r="BK156" s="200">
        <f t="shared" si="9"/>
        <v>0</v>
      </c>
      <c r="BL156" s="17" t="s">
        <v>186</v>
      </c>
      <c r="BM156" s="199" t="s">
        <v>225</v>
      </c>
    </row>
    <row r="157" spans="1:65" s="2" customFormat="1" ht="16.5" customHeight="1">
      <c r="A157" s="34"/>
      <c r="B157" s="35"/>
      <c r="C157" s="223" t="s">
        <v>226</v>
      </c>
      <c r="D157" s="223" t="s">
        <v>189</v>
      </c>
      <c r="E157" s="224" t="s">
        <v>227</v>
      </c>
      <c r="F157" s="225" t="s">
        <v>228</v>
      </c>
      <c r="G157" s="226" t="s">
        <v>185</v>
      </c>
      <c r="H157" s="227">
        <v>1</v>
      </c>
      <c r="I157" s="228"/>
      <c r="J157" s="229">
        <f t="shared" si="0"/>
        <v>0</v>
      </c>
      <c r="K157" s="230"/>
      <c r="L157" s="231"/>
      <c r="M157" s="232" t="s">
        <v>1</v>
      </c>
      <c r="N157" s="233" t="s">
        <v>39</v>
      </c>
      <c r="O157" s="71"/>
      <c r="P157" s="197">
        <f t="shared" si="1"/>
        <v>0</v>
      </c>
      <c r="Q157" s="197">
        <v>0.0018</v>
      </c>
      <c r="R157" s="197">
        <f t="shared" si="2"/>
        <v>0.0018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192</v>
      </c>
      <c r="AT157" s="199" t="s">
        <v>189</v>
      </c>
      <c r="AU157" s="199" t="s">
        <v>84</v>
      </c>
      <c r="AY157" s="17" t="s">
        <v>134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82</v>
      </c>
      <c r="BK157" s="200">
        <f t="shared" si="9"/>
        <v>0</v>
      </c>
      <c r="BL157" s="17" t="s">
        <v>186</v>
      </c>
      <c r="BM157" s="199" t="s">
        <v>229</v>
      </c>
    </row>
    <row r="158" spans="1:65" s="2" customFormat="1" ht="16.5" customHeight="1">
      <c r="A158" s="34"/>
      <c r="B158" s="35"/>
      <c r="C158" s="223" t="s">
        <v>79</v>
      </c>
      <c r="D158" s="223" t="s">
        <v>189</v>
      </c>
      <c r="E158" s="224" t="s">
        <v>230</v>
      </c>
      <c r="F158" s="225" t="s">
        <v>231</v>
      </c>
      <c r="G158" s="226" t="s">
        <v>232</v>
      </c>
      <c r="H158" s="227">
        <v>1</v>
      </c>
      <c r="I158" s="228"/>
      <c r="J158" s="229">
        <f t="shared" si="0"/>
        <v>0</v>
      </c>
      <c r="K158" s="230"/>
      <c r="L158" s="231"/>
      <c r="M158" s="232" t="s">
        <v>1</v>
      </c>
      <c r="N158" s="233" t="s">
        <v>39</v>
      </c>
      <c r="O158" s="71"/>
      <c r="P158" s="197">
        <f t="shared" si="1"/>
        <v>0</v>
      </c>
      <c r="Q158" s="197">
        <v>0.00098</v>
      </c>
      <c r="R158" s="197">
        <f t="shared" si="2"/>
        <v>0.00098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192</v>
      </c>
      <c r="AT158" s="199" t="s">
        <v>189</v>
      </c>
      <c r="AU158" s="199" t="s">
        <v>84</v>
      </c>
      <c r="AY158" s="17" t="s">
        <v>134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82</v>
      </c>
      <c r="BK158" s="200">
        <f t="shared" si="9"/>
        <v>0</v>
      </c>
      <c r="BL158" s="17" t="s">
        <v>186</v>
      </c>
      <c r="BM158" s="199" t="s">
        <v>233</v>
      </c>
    </row>
    <row r="159" spans="1:65" s="2" customFormat="1" ht="24.2" customHeight="1">
      <c r="A159" s="34"/>
      <c r="B159" s="35"/>
      <c r="C159" s="187" t="s">
        <v>7</v>
      </c>
      <c r="D159" s="187" t="s">
        <v>137</v>
      </c>
      <c r="E159" s="188" t="s">
        <v>234</v>
      </c>
      <c r="F159" s="189" t="s">
        <v>235</v>
      </c>
      <c r="G159" s="190" t="s">
        <v>150</v>
      </c>
      <c r="H159" s="191">
        <v>0.007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39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186</v>
      </c>
      <c r="AT159" s="199" t="s">
        <v>137</v>
      </c>
      <c r="AU159" s="199" t="s">
        <v>84</v>
      </c>
      <c r="AY159" s="17" t="s">
        <v>134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82</v>
      </c>
      <c r="BK159" s="200">
        <f t="shared" si="9"/>
        <v>0</v>
      </c>
      <c r="BL159" s="17" t="s">
        <v>186</v>
      </c>
      <c r="BM159" s="199" t="s">
        <v>236</v>
      </c>
    </row>
    <row r="160" spans="1:65" s="2" customFormat="1" ht="24.2" customHeight="1">
      <c r="A160" s="34"/>
      <c r="B160" s="35"/>
      <c r="C160" s="187" t="s">
        <v>87</v>
      </c>
      <c r="D160" s="187" t="s">
        <v>137</v>
      </c>
      <c r="E160" s="188" t="s">
        <v>237</v>
      </c>
      <c r="F160" s="189" t="s">
        <v>238</v>
      </c>
      <c r="G160" s="190" t="s">
        <v>150</v>
      </c>
      <c r="H160" s="191">
        <v>0.007</v>
      </c>
      <c r="I160" s="192"/>
      <c r="J160" s="193">
        <f t="shared" si="0"/>
        <v>0</v>
      </c>
      <c r="K160" s="194"/>
      <c r="L160" s="39"/>
      <c r="M160" s="195" t="s">
        <v>1</v>
      </c>
      <c r="N160" s="196" t="s">
        <v>39</v>
      </c>
      <c r="O160" s="71"/>
      <c r="P160" s="197">
        <f t="shared" si="1"/>
        <v>0</v>
      </c>
      <c r="Q160" s="197">
        <v>0</v>
      </c>
      <c r="R160" s="197">
        <f t="shared" si="2"/>
        <v>0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186</v>
      </c>
      <c r="AT160" s="199" t="s">
        <v>137</v>
      </c>
      <c r="AU160" s="199" t="s">
        <v>84</v>
      </c>
      <c r="AY160" s="17" t="s">
        <v>134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82</v>
      </c>
      <c r="BK160" s="200">
        <f t="shared" si="9"/>
        <v>0</v>
      </c>
      <c r="BL160" s="17" t="s">
        <v>186</v>
      </c>
      <c r="BM160" s="199" t="s">
        <v>239</v>
      </c>
    </row>
    <row r="161" spans="1:65" s="2" customFormat="1" ht="24.2" customHeight="1">
      <c r="A161" s="34"/>
      <c r="B161" s="35"/>
      <c r="C161" s="187" t="s">
        <v>90</v>
      </c>
      <c r="D161" s="187" t="s">
        <v>137</v>
      </c>
      <c r="E161" s="188" t="s">
        <v>240</v>
      </c>
      <c r="F161" s="189" t="s">
        <v>241</v>
      </c>
      <c r="G161" s="190" t="s">
        <v>150</v>
      </c>
      <c r="H161" s="191">
        <v>0.007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39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82</v>
      </c>
      <c r="BK161" s="200">
        <f t="shared" si="9"/>
        <v>0</v>
      </c>
      <c r="BL161" s="17" t="s">
        <v>186</v>
      </c>
      <c r="BM161" s="199" t="s">
        <v>242</v>
      </c>
    </row>
    <row r="162" spans="2:63" s="12" customFormat="1" ht="22.9" customHeight="1">
      <c r="B162" s="171"/>
      <c r="C162" s="172"/>
      <c r="D162" s="173" t="s">
        <v>73</v>
      </c>
      <c r="E162" s="185" t="s">
        <v>243</v>
      </c>
      <c r="F162" s="185" t="s">
        <v>244</v>
      </c>
      <c r="G162" s="172"/>
      <c r="H162" s="172"/>
      <c r="I162" s="175"/>
      <c r="J162" s="186">
        <f>BK162</f>
        <v>0</v>
      </c>
      <c r="K162" s="172"/>
      <c r="L162" s="177"/>
      <c r="M162" s="178"/>
      <c r="N162" s="179"/>
      <c r="O162" s="179"/>
      <c r="P162" s="180">
        <f>SUM(P163:P165)</f>
        <v>0</v>
      </c>
      <c r="Q162" s="179"/>
      <c r="R162" s="180">
        <f>SUM(R163:R165)</f>
        <v>0.00014000000000000001</v>
      </c>
      <c r="S162" s="179"/>
      <c r="T162" s="181">
        <f>SUM(T163:T165)</f>
        <v>0</v>
      </c>
      <c r="AR162" s="182" t="s">
        <v>84</v>
      </c>
      <c r="AT162" s="183" t="s">
        <v>73</v>
      </c>
      <c r="AU162" s="183" t="s">
        <v>82</v>
      </c>
      <c r="AY162" s="182" t="s">
        <v>134</v>
      </c>
      <c r="BK162" s="184">
        <f>SUM(BK163:BK165)</f>
        <v>0</v>
      </c>
    </row>
    <row r="163" spans="1:65" s="2" customFormat="1" ht="16.5" customHeight="1">
      <c r="A163" s="34"/>
      <c r="B163" s="35"/>
      <c r="C163" s="187" t="s">
        <v>245</v>
      </c>
      <c r="D163" s="187" t="s">
        <v>137</v>
      </c>
      <c r="E163" s="188" t="s">
        <v>246</v>
      </c>
      <c r="F163" s="189" t="s">
        <v>247</v>
      </c>
      <c r="G163" s="190" t="s">
        <v>185</v>
      </c>
      <c r="H163" s="191">
        <v>2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39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186</v>
      </c>
      <c r="AT163" s="199" t="s">
        <v>137</v>
      </c>
      <c r="AU163" s="199" t="s">
        <v>84</v>
      </c>
      <c r="AY163" s="17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82</v>
      </c>
      <c r="BK163" s="200">
        <f>ROUND(I163*H163,2)</f>
        <v>0</v>
      </c>
      <c r="BL163" s="17" t="s">
        <v>186</v>
      </c>
      <c r="BM163" s="199" t="s">
        <v>248</v>
      </c>
    </row>
    <row r="164" spans="1:65" s="2" customFormat="1" ht="24.2" customHeight="1">
      <c r="A164" s="34"/>
      <c r="B164" s="35"/>
      <c r="C164" s="223" t="s">
        <v>93</v>
      </c>
      <c r="D164" s="223" t="s">
        <v>189</v>
      </c>
      <c r="E164" s="224" t="s">
        <v>249</v>
      </c>
      <c r="F164" s="225" t="s">
        <v>250</v>
      </c>
      <c r="G164" s="226" t="s">
        <v>185</v>
      </c>
      <c r="H164" s="227">
        <v>2</v>
      </c>
      <c r="I164" s="228"/>
      <c r="J164" s="229">
        <f>ROUND(I164*H164,2)</f>
        <v>0</v>
      </c>
      <c r="K164" s="230"/>
      <c r="L164" s="231"/>
      <c r="M164" s="232" t="s">
        <v>1</v>
      </c>
      <c r="N164" s="233" t="s">
        <v>39</v>
      </c>
      <c r="O164" s="71"/>
      <c r="P164" s="197">
        <f>O164*H164</f>
        <v>0</v>
      </c>
      <c r="Q164" s="197">
        <v>2E-05</v>
      </c>
      <c r="R164" s="197">
        <f>Q164*H164</f>
        <v>4E-05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192</v>
      </c>
      <c r="AT164" s="199" t="s">
        <v>189</v>
      </c>
      <c r="AU164" s="199" t="s">
        <v>84</v>
      </c>
      <c r="AY164" s="17" t="s">
        <v>134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0</v>
      </c>
      <c r="BL164" s="17" t="s">
        <v>186</v>
      </c>
      <c r="BM164" s="199" t="s">
        <v>251</v>
      </c>
    </row>
    <row r="165" spans="1:65" s="2" customFormat="1" ht="16.5" customHeight="1">
      <c r="A165" s="34"/>
      <c r="B165" s="35"/>
      <c r="C165" s="223" t="s">
        <v>96</v>
      </c>
      <c r="D165" s="223" t="s">
        <v>189</v>
      </c>
      <c r="E165" s="224" t="s">
        <v>252</v>
      </c>
      <c r="F165" s="225" t="s">
        <v>253</v>
      </c>
      <c r="G165" s="226" t="s">
        <v>185</v>
      </c>
      <c r="H165" s="227">
        <v>2</v>
      </c>
      <c r="I165" s="228"/>
      <c r="J165" s="229">
        <f>ROUND(I165*H165,2)</f>
        <v>0</v>
      </c>
      <c r="K165" s="230"/>
      <c r="L165" s="231"/>
      <c r="M165" s="232" t="s">
        <v>1</v>
      </c>
      <c r="N165" s="233" t="s">
        <v>39</v>
      </c>
      <c r="O165" s="71"/>
      <c r="P165" s="197">
        <f>O165*H165</f>
        <v>0</v>
      </c>
      <c r="Q165" s="197">
        <v>5E-05</v>
      </c>
      <c r="R165" s="197">
        <f>Q165*H165</f>
        <v>0.0001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192</v>
      </c>
      <c r="AT165" s="199" t="s">
        <v>189</v>
      </c>
      <c r="AU165" s="199" t="s">
        <v>84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0</v>
      </c>
      <c r="BL165" s="17" t="s">
        <v>186</v>
      </c>
      <c r="BM165" s="199" t="s">
        <v>254</v>
      </c>
    </row>
    <row r="166" spans="2:63" s="12" customFormat="1" ht="22.9" customHeight="1">
      <c r="B166" s="171"/>
      <c r="C166" s="172"/>
      <c r="D166" s="173" t="s">
        <v>73</v>
      </c>
      <c r="E166" s="185" t="s">
        <v>255</v>
      </c>
      <c r="F166" s="185" t="s">
        <v>256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SUM(P167:P176)</f>
        <v>0</v>
      </c>
      <c r="Q166" s="179"/>
      <c r="R166" s="180">
        <f>SUM(R167:R176)</f>
        <v>0.0016785500000000002</v>
      </c>
      <c r="S166" s="179"/>
      <c r="T166" s="181">
        <f>SUM(T167:T176)</f>
        <v>0</v>
      </c>
      <c r="AR166" s="182" t="s">
        <v>84</v>
      </c>
      <c r="AT166" s="183" t="s">
        <v>73</v>
      </c>
      <c r="AU166" s="183" t="s">
        <v>82</v>
      </c>
      <c r="AY166" s="182" t="s">
        <v>134</v>
      </c>
      <c r="BK166" s="184">
        <f>SUM(BK167:BK176)</f>
        <v>0</v>
      </c>
    </row>
    <row r="167" spans="1:65" s="2" customFormat="1" ht="16.5" customHeight="1">
      <c r="A167" s="34"/>
      <c r="B167" s="35"/>
      <c r="C167" s="187" t="s">
        <v>257</v>
      </c>
      <c r="D167" s="187" t="s">
        <v>137</v>
      </c>
      <c r="E167" s="188" t="s">
        <v>258</v>
      </c>
      <c r="F167" s="189" t="s">
        <v>259</v>
      </c>
      <c r="G167" s="190" t="s">
        <v>210</v>
      </c>
      <c r="H167" s="191">
        <v>20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39</v>
      </c>
      <c r="O167" s="71"/>
      <c r="P167" s="197">
        <f>O167*H167</f>
        <v>0</v>
      </c>
      <c r="Q167" s="197">
        <v>3E-05</v>
      </c>
      <c r="R167" s="197">
        <f>Q167*H167</f>
        <v>0.0006000000000000001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186</v>
      </c>
      <c r="AT167" s="199" t="s">
        <v>137</v>
      </c>
      <c r="AU167" s="199" t="s">
        <v>84</v>
      </c>
      <c r="AY167" s="17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82</v>
      </c>
      <c r="BK167" s="200">
        <f>ROUND(I167*H167,2)</f>
        <v>0</v>
      </c>
      <c r="BL167" s="17" t="s">
        <v>186</v>
      </c>
      <c r="BM167" s="199" t="s">
        <v>260</v>
      </c>
    </row>
    <row r="168" spans="1:65" s="2" customFormat="1" ht="24.2" customHeight="1">
      <c r="A168" s="34"/>
      <c r="B168" s="35"/>
      <c r="C168" s="187" t="s">
        <v>261</v>
      </c>
      <c r="D168" s="187" t="s">
        <v>137</v>
      </c>
      <c r="E168" s="188" t="s">
        <v>262</v>
      </c>
      <c r="F168" s="189" t="s">
        <v>263</v>
      </c>
      <c r="G168" s="190" t="s">
        <v>140</v>
      </c>
      <c r="H168" s="191">
        <v>21.571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39</v>
      </c>
      <c r="O168" s="71"/>
      <c r="P168" s="197">
        <f>O168*H168</f>
        <v>0</v>
      </c>
      <c r="Q168" s="197">
        <v>5E-05</v>
      </c>
      <c r="R168" s="197">
        <f>Q168*H168</f>
        <v>0.0010785500000000002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186</v>
      </c>
      <c r="AT168" s="199" t="s">
        <v>137</v>
      </c>
      <c r="AU168" s="199" t="s">
        <v>84</v>
      </c>
      <c r="AY168" s="17" t="s">
        <v>134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82</v>
      </c>
      <c r="BK168" s="200">
        <f>ROUND(I168*H168,2)</f>
        <v>0</v>
      </c>
      <c r="BL168" s="17" t="s">
        <v>186</v>
      </c>
      <c r="BM168" s="199" t="s">
        <v>264</v>
      </c>
    </row>
    <row r="169" spans="2:51" s="13" customFormat="1" ht="11.25">
      <c r="B169" s="201"/>
      <c r="C169" s="202"/>
      <c r="D169" s="203" t="s">
        <v>143</v>
      </c>
      <c r="E169" s="204" t="s">
        <v>1</v>
      </c>
      <c r="F169" s="205" t="s">
        <v>265</v>
      </c>
      <c r="G169" s="202"/>
      <c r="H169" s="204" t="s">
        <v>1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143</v>
      </c>
      <c r="AU169" s="211" t="s">
        <v>84</v>
      </c>
      <c r="AV169" s="13" t="s">
        <v>82</v>
      </c>
      <c r="AW169" s="13" t="s">
        <v>32</v>
      </c>
      <c r="AX169" s="13" t="s">
        <v>74</v>
      </c>
      <c r="AY169" s="211" t="s">
        <v>134</v>
      </c>
    </row>
    <row r="170" spans="2:51" s="14" customFormat="1" ht="11.25">
      <c r="B170" s="212"/>
      <c r="C170" s="213"/>
      <c r="D170" s="203" t="s">
        <v>143</v>
      </c>
      <c r="E170" s="214" t="s">
        <v>1</v>
      </c>
      <c r="F170" s="215" t="s">
        <v>266</v>
      </c>
      <c r="G170" s="213"/>
      <c r="H170" s="216">
        <v>18.060999999999996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143</v>
      </c>
      <c r="AU170" s="222" t="s">
        <v>84</v>
      </c>
      <c r="AV170" s="14" t="s">
        <v>84</v>
      </c>
      <c r="AW170" s="14" t="s">
        <v>32</v>
      </c>
      <c r="AX170" s="14" t="s">
        <v>74</v>
      </c>
      <c r="AY170" s="222" t="s">
        <v>134</v>
      </c>
    </row>
    <row r="171" spans="2:51" s="13" customFormat="1" ht="11.25">
      <c r="B171" s="201"/>
      <c r="C171" s="202"/>
      <c r="D171" s="203" t="s">
        <v>143</v>
      </c>
      <c r="E171" s="204" t="s">
        <v>1</v>
      </c>
      <c r="F171" s="205" t="s">
        <v>267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143</v>
      </c>
      <c r="AU171" s="211" t="s">
        <v>84</v>
      </c>
      <c r="AV171" s="13" t="s">
        <v>82</v>
      </c>
      <c r="AW171" s="13" t="s">
        <v>32</v>
      </c>
      <c r="AX171" s="13" t="s">
        <v>74</v>
      </c>
      <c r="AY171" s="211" t="s">
        <v>134</v>
      </c>
    </row>
    <row r="172" spans="2:51" s="14" customFormat="1" ht="11.25">
      <c r="B172" s="212"/>
      <c r="C172" s="213"/>
      <c r="D172" s="203" t="s">
        <v>143</v>
      </c>
      <c r="E172" s="214" t="s">
        <v>1</v>
      </c>
      <c r="F172" s="215" t="s">
        <v>268</v>
      </c>
      <c r="G172" s="213"/>
      <c r="H172" s="216">
        <v>3.51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143</v>
      </c>
      <c r="AU172" s="222" t="s">
        <v>84</v>
      </c>
      <c r="AV172" s="14" t="s">
        <v>84</v>
      </c>
      <c r="AW172" s="14" t="s">
        <v>32</v>
      </c>
      <c r="AX172" s="14" t="s">
        <v>74</v>
      </c>
      <c r="AY172" s="222" t="s">
        <v>134</v>
      </c>
    </row>
    <row r="173" spans="2:51" s="15" customFormat="1" ht="11.25">
      <c r="B173" s="234"/>
      <c r="C173" s="235"/>
      <c r="D173" s="203" t="s">
        <v>143</v>
      </c>
      <c r="E173" s="236" t="s">
        <v>1</v>
      </c>
      <c r="F173" s="237" t="s">
        <v>269</v>
      </c>
      <c r="G173" s="235"/>
      <c r="H173" s="238">
        <v>21.570999999999998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143</v>
      </c>
      <c r="AU173" s="244" t="s">
        <v>84</v>
      </c>
      <c r="AV173" s="15" t="s">
        <v>141</v>
      </c>
      <c r="AW173" s="15" t="s">
        <v>32</v>
      </c>
      <c r="AX173" s="15" t="s">
        <v>82</v>
      </c>
      <c r="AY173" s="244" t="s">
        <v>134</v>
      </c>
    </row>
    <row r="174" spans="1:65" s="2" customFormat="1" ht="24.2" customHeight="1">
      <c r="A174" s="34"/>
      <c r="B174" s="35"/>
      <c r="C174" s="187" t="s">
        <v>270</v>
      </c>
      <c r="D174" s="187" t="s">
        <v>137</v>
      </c>
      <c r="E174" s="188" t="s">
        <v>271</v>
      </c>
      <c r="F174" s="189" t="s">
        <v>272</v>
      </c>
      <c r="G174" s="190" t="s">
        <v>150</v>
      </c>
      <c r="H174" s="191">
        <v>0.002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39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186</v>
      </c>
      <c r="AT174" s="199" t="s">
        <v>137</v>
      </c>
      <c r="AU174" s="199" t="s">
        <v>84</v>
      </c>
      <c r="AY174" s="17" t="s">
        <v>134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82</v>
      </c>
      <c r="BK174" s="200">
        <f>ROUND(I174*H174,2)</f>
        <v>0</v>
      </c>
      <c r="BL174" s="17" t="s">
        <v>186</v>
      </c>
      <c r="BM174" s="199" t="s">
        <v>273</v>
      </c>
    </row>
    <row r="175" spans="1:65" s="2" customFormat="1" ht="24.2" customHeight="1">
      <c r="A175" s="34"/>
      <c r="B175" s="35"/>
      <c r="C175" s="187" t="s">
        <v>274</v>
      </c>
      <c r="D175" s="187" t="s">
        <v>137</v>
      </c>
      <c r="E175" s="188" t="s">
        <v>275</v>
      </c>
      <c r="F175" s="189" t="s">
        <v>276</v>
      </c>
      <c r="G175" s="190" t="s">
        <v>150</v>
      </c>
      <c r="H175" s="191">
        <v>0.002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39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186</v>
      </c>
      <c r="AT175" s="199" t="s">
        <v>137</v>
      </c>
      <c r="AU175" s="199" t="s">
        <v>84</v>
      </c>
      <c r="AY175" s="17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82</v>
      </c>
      <c r="BK175" s="200">
        <f>ROUND(I175*H175,2)</f>
        <v>0</v>
      </c>
      <c r="BL175" s="17" t="s">
        <v>186</v>
      </c>
      <c r="BM175" s="199" t="s">
        <v>277</v>
      </c>
    </row>
    <row r="176" spans="1:65" s="2" customFormat="1" ht="24.2" customHeight="1">
      <c r="A176" s="34"/>
      <c r="B176" s="35"/>
      <c r="C176" s="187" t="s">
        <v>278</v>
      </c>
      <c r="D176" s="187" t="s">
        <v>137</v>
      </c>
      <c r="E176" s="188" t="s">
        <v>279</v>
      </c>
      <c r="F176" s="189" t="s">
        <v>280</v>
      </c>
      <c r="G176" s="190" t="s">
        <v>150</v>
      </c>
      <c r="H176" s="191">
        <v>0.002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39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186</v>
      </c>
      <c r="AT176" s="199" t="s">
        <v>137</v>
      </c>
      <c r="AU176" s="199" t="s">
        <v>84</v>
      </c>
      <c r="AY176" s="17" t="s">
        <v>134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82</v>
      </c>
      <c r="BK176" s="200">
        <f>ROUND(I176*H176,2)</f>
        <v>0</v>
      </c>
      <c r="BL176" s="17" t="s">
        <v>186</v>
      </c>
      <c r="BM176" s="199" t="s">
        <v>281</v>
      </c>
    </row>
    <row r="177" spans="2:63" s="12" customFormat="1" ht="22.9" customHeight="1">
      <c r="B177" s="171"/>
      <c r="C177" s="172"/>
      <c r="D177" s="173" t="s">
        <v>73</v>
      </c>
      <c r="E177" s="185" t="s">
        <v>282</v>
      </c>
      <c r="F177" s="185" t="s">
        <v>283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SUM(P178:P211)</f>
        <v>0</v>
      </c>
      <c r="Q177" s="179"/>
      <c r="R177" s="180">
        <f>SUM(R178:R211)</f>
        <v>0.19885780000000003</v>
      </c>
      <c r="S177" s="179"/>
      <c r="T177" s="181">
        <f>SUM(T178:T211)</f>
        <v>0.041613300000000006</v>
      </c>
      <c r="AR177" s="182" t="s">
        <v>84</v>
      </c>
      <c r="AT177" s="183" t="s">
        <v>73</v>
      </c>
      <c r="AU177" s="183" t="s">
        <v>82</v>
      </c>
      <c r="AY177" s="182" t="s">
        <v>134</v>
      </c>
      <c r="BK177" s="184">
        <f>SUM(BK178:BK211)</f>
        <v>0</v>
      </c>
    </row>
    <row r="178" spans="1:65" s="2" customFormat="1" ht="24.2" customHeight="1">
      <c r="A178" s="34"/>
      <c r="B178" s="35"/>
      <c r="C178" s="187" t="s">
        <v>192</v>
      </c>
      <c r="D178" s="187" t="s">
        <v>137</v>
      </c>
      <c r="E178" s="188" t="s">
        <v>284</v>
      </c>
      <c r="F178" s="189" t="s">
        <v>285</v>
      </c>
      <c r="G178" s="190" t="s">
        <v>140</v>
      </c>
      <c r="H178" s="191">
        <v>128.43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186</v>
      </c>
      <c r="AT178" s="199" t="s">
        <v>137</v>
      </c>
      <c r="AU178" s="199" t="s">
        <v>84</v>
      </c>
      <c r="AY178" s="17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186</v>
      </c>
      <c r="BM178" s="199" t="s">
        <v>286</v>
      </c>
    </row>
    <row r="179" spans="1:65" s="2" customFormat="1" ht="24.2" customHeight="1">
      <c r="A179" s="34"/>
      <c r="B179" s="35"/>
      <c r="C179" s="187" t="s">
        <v>287</v>
      </c>
      <c r="D179" s="187" t="s">
        <v>137</v>
      </c>
      <c r="E179" s="188" t="s">
        <v>288</v>
      </c>
      <c r="F179" s="189" t="s">
        <v>289</v>
      </c>
      <c r="G179" s="190" t="s">
        <v>140</v>
      </c>
      <c r="H179" s="191">
        <v>12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39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0.00015</v>
      </c>
      <c r="T179" s="198">
        <f>S179*H179</f>
        <v>0.0018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186</v>
      </c>
      <c r="AT179" s="199" t="s">
        <v>137</v>
      </c>
      <c r="AU179" s="199" t="s">
        <v>84</v>
      </c>
      <c r="AY179" s="17" t="s">
        <v>134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82</v>
      </c>
      <c r="BK179" s="200">
        <f>ROUND(I179*H179,2)</f>
        <v>0</v>
      </c>
      <c r="BL179" s="17" t="s">
        <v>186</v>
      </c>
      <c r="BM179" s="199" t="s">
        <v>290</v>
      </c>
    </row>
    <row r="180" spans="2:51" s="13" customFormat="1" ht="11.25">
      <c r="B180" s="201"/>
      <c r="C180" s="202"/>
      <c r="D180" s="203" t="s">
        <v>143</v>
      </c>
      <c r="E180" s="204" t="s">
        <v>1</v>
      </c>
      <c r="F180" s="205" t="s">
        <v>291</v>
      </c>
      <c r="G180" s="202"/>
      <c r="H180" s="204" t="s">
        <v>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143</v>
      </c>
      <c r="AU180" s="211" t="s">
        <v>84</v>
      </c>
      <c r="AV180" s="13" t="s">
        <v>82</v>
      </c>
      <c r="AW180" s="13" t="s">
        <v>32</v>
      </c>
      <c r="AX180" s="13" t="s">
        <v>74</v>
      </c>
      <c r="AY180" s="211" t="s">
        <v>134</v>
      </c>
    </row>
    <row r="181" spans="2:51" s="14" customFormat="1" ht="11.25">
      <c r="B181" s="212"/>
      <c r="C181" s="213"/>
      <c r="D181" s="203" t="s">
        <v>143</v>
      </c>
      <c r="E181" s="214" t="s">
        <v>1</v>
      </c>
      <c r="F181" s="215" t="s">
        <v>292</v>
      </c>
      <c r="G181" s="213"/>
      <c r="H181" s="216">
        <v>12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143</v>
      </c>
      <c r="AU181" s="222" t="s">
        <v>84</v>
      </c>
      <c r="AV181" s="14" t="s">
        <v>84</v>
      </c>
      <c r="AW181" s="14" t="s">
        <v>32</v>
      </c>
      <c r="AX181" s="14" t="s">
        <v>82</v>
      </c>
      <c r="AY181" s="222" t="s">
        <v>134</v>
      </c>
    </row>
    <row r="182" spans="1:65" s="2" customFormat="1" ht="16.5" customHeight="1">
      <c r="A182" s="34"/>
      <c r="B182" s="35"/>
      <c r="C182" s="187" t="s">
        <v>293</v>
      </c>
      <c r="D182" s="187" t="s">
        <v>137</v>
      </c>
      <c r="E182" s="188" t="s">
        <v>294</v>
      </c>
      <c r="F182" s="189" t="s">
        <v>295</v>
      </c>
      <c r="G182" s="190" t="s">
        <v>140</v>
      </c>
      <c r="H182" s="191">
        <v>128.43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39</v>
      </c>
      <c r="O182" s="71"/>
      <c r="P182" s="197">
        <f>O182*H182</f>
        <v>0</v>
      </c>
      <c r="Q182" s="197">
        <v>0.001</v>
      </c>
      <c r="R182" s="197">
        <f>Q182*H182</f>
        <v>0.12843000000000002</v>
      </c>
      <c r="S182" s="197">
        <v>0.00031</v>
      </c>
      <c r="T182" s="198">
        <f>S182*H182</f>
        <v>0.0398133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186</v>
      </c>
      <c r="AT182" s="199" t="s">
        <v>137</v>
      </c>
      <c r="AU182" s="199" t="s">
        <v>84</v>
      </c>
      <c r="AY182" s="17" t="s">
        <v>134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0</v>
      </c>
      <c r="BL182" s="17" t="s">
        <v>186</v>
      </c>
      <c r="BM182" s="199" t="s">
        <v>296</v>
      </c>
    </row>
    <row r="183" spans="1:65" s="2" customFormat="1" ht="24.2" customHeight="1">
      <c r="A183" s="34"/>
      <c r="B183" s="35"/>
      <c r="C183" s="187" t="s">
        <v>297</v>
      </c>
      <c r="D183" s="187" t="s">
        <v>137</v>
      </c>
      <c r="E183" s="188" t="s">
        <v>298</v>
      </c>
      <c r="F183" s="189" t="s">
        <v>299</v>
      </c>
      <c r="G183" s="190" t="s">
        <v>140</v>
      </c>
      <c r="H183" s="191">
        <v>128.43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39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186</v>
      </c>
      <c r="AT183" s="199" t="s">
        <v>137</v>
      </c>
      <c r="AU183" s="199" t="s">
        <v>84</v>
      </c>
      <c r="AY183" s="17" t="s">
        <v>134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82</v>
      </c>
      <c r="BK183" s="200">
        <f>ROUND(I183*H183,2)</f>
        <v>0</v>
      </c>
      <c r="BL183" s="17" t="s">
        <v>186</v>
      </c>
      <c r="BM183" s="199" t="s">
        <v>300</v>
      </c>
    </row>
    <row r="184" spans="1:65" s="2" customFormat="1" ht="24.2" customHeight="1">
      <c r="A184" s="34"/>
      <c r="B184" s="35"/>
      <c r="C184" s="187" t="s">
        <v>301</v>
      </c>
      <c r="D184" s="187" t="s">
        <v>137</v>
      </c>
      <c r="E184" s="188" t="s">
        <v>302</v>
      </c>
      <c r="F184" s="189" t="s">
        <v>303</v>
      </c>
      <c r="G184" s="190" t="s">
        <v>210</v>
      </c>
      <c r="H184" s="191">
        <v>10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39</v>
      </c>
      <c r="O184" s="71"/>
      <c r="P184" s="197">
        <f>O184*H184</f>
        <v>0</v>
      </c>
      <c r="Q184" s="197">
        <v>1E-05</v>
      </c>
      <c r="R184" s="197">
        <f>Q184*H184</f>
        <v>0.0001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186</v>
      </c>
      <c r="AT184" s="199" t="s">
        <v>137</v>
      </c>
      <c r="AU184" s="199" t="s">
        <v>84</v>
      </c>
      <c r="AY184" s="17" t="s">
        <v>134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82</v>
      </c>
      <c r="BK184" s="200">
        <f>ROUND(I184*H184,2)</f>
        <v>0</v>
      </c>
      <c r="BL184" s="17" t="s">
        <v>186</v>
      </c>
      <c r="BM184" s="199" t="s">
        <v>304</v>
      </c>
    </row>
    <row r="185" spans="1:65" s="2" customFormat="1" ht="33" customHeight="1">
      <c r="A185" s="34"/>
      <c r="B185" s="35"/>
      <c r="C185" s="187" t="s">
        <v>305</v>
      </c>
      <c r="D185" s="187" t="s">
        <v>137</v>
      </c>
      <c r="E185" s="188" t="s">
        <v>306</v>
      </c>
      <c r="F185" s="189" t="s">
        <v>307</v>
      </c>
      <c r="G185" s="190" t="s">
        <v>185</v>
      </c>
      <c r="H185" s="191">
        <v>5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39</v>
      </c>
      <c r="O185" s="71"/>
      <c r="P185" s="197">
        <f>O185*H185</f>
        <v>0</v>
      </c>
      <c r="Q185" s="197">
        <v>0.00225</v>
      </c>
      <c r="R185" s="197">
        <f>Q185*H185</f>
        <v>0.01125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186</v>
      </c>
      <c r="AT185" s="199" t="s">
        <v>137</v>
      </c>
      <c r="AU185" s="199" t="s">
        <v>84</v>
      </c>
      <c r="AY185" s="17" t="s">
        <v>134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82</v>
      </c>
      <c r="BK185" s="200">
        <f>ROUND(I185*H185,2)</f>
        <v>0</v>
      </c>
      <c r="BL185" s="17" t="s">
        <v>186</v>
      </c>
      <c r="BM185" s="199" t="s">
        <v>308</v>
      </c>
    </row>
    <row r="186" spans="2:51" s="13" customFormat="1" ht="11.25">
      <c r="B186" s="201"/>
      <c r="C186" s="202"/>
      <c r="D186" s="203" t="s">
        <v>143</v>
      </c>
      <c r="E186" s="204" t="s">
        <v>1</v>
      </c>
      <c r="F186" s="205" t="s">
        <v>309</v>
      </c>
      <c r="G186" s="202"/>
      <c r="H186" s="204" t="s">
        <v>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143</v>
      </c>
      <c r="AU186" s="211" t="s">
        <v>84</v>
      </c>
      <c r="AV186" s="13" t="s">
        <v>82</v>
      </c>
      <c r="AW186" s="13" t="s">
        <v>32</v>
      </c>
      <c r="AX186" s="13" t="s">
        <v>74</v>
      </c>
      <c r="AY186" s="211" t="s">
        <v>134</v>
      </c>
    </row>
    <row r="187" spans="2:51" s="14" customFormat="1" ht="11.25">
      <c r="B187" s="212"/>
      <c r="C187" s="213"/>
      <c r="D187" s="203" t="s">
        <v>143</v>
      </c>
      <c r="E187" s="214" t="s">
        <v>1</v>
      </c>
      <c r="F187" s="215" t="s">
        <v>160</v>
      </c>
      <c r="G187" s="213"/>
      <c r="H187" s="216">
        <v>5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143</v>
      </c>
      <c r="AU187" s="222" t="s">
        <v>84</v>
      </c>
      <c r="AV187" s="14" t="s">
        <v>84</v>
      </c>
      <c r="AW187" s="14" t="s">
        <v>32</v>
      </c>
      <c r="AX187" s="14" t="s">
        <v>82</v>
      </c>
      <c r="AY187" s="222" t="s">
        <v>134</v>
      </c>
    </row>
    <row r="188" spans="1:65" s="2" customFormat="1" ht="16.5" customHeight="1">
      <c r="A188" s="34"/>
      <c r="B188" s="35"/>
      <c r="C188" s="187" t="s">
        <v>310</v>
      </c>
      <c r="D188" s="187" t="s">
        <v>137</v>
      </c>
      <c r="E188" s="188" t="s">
        <v>311</v>
      </c>
      <c r="F188" s="189" t="s">
        <v>312</v>
      </c>
      <c r="G188" s="190" t="s">
        <v>140</v>
      </c>
      <c r="H188" s="191">
        <v>37.585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39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186</v>
      </c>
      <c r="AT188" s="199" t="s">
        <v>137</v>
      </c>
      <c r="AU188" s="199" t="s">
        <v>84</v>
      </c>
      <c r="AY188" s="17" t="s">
        <v>134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82</v>
      </c>
      <c r="BK188" s="200">
        <f>ROUND(I188*H188,2)</f>
        <v>0</v>
      </c>
      <c r="BL188" s="17" t="s">
        <v>186</v>
      </c>
      <c r="BM188" s="199" t="s">
        <v>313</v>
      </c>
    </row>
    <row r="189" spans="2:51" s="13" customFormat="1" ht="11.25">
      <c r="B189" s="201"/>
      <c r="C189" s="202"/>
      <c r="D189" s="203" t="s">
        <v>143</v>
      </c>
      <c r="E189" s="204" t="s">
        <v>1</v>
      </c>
      <c r="F189" s="205" t="s">
        <v>314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143</v>
      </c>
      <c r="AU189" s="211" t="s">
        <v>84</v>
      </c>
      <c r="AV189" s="13" t="s">
        <v>82</v>
      </c>
      <c r="AW189" s="13" t="s">
        <v>32</v>
      </c>
      <c r="AX189" s="13" t="s">
        <v>74</v>
      </c>
      <c r="AY189" s="211" t="s">
        <v>134</v>
      </c>
    </row>
    <row r="190" spans="2:51" s="14" customFormat="1" ht="11.25">
      <c r="B190" s="212"/>
      <c r="C190" s="213"/>
      <c r="D190" s="203" t="s">
        <v>143</v>
      </c>
      <c r="E190" s="214" t="s">
        <v>1</v>
      </c>
      <c r="F190" s="215" t="s">
        <v>315</v>
      </c>
      <c r="G190" s="213"/>
      <c r="H190" s="216">
        <v>37.5852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143</v>
      </c>
      <c r="AU190" s="222" t="s">
        <v>84</v>
      </c>
      <c r="AV190" s="14" t="s">
        <v>84</v>
      </c>
      <c r="AW190" s="14" t="s">
        <v>32</v>
      </c>
      <c r="AX190" s="14" t="s">
        <v>82</v>
      </c>
      <c r="AY190" s="222" t="s">
        <v>134</v>
      </c>
    </row>
    <row r="191" spans="1:65" s="2" customFormat="1" ht="16.5" customHeight="1">
      <c r="A191" s="34"/>
      <c r="B191" s="35"/>
      <c r="C191" s="223" t="s">
        <v>316</v>
      </c>
      <c r="D191" s="223" t="s">
        <v>189</v>
      </c>
      <c r="E191" s="224" t="s">
        <v>317</v>
      </c>
      <c r="F191" s="225" t="s">
        <v>318</v>
      </c>
      <c r="G191" s="226" t="s">
        <v>140</v>
      </c>
      <c r="H191" s="227">
        <v>45.102</v>
      </c>
      <c r="I191" s="228"/>
      <c r="J191" s="229">
        <f>ROUND(I191*H191,2)</f>
        <v>0</v>
      </c>
      <c r="K191" s="230"/>
      <c r="L191" s="231"/>
      <c r="M191" s="232" t="s">
        <v>1</v>
      </c>
      <c r="N191" s="233" t="s">
        <v>39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192</v>
      </c>
      <c r="AT191" s="199" t="s">
        <v>189</v>
      </c>
      <c r="AU191" s="199" t="s">
        <v>84</v>
      </c>
      <c r="AY191" s="17" t="s">
        <v>134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0</v>
      </c>
      <c r="BL191" s="17" t="s">
        <v>186</v>
      </c>
      <c r="BM191" s="199" t="s">
        <v>319</v>
      </c>
    </row>
    <row r="192" spans="2:51" s="14" customFormat="1" ht="11.25">
      <c r="B192" s="212"/>
      <c r="C192" s="213"/>
      <c r="D192" s="203" t="s">
        <v>143</v>
      </c>
      <c r="E192" s="213"/>
      <c r="F192" s="215" t="s">
        <v>320</v>
      </c>
      <c r="G192" s="213"/>
      <c r="H192" s="216">
        <v>45.102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143</v>
      </c>
      <c r="AU192" s="222" t="s">
        <v>84</v>
      </c>
      <c r="AV192" s="14" t="s">
        <v>84</v>
      </c>
      <c r="AW192" s="14" t="s">
        <v>4</v>
      </c>
      <c r="AX192" s="14" t="s">
        <v>82</v>
      </c>
      <c r="AY192" s="222" t="s">
        <v>134</v>
      </c>
    </row>
    <row r="193" spans="1:65" s="2" customFormat="1" ht="24.2" customHeight="1">
      <c r="A193" s="34"/>
      <c r="B193" s="35"/>
      <c r="C193" s="187" t="s">
        <v>321</v>
      </c>
      <c r="D193" s="187" t="s">
        <v>137</v>
      </c>
      <c r="E193" s="188" t="s">
        <v>322</v>
      </c>
      <c r="F193" s="189" t="s">
        <v>323</v>
      </c>
      <c r="G193" s="190" t="s">
        <v>140</v>
      </c>
      <c r="H193" s="191">
        <v>20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39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186</v>
      </c>
      <c r="AT193" s="199" t="s">
        <v>137</v>
      </c>
      <c r="AU193" s="199" t="s">
        <v>84</v>
      </c>
      <c r="AY193" s="17" t="s">
        <v>134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82</v>
      </c>
      <c r="BK193" s="200">
        <f>ROUND(I193*H193,2)</f>
        <v>0</v>
      </c>
      <c r="BL193" s="17" t="s">
        <v>186</v>
      </c>
      <c r="BM193" s="199" t="s">
        <v>324</v>
      </c>
    </row>
    <row r="194" spans="1:65" s="2" customFormat="1" ht="16.5" customHeight="1">
      <c r="A194" s="34"/>
      <c r="B194" s="35"/>
      <c r="C194" s="223" t="s">
        <v>325</v>
      </c>
      <c r="D194" s="223" t="s">
        <v>189</v>
      </c>
      <c r="E194" s="224" t="s">
        <v>326</v>
      </c>
      <c r="F194" s="225" t="s">
        <v>327</v>
      </c>
      <c r="G194" s="226" t="s">
        <v>140</v>
      </c>
      <c r="H194" s="227">
        <v>24</v>
      </c>
      <c r="I194" s="228"/>
      <c r="J194" s="229">
        <f>ROUND(I194*H194,2)</f>
        <v>0</v>
      </c>
      <c r="K194" s="230"/>
      <c r="L194" s="231"/>
      <c r="M194" s="232" t="s">
        <v>1</v>
      </c>
      <c r="N194" s="233" t="s">
        <v>39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192</v>
      </c>
      <c r="AT194" s="199" t="s">
        <v>189</v>
      </c>
      <c r="AU194" s="199" t="s">
        <v>84</v>
      </c>
      <c r="AY194" s="17" t="s">
        <v>134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82</v>
      </c>
      <c r="BK194" s="200">
        <f>ROUND(I194*H194,2)</f>
        <v>0</v>
      </c>
      <c r="BL194" s="17" t="s">
        <v>186</v>
      </c>
      <c r="BM194" s="199" t="s">
        <v>328</v>
      </c>
    </row>
    <row r="195" spans="2:51" s="14" customFormat="1" ht="11.25">
      <c r="B195" s="212"/>
      <c r="C195" s="213"/>
      <c r="D195" s="203" t="s">
        <v>143</v>
      </c>
      <c r="E195" s="213"/>
      <c r="F195" s="215" t="s">
        <v>329</v>
      </c>
      <c r="G195" s="213"/>
      <c r="H195" s="216">
        <v>24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143</v>
      </c>
      <c r="AU195" s="222" t="s">
        <v>84</v>
      </c>
      <c r="AV195" s="14" t="s">
        <v>84</v>
      </c>
      <c r="AW195" s="14" t="s">
        <v>4</v>
      </c>
      <c r="AX195" s="14" t="s">
        <v>82</v>
      </c>
      <c r="AY195" s="222" t="s">
        <v>134</v>
      </c>
    </row>
    <row r="196" spans="1:65" s="2" customFormat="1" ht="24.2" customHeight="1">
      <c r="A196" s="34"/>
      <c r="B196" s="35"/>
      <c r="C196" s="187" t="s">
        <v>330</v>
      </c>
      <c r="D196" s="187" t="s">
        <v>137</v>
      </c>
      <c r="E196" s="188" t="s">
        <v>331</v>
      </c>
      <c r="F196" s="189" t="s">
        <v>332</v>
      </c>
      <c r="G196" s="190" t="s">
        <v>140</v>
      </c>
      <c r="H196" s="191">
        <v>128.43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39</v>
      </c>
      <c r="O196" s="71"/>
      <c r="P196" s="197">
        <f>O196*H196</f>
        <v>0</v>
      </c>
      <c r="Q196" s="197">
        <v>0.0002</v>
      </c>
      <c r="R196" s="197">
        <f>Q196*H196</f>
        <v>0.025686000000000004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186</v>
      </c>
      <c r="AT196" s="199" t="s">
        <v>137</v>
      </c>
      <c r="AU196" s="199" t="s">
        <v>84</v>
      </c>
      <c r="AY196" s="17" t="s">
        <v>134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186</v>
      </c>
      <c r="BM196" s="199" t="s">
        <v>333</v>
      </c>
    </row>
    <row r="197" spans="1:65" s="2" customFormat="1" ht="33" customHeight="1">
      <c r="A197" s="34"/>
      <c r="B197" s="35"/>
      <c r="C197" s="187" t="s">
        <v>334</v>
      </c>
      <c r="D197" s="187" t="s">
        <v>137</v>
      </c>
      <c r="E197" s="188" t="s">
        <v>335</v>
      </c>
      <c r="F197" s="189" t="s">
        <v>336</v>
      </c>
      <c r="G197" s="190" t="s">
        <v>140</v>
      </c>
      <c r="H197" s="191">
        <v>128.43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39</v>
      </c>
      <c r="O197" s="71"/>
      <c r="P197" s="197">
        <f>O197*H197</f>
        <v>0</v>
      </c>
      <c r="Q197" s="197">
        <v>0.00026</v>
      </c>
      <c r="R197" s="197">
        <f>Q197*H197</f>
        <v>0.0333918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186</v>
      </c>
      <c r="AT197" s="199" t="s">
        <v>137</v>
      </c>
      <c r="AU197" s="199" t="s">
        <v>84</v>
      </c>
      <c r="AY197" s="17" t="s">
        <v>134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0</v>
      </c>
      <c r="BL197" s="17" t="s">
        <v>186</v>
      </c>
      <c r="BM197" s="199" t="s">
        <v>337</v>
      </c>
    </row>
    <row r="198" spans="2:51" s="13" customFormat="1" ht="11.25">
      <c r="B198" s="201"/>
      <c r="C198" s="202"/>
      <c r="D198" s="203" t="s">
        <v>143</v>
      </c>
      <c r="E198" s="204" t="s">
        <v>1</v>
      </c>
      <c r="F198" s="205" t="s">
        <v>309</v>
      </c>
      <c r="G198" s="202"/>
      <c r="H198" s="204" t="s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143</v>
      </c>
      <c r="AU198" s="211" t="s">
        <v>84</v>
      </c>
      <c r="AV198" s="13" t="s">
        <v>82</v>
      </c>
      <c r="AW198" s="13" t="s">
        <v>32</v>
      </c>
      <c r="AX198" s="13" t="s">
        <v>74</v>
      </c>
      <c r="AY198" s="211" t="s">
        <v>134</v>
      </c>
    </row>
    <row r="199" spans="2:51" s="13" customFormat="1" ht="11.25">
      <c r="B199" s="201"/>
      <c r="C199" s="202"/>
      <c r="D199" s="203" t="s">
        <v>143</v>
      </c>
      <c r="E199" s="204" t="s">
        <v>1</v>
      </c>
      <c r="F199" s="205" t="s">
        <v>338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143</v>
      </c>
      <c r="AU199" s="211" t="s">
        <v>84</v>
      </c>
      <c r="AV199" s="13" t="s">
        <v>82</v>
      </c>
      <c r="AW199" s="13" t="s">
        <v>32</v>
      </c>
      <c r="AX199" s="13" t="s">
        <v>74</v>
      </c>
      <c r="AY199" s="211" t="s">
        <v>134</v>
      </c>
    </row>
    <row r="200" spans="2:51" s="14" customFormat="1" ht="11.25">
      <c r="B200" s="212"/>
      <c r="C200" s="213"/>
      <c r="D200" s="203" t="s">
        <v>143</v>
      </c>
      <c r="E200" s="214" t="s">
        <v>1</v>
      </c>
      <c r="F200" s="215" t="s">
        <v>339</v>
      </c>
      <c r="G200" s="213"/>
      <c r="H200" s="216">
        <v>14.693000000000003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143</v>
      </c>
      <c r="AU200" s="222" t="s">
        <v>84</v>
      </c>
      <c r="AV200" s="14" t="s">
        <v>84</v>
      </c>
      <c r="AW200" s="14" t="s">
        <v>32</v>
      </c>
      <c r="AX200" s="14" t="s">
        <v>74</v>
      </c>
      <c r="AY200" s="222" t="s">
        <v>134</v>
      </c>
    </row>
    <row r="201" spans="2:51" s="14" customFormat="1" ht="11.25">
      <c r="B201" s="212"/>
      <c r="C201" s="213"/>
      <c r="D201" s="203" t="s">
        <v>143</v>
      </c>
      <c r="E201" s="214" t="s">
        <v>1</v>
      </c>
      <c r="F201" s="215" t="s">
        <v>340</v>
      </c>
      <c r="G201" s="213"/>
      <c r="H201" s="216">
        <v>32.664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143</v>
      </c>
      <c r="AU201" s="222" t="s">
        <v>84</v>
      </c>
      <c r="AV201" s="14" t="s">
        <v>84</v>
      </c>
      <c r="AW201" s="14" t="s">
        <v>32</v>
      </c>
      <c r="AX201" s="14" t="s">
        <v>74</v>
      </c>
      <c r="AY201" s="222" t="s">
        <v>134</v>
      </c>
    </row>
    <row r="202" spans="2:51" s="14" customFormat="1" ht="11.25">
      <c r="B202" s="212"/>
      <c r="C202" s="213"/>
      <c r="D202" s="203" t="s">
        <v>143</v>
      </c>
      <c r="E202" s="214" t="s">
        <v>1</v>
      </c>
      <c r="F202" s="215" t="s">
        <v>341</v>
      </c>
      <c r="G202" s="213"/>
      <c r="H202" s="216">
        <v>5.831999999999999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84</v>
      </c>
      <c r="AV202" s="14" t="s">
        <v>84</v>
      </c>
      <c r="AW202" s="14" t="s">
        <v>32</v>
      </c>
      <c r="AX202" s="14" t="s">
        <v>74</v>
      </c>
      <c r="AY202" s="222" t="s">
        <v>134</v>
      </c>
    </row>
    <row r="203" spans="2:51" s="14" customFormat="1" ht="11.25">
      <c r="B203" s="212"/>
      <c r="C203" s="213"/>
      <c r="D203" s="203" t="s">
        <v>143</v>
      </c>
      <c r="E203" s="214" t="s">
        <v>1</v>
      </c>
      <c r="F203" s="215" t="s">
        <v>342</v>
      </c>
      <c r="G203" s="213"/>
      <c r="H203" s="216">
        <v>37.656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143</v>
      </c>
      <c r="AU203" s="222" t="s">
        <v>84</v>
      </c>
      <c r="AV203" s="14" t="s">
        <v>84</v>
      </c>
      <c r="AW203" s="14" t="s">
        <v>32</v>
      </c>
      <c r="AX203" s="14" t="s">
        <v>74</v>
      </c>
      <c r="AY203" s="222" t="s">
        <v>134</v>
      </c>
    </row>
    <row r="204" spans="2:51" s="13" customFormat="1" ht="11.25">
      <c r="B204" s="201"/>
      <c r="C204" s="202"/>
      <c r="D204" s="203" t="s">
        <v>143</v>
      </c>
      <c r="E204" s="204" t="s">
        <v>1</v>
      </c>
      <c r="F204" s="205" t="s">
        <v>314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143</v>
      </c>
      <c r="AU204" s="211" t="s">
        <v>84</v>
      </c>
      <c r="AV204" s="13" t="s">
        <v>82</v>
      </c>
      <c r="AW204" s="13" t="s">
        <v>32</v>
      </c>
      <c r="AX204" s="13" t="s">
        <v>74</v>
      </c>
      <c r="AY204" s="211" t="s">
        <v>134</v>
      </c>
    </row>
    <row r="205" spans="2:51" s="14" customFormat="1" ht="11.25">
      <c r="B205" s="212"/>
      <c r="C205" s="213"/>
      <c r="D205" s="203" t="s">
        <v>143</v>
      </c>
      <c r="E205" s="214" t="s">
        <v>1</v>
      </c>
      <c r="F205" s="215" t="s">
        <v>315</v>
      </c>
      <c r="G205" s="213"/>
      <c r="H205" s="216">
        <v>37.5852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143</v>
      </c>
      <c r="AU205" s="222" t="s">
        <v>84</v>
      </c>
      <c r="AV205" s="14" t="s">
        <v>84</v>
      </c>
      <c r="AW205" s="14" t="s">
        <v>32</v>
      </c>
      <c r="AX205" s="14" t="s">
        <v>74</v>
      </c>
      <c r="AY205" s="222" t="s">
        <v>134</v>
      </c>
    </row>
    <row r="206" spans="2:51" s="15" customFormat="1" ht="11.25">
      <c r="B206" s="234"/>
      <c r="C206" s="235"/>
      <c r="D206" s="203" t="s">
        <v>143</v>
      </c>
      <c r="E206" s="236" t="s">
        <v>1</v>
      </c>
      <c r="F206" s="237" t="s">
        <v>269</v>
      </c>
      <c r="G206" s="235"/>
      <c r="H206" s="238">
        <v>128.4302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143</v>
      </c>
      <c r="AU206" s="244" t="s">
        <v>84</v>
      </c>
      <c r="AV206" s="15" t="s">
        <v>141</v>
      </c>
      <c r="AW206" s="15" t="s">
        <v>32</v>
      </c>
      <c r="AX206" s="15" t="s">
        <v>82</v>
      </c>
      <c r="AY206" s="244" t="s">
        <v>134</v>
      </c>
    </row>
    <row r="207" spans="1:65" s="2" customFormat="1" ht="24.2" customHeight="1">
      <c r="A207" s="34"/>
      <c r="B207" s="35"/>
      <c r="C207" s="187" t="s">
        <v>343</v>
      </c>
      <c r="D207" s="187" t="s">
        <v>137</v>
      </c>
      <c r="E207" s="188" t="s">
        <v>344</v>
      </c>
      <c r="F207" s="189" t="s">
        <v>345</v>
      </c>
      <c r="G207" s="190" t="s">
        <v>140</v>
      </c>
      <c r="H207" s="191">
        <v>10.578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39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186</v>
      </c>
      <c r="AT207" s="199" t="s">
        <v>137</v>
      </c>
      <c r="AU207" s="199" t="s">
        <v>84</v>
      </c>
      <c r="AY207" s="17" t="s">
        <v>134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82</v>
      </c>
      <c r="BK207" s="200">
        <f>ROUND(I207*H207,2)</f>
        <v>0</v>
      </c>
      <c r="BL207" s="17" t="s">
        <v>186</v>
      </c>
      <c r="BM207" s="199" t="s">
        <v>346</v>
      </c>
    </row>
    <row r="208" spans="2:51" s="13" customFormat="1" ht="11.25">
      <c r="B208" s="201"/>
      <c r="C208" s="202"/>
      <c r="D208" s="203" t="s">
        <v>143</v>
      </c>
      <c r="E208" s="204" t="s">
        <v>1</v>
      </c>
      <c r="F208" s="205" t="s">
        <v>265</v>
      </c>
      <c r="G208" s="202"/>
      <c r="H208" s="204" t="s">
        <v>1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143</v>
      </c>
      <c r="AU208" s="211" t="s">
        <v>84</v>
      </c>
      <c r="AV208" s="13" t="s">
        <v>82</v>
      </c>
      <c r="AW208" s="13" t="s">
        <v>32</v>
      </c>
      <c r="AX208" s="13" t="s">
        <v>74</v>
      </c>
      <c r="AY208" s="211" t="s">
        <v>134</v>
      </c>
    </row>
    <row r="209" spans="2:51" s="14" customFormat="1" ht="11.25">
      <c r="B209" s="212"/>
      <c r="C209" s="213"/>
      <c r="D209" s="203" t="s">
        <v>143</v>
      </c>
      <c r="E209" s="214" t="s">
        <v>1</v>
      </c>
      <c r="F209" s="215" t="s">
        <v>341</v>
      </c>
      <c r="G209" s="213"/>
      <c r="H209" s="216">
        <v>5.831999999999999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143</v>
      </c>
      <c r="AU209" s="222" t="s">
        <v>84</v>
      </c>
      <c r="AV209" s="14" t="s">
        <v>84</v>
      </c>
      <c r="AW209" s="14" t="s">
        <v>32</v>
      </c>
      <c r="AX209" s="14" t="s">
        <v>74</v>
      </c>
      <c r="AY209" s="222" t="s">
        <v>134</v>
      </c>
    </row>
    <row r="210" spans="2:51" s="14" customFormat="1" ht="11.25">
      <c r="B210" s="212"/>
      <c r="C210" s="213"/>
      <c r="D210" s="203" t="s">
        <v>143</v>
      </c>
      <c r="E210" s="214" t="s">
        <v>1</v>
      </c>
      <c r="F210" s="215" t="s">
        <v>347</v>
      </c>
      <c r="G210" s="213"/>
      <c r="H210" s="216">
        <v>4.7459999999999996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84</v>
      </c>
      <c r="AV210" s="14" t="s">
        <v>84</v>
      </c>
      <c r="AW210" s="14" t="s">
        <v>32</v>
      </c>
      <c r="AX210" s="14" t="s">
        <v>74</v>
      </c>
      <c r="AY210" s="222" t="s">
        <v>134</v>
      </c>
    </row>
    <row r="211" spans="2:51" s="15" customFormat="1" ht="11.25">
      <c r="B211" s="234"/>
      <c r="C211" s="235"/>
      <c r="D211" s="203" t="s">
        <v>143</v>
      </c>
      <c r="E211" s="236" t="s">
        <v>1</v>
      </c>
      <c r="F211" s="237" t="s">
        <v>269</v>
      </c>
      <c r="G211" s="235"/>
      <c r="H211" s="238">
        <v>10.578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143</v>
      </c>
      <c r="AU211" s="244" t="s">
        <v>84</v>
      </c>
      <c r="AV211" s="15" t="s">
        <v>141</v>
      </c>
      <c r="AW211" s="15" t="s">
        <v>32</v>
      </c>
      <c r="AX211" s="15" t="s">
        <v>82</v>
      </c>
      <c r="AY211" s="244" t="s">
        <v>134</v>
      </c>
    </row>
    <row r="212" spans="2:63" s="12" customFormat="1" ht="25.9" customHeight="1">
      <c r="B212" s="171"/>
      <c r="C212" s="172"/>
      <c r="D212" s="173" t="s">
        <v>73</v>
      </c>
      <c r="E212" s="174" t="s">
        <v>348</v>
      </c>
      <c r="F212" s="174" t="s">
        <v>349</v>
      </c>
      <c r="G212" s="172"/>
      <c r="H212" s="172"/>
      <c r="I212" s="175"/>
      <c r="J212" s="176">
        <f>BK212</f>
        <v>0</v>
      </c>
      <c r="K212" s="172"/>
      <c r="L212" s="177"/>
      <c r="M212" s="178"/>
      <c r="N212" s="179"/>
      <c r="O212" s="179"/>
      <c r="P212" s="180">
        <f>P213+P215</f>
        <v>0</v>
      </c>
      <c r="Q212" s="179"/>
      <c r="R212" s="180">
        <f>R213+R215</f>
        <v>0</v>
      </c>
      <c r="S212" s="179"/>
      <c r="T212" s="181">
        <f>T213+T215</f>
        <v>0</v>
      </c>
      <c r="AR212" s="182" t="s">
        <v>160</v>
      </c>
      <c r="AT212" s="183" t="s">
        <v>73</v>
      </c>
      <c r="AU212" s="183" t="s">
        <v>74</v>
      </c>
      <c r="AY212" s="182" t="s">
        <v>134</v>
      </c>
      <c r="BK212" s="184">
        <f>BK213+BK215</f>
        <v>0</v>
      </c>
    </row>
    <row r="213" spans="2:63" s="12" customFormat="1" ht="22.9" customHeight="1">
      <c r="B213" s="171"/>
      <c r="C213" s="172"/>
      <c r="D213" s="173" t="s">
        <v>73</v>
      </c>
      <c r="E213" s="185" t="s">
        <v>350</v>
      </c>
      <c r="F213" s="185" t="s">
        <v>351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160</v>
      </c>
      <c r="AT213" s="183" t="s">
        <v>73</v>
      </c>
      <c r="AU213" s="183" t="s">
        <v>82</v>
      </c>
      <c r="AY213" s="182" t="s">
        <v>134</v>
      </c>
      <c r="BK213" s="184">
        <f>BK214</f>
        <v>0</v>
      </c>
    </row>
    <row r="214" spans="1:65" s="2" customFormat="1" ht="16.5" customHeight="1">
      <c r="A214" s="34"/>
      <c r="B214" s="35"/>
      <c r="C214" s="187" t="s">
        <v>352</v>
      </c>
      <c r="D214" s="187" t="s">
        <v>137</v>
      </c>
      <c r="E214" s="188" t="s">
        <v>353</v>
      </c>
      <c r="F214" s="189" t="s">
        <v>351</v>
      </c>
      <c r="G214" s="190" t="s">
        <v>354</v>
      </c>
      <c r="H214" s="303">
        <f>SUM(J97+J101)/100</f>
        <v>0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39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355</v>
      </c>
      <c r="AT214" s="199" t="s">
        <v>137</v>
      </c>
      <c r="AU214" s="199" t="s">
        <v>84</v>
      </c>
      <c r="AY214" s="17" t="s">
        <v>134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82</v>
      </c>
      <c r="BK214" s="200">
        <f>ROUND(I214*H214,2)</f>
        <v>0</v>
      </c>
      <c r="BL214" s="17" t="s">
        <v>355</v>
      </c>
      <c r="BM214" s="199" t="s">
        <v>356</v>
      </c>
    </row>
    <row r="215" spans="2:63" s="12" customFormat="1" ht="22.9" customHeight="1">
      <c r="B215" s="171"/>
      <c r="C215" s="172"/>
      <c r="D215" s="173" t="s">
        <v>73</v>
      </c>
      <c r="E215" s="185" t="s">
        <v>357</v>
      </c>
      <c r="F215" s="185" t="s">
        <v>358</v>
      </c>
      <c r="G215" s="172"/>
      <c r="H215" s="302"/>
      <c r="I215" s="175"/>
      <c r="J215" s="186">
        <f>BK215</f>
        <v>0</v>
      </c>
      <c r="K215" s="172"/>
      <c r="L215" s="177"/>
      <c r="M215" s="178"/>
      <c r="N215" s="179"/>
      <c r="O215" s="179"/>
      <c r="P215" s="180">
        <f>P216</f>
        <v>0</v>
      </c>
      <c r="Q215" s="179"/>
      <c r="R215" s="180">
        <f>R216</f>
        <v>0</v>
      </c>
      <c r="S215" s="179"/>
      <c r="T215" s="181">
        <f>T216</f>
        <v>0</v>
      </c>
      <c r="AR215" s="182" t="s">
        <v>160</v>
      </c>
      <c r="AT215" s="183" t="s">
        <v>73</v>
      </c>
      <c r="AU215" s="183" t="s">
        <v>82</v>
      </c>
      <c r="AY215" s="182" t="s">
        <v>134</v>
      </c>
      <c r="BK215" s="184">
        <f>BK216</f>
        <v>0</v>
      </c>
    </row>
    <row r="216" spans="1:65" s="2" customFormat="1" ht="16.5" customHeight="1">
      <c r="A216" s="34"/>
      <c r="B216" s="35"/>
      <c r="C216" s="187" t="s">
        <v>359</v>
      </c>
      <c r="D216" s="187" t="s">
        <v>137</v>
      </c>
      <c r="E216" s="188" t="s">
        <v>360</v>
      </c>
      <c r="F216" s="189" t="s">
        <v>358</v>
      </c>
      <c r="G216" s="190" t="s">
        <v>354</v>
      </c>
      <c r="H216" s="303">
        <f>SUM(J97+J101)/100</f>
        <v>0</v>
      </c>
      <c r="I216" s="192"/>
      <c r="J216" s="193">
        <f>ROUND(I216*H216,2)</f>
        <v>0</v>
      </c>
      <c r="K216" s="194"/>
      <c r="L216" s="39"/>
      <c r="M216" s="245" t="s">
        <v>1</v>
      </c>
      <c r="N216" s="246" t="s">
        <v>39</v>
      </c>
      <c r="O216" s="247"/>
      <c r="P216" s="248">
        <f>O216*H216</f>
        <v>0</v>
      </c>
      <c r="Q216" s="248">
        <v>0</v>
      </c>
      <c r="R216" s="248">
        <f>Q216*H216</f>
        <v>0</v>
      </c>
      <c r="S216" s="248">
        <v>0</v>
      </c>
      <c r="T216" s="24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355</v>
      </c>
      <c r="AT216" s="199" t="s">
        <v>137</v>
      </c>
      <c r="AU216" s="199" t="s">
        <v>84</v>
      </c>
      <c r="AY216" s="17" t="s">
        <v>134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82</v>
      </c>
      <c r="BK216" s="200">
        <f>ROUND(I216*H216,2)</f>
        <v>0</v>
      </c>
      <c r="BL216" s="17" t="s">
        <v>355</v>
      </c>
      <c r="BM216" s="199" t="s">
        <v>361</v>
      </c>
    </row>
    <row r="217" spans="1:31" s="2" customFormat="1" ht="6.95" customHeight="1">
      <c r="A217" s="34"/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39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sheetProtection algorithmName="SHA-512" hashValue="P1cpU+gbLDff1t0SxhcLt55N/qngjQWVwOPyBb2tTjAbgDUm2Ohw4hmpvVZ9cJ/WYwOHezKLE5yvFrnD1ub4wQ==" saltValue="dI1IqT16xoe0da0d474xqw==" spinCount="100000" sheet="1" objects="1" scenarios="1" formatColumns="0" formatRows="0" autoFilter="0"/>
  <autoFilter ref="C127:K21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 topLeftCell="A188">
      <selection activeCell="H224" sqref="H2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362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ROUND((SUM(BE127:BE223)),2)</f>
        <v>0</v>
      </c>
      <c r="G33" s="34"/>
      <c r="H33" s="34"/>
      <c r="I33" s="124">
        <v>0.21</v>
      </c>
      <c r="J33" s="123">
        <f>ROUND(((SUM(BE127:BE223))*I33),2)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ROUND((SUM(BF127:BF223)),2)</f>
        <v>0</v>
      </c>
      <c r="G34" s="34"/>
      <c r="H34" s="34"/>
      <c r="I34" s="124">
        <v>0.15</v>
      </c>
      <c r="J34" s="123">
        <f>ROUND(((SUM(BF127:BF223))*I34),2)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ROUND((SUM(BG127:BG223)),2)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ROUND((SUM(BH127:BH223)),2)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ROUND((SUM(BI127:BI223)),2)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21 - U Stanice 594/5, byt č. 404 a 405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111</v>
      </c>
      <c r="E101" s="150"/>
      <c r="F101" s="150"/>
      <c r="G101" s="150"/>
      <c r="H101" s="150"/>
      <c r="I101" s="150"/>
      <c r="J101" s="151">
        <f>J144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J145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114</v>
      </c>
      <c r="E103" s="156"/>
      <c r="F103" s="156"/>
      <c r="G103" s="156"/>
      <c r="H103" s="156"/>
      <c r="I103" s="156"/>
      <c r="J103" s="157">
        <f>J151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115</v>
      </c>
      <c r="E104" s="156"/>
      <c r="F104" s="156"/>
      <c r="G104" s="156"/>
      <c r="H104" s="156"/>
      <c r="I104" s="156"/>
      <c r="J104" s="157">
        <f>J162</f>
        <v>0</v>
      </c>
      <c r="K104" s="154"/>
      <c r="L104" s="158"/>
    </row>
    <row r="105" spans="2:12" s="9" customFormat="1" ht="24.95" customHeight="1">
      <c r="B105" s="147"/>
      <c r="C105" s="148"/>
      <c r="D105" s="149" t="s">
        <v>116</v>
      </c>
      <c r="E105" s="150"/>
      <c r="F105" s="150"/>
      <c r="G105" s="150"/>
      <c r="H105" s="150"/>
      <c r="I105" s="150"/>
      <c r="J105" s="151">
        <f>J219</f>
        <v>0</v>
      </c>
      <c r="K105" s="148"/>
      <c r="L105" s="152"/>
    </row>
    <row r="106" spans="2:12" s="10" customFormat="1" ht="19.9" customHeight="1">
      <c r="B106" s="153"/>
      <c r="C106" s="154"/>
      <c r="D106" s="155" t="s">
        <v>117</v>
      </c>
      <c r="E106" s="156"/>
      <c r="F106" s="156"/>
      <c r="G106" s="156"/>
      <c r="H106" s="156"/>
      <c r="I106" s="156"/>
      <c r="J106" s="157">
        <f>J220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118</v>
      </c>
      <c r="E107" s="156"/>
      <c r="F107" s="156"/>
      <c r="G107" s="156"/>
      <c r="H107" s="156"/>
      <c r="I107" s="156"/>
      <c r="J107" s="157">
        <f>J222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119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8" t="str">
        <f>E7</f>
        <v>Oprava bytů</v>
      </c>
      <c r="F117" s="299"/>
      <c r="G117" s="299"/>
      <c r="H117" s="299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100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50" t="str">
        <f>E9</f>
        <v>21 - U Stanice 594/5, byt č. 404 a 405</v>
      </c>
      <c r="F119" s="300"/>
      <c r="G119" s="300"/>
      <c r="H119" s="300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>
        <f>IF(J12="","",J12)</f>
        <v>45231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23</v>
      </c>
      <c r="D123" s="36"/>
      <c r="E123" s="36"/>
      <c r="F123" s="27" t="str">
        <f>E15</f>
        <v>Městská část Praha 6</v>
      </c>
      <c r="G123" s="36"/>
      <c r="H123" s="36"/>
      <c r="I123" s="29" t="s">
        <v>29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27</v>
      </c>
      <c r="D124" s="36"/>
      <c r="E124" s="36"/>
      <c r="F124" s="27" t="str">
        <f>IF(E18="","",E18)</f>
        <v>Vyplň údaj</v>
      </c>
      <c r="G124" s="36"/>
      <c r="H124" s="36"/>
      <c r="I124" s="29" t="s">
        <v>30</v>
      </c>
      <c r="J124" s="32" t="str">
        <f>E24</f>
        <v>Simona Králová, SNEO, a.s.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120</v>
      </c>
      <c r="D126" s="162" t="s">
        <v>59</v>
      </c>
      <c r="E126" s="162" t="s">
        <v>55</v>
      </c>
      <c r="F126" s="162" t="s">
        <v>56</v>
      </c>
      <c r="G126" s="162" t="s">
        <v>121</v>
      </c>
      <c r="H126" s="162" t="s">
        <v>122</v>
      </c>
      <c r="I126" s="162" t="s">
        <v>123</v>
      </c>
      <c r="J126" s="163" t="s">
        <v>104</v>
      </c>
      <c r="K126" s="164" t="s">
        <v>124</v>
      </c>
      <c r="L126" s="165"/>
      <c r="M126" s="75" t="s">
        <v>1</v>
      </c>
      <c r="N126" s="76" t="s">
        <v>38</v>
      </c>
      <c r="O126" s="76" t="s">
        <v>125</v>
      </c>
      <c r="P126" s="76" t="s">
        <v>126</v>
      </c>
      <c r="Q126" s="76" t="s">
        <v>127</v>
      </c>
      <c r="R126" s="76" t="s">
        <v>128</v>
      </c>
      <c r="S126" s="76" t="s">
        <v>129</v>
      </c>
      <c r="T126" s="77" t="s">
        <v>130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131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P128+P144+P219</f>
        <v>0</v>
      </c>
      <c r="Q127" s="79"/>
      <c r="R127" s="168">
        <f>R128+R144+R219</f>
        <v>0.34627912</v>
      </c>
      <c r="S127" s="79"/>
      <c r="T127" s="169">
        <f>T128+T144+T219</f>
        <v>0.06573098000000001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73</v>
      </c>
      <c r="AU127" s="17" t="s">
        <v>106</v>
      </c>
      <c r="BK127" s="170">
        <f>BK128+BK144+BK219</f>
        <v>0</v>
      </c>
    </row>
    <row r="128" spans="2:63" s="12" customFormat="1" ht="25.9" customHeight="1">
      <c r="B128" s="171"/>
      <c r="C128" s="172"/>
      <c r="D128" s="173" t="s">
        <v>73</v>
      </c>
      <c r="E128" s="174" t="s">
        <v>132</v>
      </c>
      <c r="F128" s="174" t="s">
        <v>133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P129+P133+P141</f>
        <v>0</v>
      </c>
      <c r="Q128" s="179"/>
      <c r="R128" s="180">
        <f>R129+R133+R141</f>
        <v>0.0020936400000000003</v>
      </c>
      <c r="S128" s="179"/>
      <c r="T128" s="181">
        <f>T129+T133+T141</f>
        <v>0</v>
      </c>
      <c r="AR128" s="182" t="s">
        <v>82</v>
      </c>
      <c r="AT128" s="183" t="s">
        <v>73</v>
      </c>
      <c r="AU128" s="183" t="s">
        <v>74</v>
      </c>
      <c r="AY128" s="182" t="s">
        <v>134</v>
      </c>
      <c r="BK128" s="184">
        <f>BK129+BK133+BK141</f>
        <v>0</v>
      </c>
    </row>
    <row r="129" spans="2:63" s="12" customFormat="1" ht="22.9" customHeight="1">
      <c r="B129" s="171"/>
      <c r="C129" s="172"/>
      <c r="D129" s="173" t="s">
        <v>73</v>
      </c>
      <c r="E129" s="185" t="s">
        <v>135</v>
      </c>
      <c r="F129" s="185" t="s">
        <v>136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SUM(P130:P132)</f>
        <v>0</v>
      </c>
      <c r="Q129" s="179"/>
      <c r="R129" s="180">
        <f>SUM(R130:R132)</f>
        <v>0.0020936400000000003</v>
      </c>
      <c r="S129" s="179"/>
      <c r="T129" s="181">
        <f>SUM(T130:T132)</f>
        <v>0</v>
      </c>
      <c r="AR129" s="182" t="s">
        <v>82</v>
      </c>
      <c r="AT129" s="183" t="s">
        <v>73</v>
      </c>
      <c r="AU129" s="183" t="s">
        <v>82</v>
      </c>
      <c r="AY129" s="182" t="s">
        <v>134</v>
      </c>
      <c r="BK129" s="184">
        <f>SUM(BK130:BK132)</f>
        <v>0</v>
      </c>
    </row>
    <row r="130" spans="1:65" s="2" customFormat="1" ht="24.2" customHeight="1">
      <c r="A130" s="34"/>
      <c r="B130" s="35"/>
      <c r="C130" s="187" t="s">
        <v>82</v>
      </c>
      <c r="D130" s="187" t="s">
        <v>137</v>
      </c>
      <c r="E130" s="188" t="s">
        <v>138</v>
      </c>
      <c r="F130" s="189" t="s">
        <v>139</v>
      </c>
      <c r="G130" s="190" t="s">
        <v>140</v>
      </c>
      <c r="H130" s="191">
        <v>52.341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39</v>
      </c>
      <c r="O130" s="71"/>
      <c r="P130" s="197">
        <f>O130*H130</f>
        <v>0</v>
      </c>
      <c r="Q130" s="197">
        <v>4E-05</v>
      </c>
      <c r="R130" s="197">
        <f>Q130*H130</f>
        <v>0.0020936400000000003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141</v>
      </c>
      <c r="AT130" s="199" t="s">
        <v>137</v>
      </c>
      <c r="AU130" s="199" t="s">
        <v>84</v>
      </c>
      <c r="AY130" s="17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82</v>
      </c>
      <c r="BK130" s="200">
        <f>ROUND(I130*H130,2)</f>
        <v>0</v>
      </c>
      <c r="BL130" s="17" t="s">
        <v>141</v>
      </c>
      <c r="BM130" s="199" t="s">
        <v>363</v>
      </c>
    </row>
    <row r="131" spans="2:51" s="13" customFormat="1" ht="11.25">
      <c r="B131" s="201"/>
      <c r="C131" s="202"/>
      <c r="D131" s="203" t="s">
        <v>143</v>
      </c>
      <c r="E131" s="204" t="s">
        <v>1</v>
      </c>
      <c r="F131" s="205" t="s">
        <v>144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143</v>
      </c>
      <c r="AU131" s="211" t="s">
        <v>84</v>
      </c>
      <c r="AV131" s="13" t="s">
        <v>82</v>
      </c>
      <c r="AW131" s="13" t="s">
        <v>32</v>
      </c>
      <c r="AX131" s="13" t="s">
        <v>74</v>
      </c>
      <c r="AY131" s="211" t="s">
        <v>134</v>
      </c>
    </row>
    <row r="132" spans="2:51" s="14" customFormat="1" ht="11.25">
      <c r="B132" s="212"/>
      <c r="C132" s="213"/>
      <c r="D132" s="203" t="s">
        <v>143</v>
      </c>
      <c r="E132" s="214" t="s">
        <v>1</v>
      </c>
      <c r="F132" s="215" t="s">
        <v>364</v>
      </c>
      <c r="G132" s="213"/>
      <c r="H132" s="216">
        <v>52.341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84</v>
      </c>
      <c r="AV132" s="14" t="s">
        <v>84</v>
      </c>
      <c r="AW132" s="14" t="s">
        <v>32</v>
      </c>
      <c r="AX132" s="14" t="s">
        <v>82</v>
      </c>
      <c r="AY132" s="222" t="s">
        <v>134</v>
      </c>
    </row>
    <row r="133" spans="2:63" s="12" customFormat="1" ht="22.9" customHeight="1">
      <c r="B133" s="171"/>
      <c r="C133" s="172"/>
      <c r="D133" s="173" t="s">
        <v>73</v>
      </c>
      <c r="E133" s="185" t="s">
        <v>146</v>
      </c>
      <c r="F133" s="185" t="s">
        <v>147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SUM(P134:P140)</f>
        <v>0</v>
      </c>
      <c r="Q133" s="179"/>
      <c r="R133" s="180">
        <f>SUM(R134:R140)</f>
        <v>0</v>
      </c>
      <c r="S133" s="179"/>
      <c r="T133" s="181">
        <f>SUM(T134:T140)</f>
        <v>0</v>
      </c>
      <c r="AR133" s="182" t="s">
        <v>82</v>
      </c>
      <c r="AT133" s="183" t="s">
        <v>73</v>
      </c>
      <c r="AU133" s="183" t="s">
        <v>82</v>
      </c>
      <c r="AY133" s="182" t="s">
        <v>134</v>
      </c>
      <c r="BK133" s="184">
        <f>SUM(BK134:BK140)</f>
        <v>0</v>
      </c>
    </row>
    <row r="134" spans="1:65" s="2" customFormat="1" ht="24.2" customHeight="1">
      <c r="A134" s="34"/>
      <c r="B134" s="35"/>
      <c r="C134" s="187" t="s">
        <v>84</v>
      </c>
      <c r="D134" s="187" t="s">
        <v>137</v>
      </c>
      <c r="E134" s="188" t="s">
        <v>365</v>
      </c>
      <c r="F134" s="189" t="s">
        <v>366</v>
      </c>
      <c r="G134" s="190" t="s">
        <v>150</v>
      </c>
      <c r="H134" s="191">
        <v>0.066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39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141</v>
      </c>
      <c r="AT134" s="199" t="s">
        <v>137</v>
      </c>
      <c r="AU134" s="199" t="s">
        <v>84</v>
      </c>
      <c r="AY134" s="17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82</v>
      </c>
      <c r="BK134" s="200">
        <f>ROUND(I134*H134,2)</f>
        <v>0</v>
      </c>
      <c r="BL134" s="17" t="s">
        <v>141</v>
      </c>
      <c r="BM134" s="199" t="s">
        <v>367</v>
      </c>
    </row>
    <row r="135" spans="1:65" s="2" customFormat="1" ht="33" customHeight="1">
      <c r="A135" s="34"/>
      <c r="B135" s="35"/>
      <c r="C135" s="187" t="s">
        <v>152</v>
      </c>
      <c r="D135" s="187" t="s">
        <v>137</v>
      </c>
      <c r="E135" s="188" t="s">
        <v>153</v>
      </c>
      <c r="F135" s="189" t="s">
        <v>154</v>
      </c>
      <c r="G135" s="190" t="s">
        <v>150</v>
      </c>
      <c r="H135" s="191">
        <v>0.132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39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84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82</v>
      </c>
      <c r="BK135" s="200">
        <f>ROUND(I135*H135,2)</f>
        <v>0</v>
      </c>
      <c r="BL135" s="17" t="s">
        <v>141</v>
      </c>
      <c r="BM135" s="199" t="s">
        <v>368</v>
      </c>
    </row>
    <row r="136" spans="2:51" s="14" customFormat="1" ht="11.25">
      <c r="B136" s="212"/>
      <c r="C136" s="213"/>
      <c r="D136" s="203" t="s">
        <v>143</v>
      </c>
      <c r="E136" s="213"/>
      <c r="F136" s="215" t="s">
        <v>369</v>
      </c>
      <c r="G136" s="213"/>
      <c r="H136" s="216">
        <v>0.132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143</v>
      </c>
      <c r="AU136" s="222" t="s">
        <v>84</v>
      </c>
      <c r="AV136" s="14" t="s">
        <v>84</v>
      </c>
      <c r="AW136" s="14" t="s">
        <v>4</v>
      </c>
      <c r="AX136" s="14" t="s">
        <v>82</v>
      </c>
      <c r="AY136" s="222" t="s">
        <v>134</v>
      </c>
    </row>
    <row r="137" spans="1:65" s="2" customFormat="1" ht="24.2" customHeight="1">
      <c r="A137" s="34"/>
      <c r="B137" s="35"/>
      <c r="C137" s="187" t="s">
        <v>141</v>
      </c>
      <c r="D137" s="187" t="s">
        <v>137</v>
      </c>
      <c r="E137" s="188" t="s">
        <v>157</v>
      </c>
      <c r="F137" s="189" t="s">
        <v>158</v>
      </c>
      <c r="G137" s="190" t="s">
        <v>150</v>
      </c>
      <c r="H137" s="191">
        <v>0.066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39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84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141</v>
      </c>
      <c r="BM137" s="199" t="s">
        <v>370</v>
      </c>
    </row>
    <row r="138" spans="1:65" s="2" customFormat="1" ht="24.2" customHeight="1">
      <c r="A138" s="34"/>
      <c r="B138" s="35"/>
      <c r="C138" s="187" t="s">
        <v>160</v>
      </c>
      <c r="D138" s="187" t="s">
        <v>137</v>
      </c>
      <c r="E138" s="188" t="s">
        <v>161</v>
      </c>
      <c r="F138" s="189" t="s">
        <v>162</v>
      </c>
      <c r="G138" s="190" t="s">
        <v>150</v>
      </c>
      <c r="H138" s="191">
        <v>1.254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39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141</v>
      </c>
      <c r="AT138" s="199" t="s">
        <v>137</v>
      </c>
      <c r="AU138" s="199" t="s">
        <v>84</v>
      </c>
      <c r="AY138" s="17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82</v>
      </c>
      <c r="BK138" s="200">
        <f>ROUND(I138*H138,2)</f>
        <v>0</v>
      </c>
      <c r="BL138" s="17" t="s">
        <v>141</v>
      </c>
      <c r="BM138" s="199" t="s">
        <v>371</v>
      </c>
    </row>
    <row r="139" spans="2:51" s="14" customFormat="1" ht="11.25">
      <c r="B139" s="212"/>
      <c r="C139" s="213"/>
      <c r="D139" s="203" t="s">
        <v>143</v>
      </c>
      <c r="E139" s="213"/>
      <c r="F139" s="215" t="s">
        <v>372</v>
      </c>
      <c r="G139" s="213"/>
      <c r="H139" s="216">
        <v>1.254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84</v>
      </c>
      <c r="AV139" s="14" t="s">
        <v>84</v>
      </c>
      <c r="AW139" s="14" t="s">
        <v>4</v>
      </c>
      <c r="AX139" s="14" t="s">
        <v>82</v>
      </c>
      <c r="AY139" s="222" t="s">
        <v>134</v>
      </c>
    </row>
    <row r="140" spans="1:65" s="2" customFormat="1" ht="33" customHeight="1">
      <c r="A140" s="34"/>
      <c r="B140" s="35"/>
      <c r="C140" s="187" t="s">
        <v>165</v>
      </c>
      <c r="D140" s="187" t="s">
        <v>137</v>
      </c>
      <c r="E140" s="188" t="s">
        <v>166</v>
      </c>
      <c r="F140" s="189" t="s">
        <v>167</v>
      </c>
      <c r="G140" s="190" t="s">
        <v>150</v>
      </c>
      <c r="H140" s="191">
        <v>0.066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39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141</v>
      </c>
      <c r="AT140" s="199" t="s">
        <v>137</v>
      </c>
      <c r="AU140" s="199" t="s">
        <v>84</v>
      </c>
      <c r="AY140" s="17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0</v>
      </c>
      <c r="BL140" s="17" t="s">
        <v>141</v>
      </c>
      <c r="BM140" s="199" t="s">
        <v>373</v>
      </c>
    </row>
    <row r="141" spans="2:63" s="12" customFormat="1" ht="22.9" customHeight="1">
      <c r="B141" s="171"/>
      <c r="C141" s="172"/>
      <c r="D141" s="173" t="s">
        <v>73</v>
      </c>
      <c r="E141" s="185" t="s">
        <v>169</v>
      </c>
      <c r="F141" s="185" t="s">
        <v>170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SUM(P142:P143)</f>
        <v>0</v>
      </c>
      <c r="Q141" s="179"/>
      <c r="R141" s="180">
        <f>SUM(R142:R143)</f>
        <v>0</v>
      </c>
      <c r="S141" s="179"/>
      <c r="T141" s="181">
        <f>SUM(T142:T143)</f>
        <v>0</v>
      </c>
      <c r="AR141" s="182" t="s">
        <v>82</v>
      </c>
      <c r="AT141" s="183" t="s">
        <v>73</v>
      </c>
      <c r="AU141" s="183" t="s">
        <v>82</v>
      </c>
      <c r="AY141" s="182" t="s">
        <v>134</v>
      </c>
      <c r="BK141" s="184">
        <f>SUM(BK142:BK143)</f>
        <v>0</v>
      </c>
    </row>
    <row r="142" spans="1:65" s="2" customFormat="1" ht="21.75" customHeight="1">
      <c r="A142" s="34"/>
      <c r="B142" s="35"/>
      <c r="C142" s="187" t="s">
        <v>171</v>
      </c>
      <c r="D142" s="187" t="s">
        <v>137</v>
      </c>
      <c r="E142" s="188" t="s">
        <v>374</v>
      </c>
      <c r="F142" s="189" t="s">
        <v>375</v>
      </c>
      <c r="G142" s="190" t="s">
        <v>150</v>
      </c>
      <c r="H142" s="191">
        <v>0.002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84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141</v>
      </c>
      <c r="BM142" s="199" t="s">
        <v>376</v>
      </c>
    </row>
    <row r="143" spans="1:65" s="2" customFormat="1" ht="24.2" customHeight="1">
      <c r="A143" s="34"/>
      <c r="B143" s="35"/>
      <c r="C143" s="187" t="s">
        <v>175</v>
      </c>
      <c r="D143" s="187" t="s">
        <v>137</v>
      </c>
      <c r="E143" s="188" t="s">
        <v>176</v>
      </c>
      <c r="F143" s="189" t="s">
        <v>177</v>
      </c>
      <c r="G143" s="190" t="s">
        <v>150</v>
      </c>
      <c r="H143" s="191">
        <v>0.002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84</v>
      </c>
      <c r="AY143" s="17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141</v>
      </c>
      <c r="BM143" s="199" t="s">
        <v>377</v>
      </c>
    </row>
    <row r="144" spans="2:63" s="12" customFormat="1" ht="25.9" customHeight="1">
      <c r="B144" s="171"/>
      <c r="C144" s="172"/>
      <c r="D144" s="173" t="s">
        <v>73</v>
      </c>
      <c r="E144" s="174" t="s">
        <v>179</v>
      </c>
      <c r="F144" s="174" t="s">
        <v>180</v>
      </c>
      <c r="G144" s="172"/>
      <c r="H144" s="172"/>
      <c r="I144" s="175"/>
      <c r="J144" s="176">
        <f>BK144</f>
        <v>0</v>
      </c>
      <c r="K144" s="172"/>
      <c r="L144" s="177"/>
      <c r="M144" s="178"/>
      <c r="N144" s="179"/>
      <c r="O144" s="179"/>
      <c r="P144" s="180">
        <f>P145+P151+P162</f>
        <v>0</v>
      </c>
      <c r="Q144" s="179"/>
      <c r="R144" s="180">
        <f>R145+R151+R162</f>
        <v>0.34418548</v>
      </c>
      <c r="S144" s="179"/>
      <c r="T144" s="181">
        <f>T145+T151+T162</f>
        <v>0.06573098000000001</v>
      </c>
      <c r="AR144" s="182" t="s">
        <v>84</v>
      </c>
      <c r="AT144" s="183" t="s">
        <v>73</v>
      </c>
      <c r="AU144" s="183" t="s">
        <v>74</v>
      </c>
      <c r="AY144" s="182" t="s">
        <v>134</v>
      </c>
      <c r="BK144" s="184">
        <f>BK145+BK151+BK162</f>
        <v>0</v>
      </c>
    </row>
    <row r="145" spans="2:63" s="12" customFormat="1" ht="22.9" customHeight="1">
      <c r="B145" s="171"/>
      <c r="C145" s="172"/>
      <c r="D145" s="173" t="s">
        <v>73</v>
      </c>
      <c r="E145" s="185" t="s">
        <v>181</v>
      </c>
      <c r="F145" s="185" t="s">
        <v>182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SUM(P146:P150)</f>
        <v>0</v>
      </c>
      <c r="Q145" s="179"/>
      <c r="R145" s="180">
        <f>SUM(R146:R150)</f>
        <v>0.0021</v>
      </c>
      <c r="S145" s="179"/>
      <c r="T145" s="181">
        <f>SUM(T146:T150)</f>
        <v>0</v>
      </c>
      <c r="AR145" s="182" t="s">
        <v>84</v>
      </c>
      <c r="AT145" s="183" t="s">
        <v>73</v>
      </c>
      <c r="AU145" s="183" t="s">
        <v>82</v>
      </c>
      <c r="AY145" s="182" t="s">
        <v>134</v>
      </c>
      <c r="BK145" s="184">
        <f>SUM(BK146:BK150)</f>
        <v>0</v>
      </c>
    </row>
    <row r="146" spans="1:65" s="2" customFormat="1" ht="16.5" customHeight="1">
      <c r="A146" s="34"/>
      <c r="B146" s="35"/>
      <c r="C146" s="187" t="s">
        <v>135</v>
      </c>
      <c r="D146" s="187" t="s">
        <v>137</v>
      </c>
      <c r="E146" s="188" t="s">
        <v>183</v>
      </c>
      <c r="F146" s="189" t="s">
        <v>184</v>
      </c>
      <c r="G146" s="190" t="s">
        <v>185</v>
      </c>
      <c r="H146" s="191">
        <v>1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186</v>
      </c>
      <c r="AT146" s="199" t="s">
        <v>137</v>
      </c>
      <c r="AU146" s="199" t="s">
        <v>84</v>
      </c>
      <c r="AY146" s="17" t="s">
        <v>134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186</v>
      </c>
      <c r="BM146" s="199" t="s">
        <v>378</v>
      </c>
    </row>
    <row r="147" spans="1:65" s="2" customFormat="1" ht="16.5" customHeight="1">
      <c r="A147" s="34"/>
      <c r="B147" s="35"/>
      <c r="C147" s="223" t="s">
        <v>188</v>
      </c>
      <c r="D147" s="223" t="s">
        <v>189</v>
      </c>
      <c r="E147" s="224" t="s">
        <v>190</v>
      </c>
      <c r="F147" s="225" t="s">
        <v>191</v>
      </c>
      <c r="G147" s="226" t="s">
        <v>185</v>
      </c>
      <c r="H147" s="227">
        <v>1</v>
      </c>
      <c r="I147" s="228"/>
      <c r="J147" s="229">
        <f>ROUND(I147*H147,2)</f>
        <v>0</v>
      </c>
      <c r="K147" s="230"/>
      <c r="L147" s="231"/>
      <c r="M147" s="232" t="s">
        <v>1</v>
      </c>
      <c r="N147" s="233" t="s">
        <v>39</v>
      </c>
      <c r="O147" s="71"/>
      <c r="P147" s="197">
        <f>O147*H147</f>
        <v>0</v>
      </c>
      <c r="Q147" s="197">
        <v>0.0021</v>
      </c>
      <c r="R147" s="197">
        <f>Q147*H147</f>
        <v>0.0021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192</v>
      </c>
      <c r="AT147" s="199" t="s">
        <v>189</v>
      </c>
      <c r="AU147" s="199" t="s">
        <v>84</v>
      </c>
      <c r="AY147" s="17" t="s">
        <v>134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0</v>
      </c>
      <c r="BL147" s="17" t="s">
        <v>186</v>
      </c>
      <c r="BM147" s="199" t="s">
        <v>379</v>
      </c>
    </row>
    <row r="148" spans="1:65" s="2" customFormat="1" ht="24.2" customHeight="1">
      <c r="A148" s="34"/>
      <c r="B148" s="35"/>
      <c r="C148" s="187" t="s">
        <v>194</v>
      </c>
      <c r="D148" s="187" t="s">
        <v>137</v>
      </c>
      <c r="E148" s="188" t="s">
        <v>380</v>
      </c>
      <c r="F148" s="189" t="s">
        <v>381</v>
      </c>
      <c r="G148" s="190" t="s">
        <v>150</v>
      </c>
      <c r="H148" s="191">
        <v>0.002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186</v>
      </c>
      <c r="AT148" s="199" t="s">
        <v>137</v>
      </c>
      <c r="AU148" s="199" t="s">
        <v>84</v>
      </c>
      <c r="AY148" s="17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186</v>
      </c>
      <c r="BM148" s="199" t="s">
        <v>382</v>
      </c>
    </row>
    <row r="149" spans="1:65" s="2" customFormat="1" ht="24.2" customHeight="1">
      <c r="A149" s="34"/>
      <c r="B149" s="35"/>
      <c r="C149" s="187" t="s">
        <v>199</v>
      </c>
      <c r="D149" s="187" t="s">
        <v>137</v>
      </c>
      <c r="E149" s="188" t="s">
        <v>237</v>
      </c>
      <c r="F149" s="189" t="s">
        <v>238</v>
      </c>
      <c r="G149" s="190" t="s">
        <v>150</v>
      </c>
      <c r="H149" s="191">
        <v>0.002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186</v>
      </c>
      <c r="AT149" s="199" t="s">
        <v>137</v>
      </c>
      <c r="AU149" s="199" t="s">
        <v>84</v>
      </c>
      <c r="AY149" s="17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186</v>
      </c>
      <c r="BM149" s="199" t="s">
        <v>383</v>
      </c>
    </row>
    <row r="150" spans="1:65" s="2" customFormat="1" ht="24.2" customHeight="1">
      <c r="A150" s="34"/>
      <c r="B150" s="35"/>
      <c r="C150" s="187" t="s">
        <v>203</v>
      </c>
      <c r="D150" s="187" t="s">
        <v>137</v>
      </c>
      <c r="E150" s="188" t="s">
        <v>240</v>
      </c>
      <c r="F150" s="189" t="s">
        <v>241</v>
      </c>
      <c r="G150" s="190" t="s">
        <v>150</v>
      </c>
      <c r="H150" s="191">
        <v>0.002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186</v>
      </c>
      <c r="AT150" s="199" t="s">
        <v>137</v>
      </c>
      <c r="AU150" s="199" t="s">
        <v>84</v>
      </c>
      <c r="AY150" s="17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0</v>
      </c>
      <c r="BL150" s="17" t="s">
        <v>186</v>
      </c>
      <c r="BM150" s="199" t="s">
        <v>384</v>
      </c>
    </row>
    <row r="151" spans="2:63" s="12" customFormat="1" ht="22.9" customHeight="1">
      <c r="B151" s="171"/>
      <c r="C151" s="172"/>
      <c r="D151" s="173" t="s">
        <v>73</v>
      </c>
      <c r="E151" s="185" t="s">
        <v>255</v>
      </c>
      <c r="F151" s="185" t="s">
        <v>256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SUM(P152:P161)</f>
        <v>0</v>
      </c>
      <c r="Q151" s="179"/>
      <c r="R151" s="180">
        <f>SUM(R152:R161)</f>
        <v>0.0015428000000000002</v>
      </c>
      <c r="S151" s="179"/>
      <c r="T151" s="181">
        <f>SUM(T152:T161)</f>
        <v>0</v>
      </c>
      <c r="AR151" s="182" t="s">
        <v>84</v>
      </c>
      <c r="AT151" s="183" t="s">
        <v>73</v>
      </c>
      <c r="AU151" s="183" t="s">
        <v>82</v>
      </c>
      <c r="AY151" s="182" t="s">
        <v>134</v>
      </c>
      <c r="BK151" s="184">
        <f>SUM(BK152:BK161)</f>
        <v>0</v>
      </c>
    </row>
    <row r="152" spans="1:65" s="2" customFormat="1" ht="16.5" customHeight="1">
      <c r="A152" s="34"/>
      <c r="B152" s="35"/>
      <c r="C152" s="187" t="s">
        <v>207</v>
      </c>
      <c r="D152" s="187" t="s">
        <v>137</v>
      </c>
      <c r="E152" s="188" t="s">
        <v>258</v>
      </c>
      <c r="F152" s="189" t="s">
        <v>259</v>
      </c>
      <c r="G152" s="190" t="s">
        <v>210</v>
      </c>
      <c r="H152" s="191">
        <v>20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39</v>
      </c>
      <c r="O152" s="71"/>
      <c r="P152" s="197">
        <f>O152*H152</f>
        <v>0</v>
      </c>
      <c r="Q152" s="197">
        <v>3E-05</v>
      </c>
      <c r="R152" s="197">
        <f>Q152*H152</f>
        <v>0.0006000000000000001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186</v>
      </c>
      <c r="AT152" s="199" t="s">
        <v>137</v>
      </c>
      <c r="AU152" s="199" t="s">
        <v>84</v>
      </c>
      <c r="AY152" s="17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82</v>
      </c>
      <c r="BK152" s="200">
        <f>ROUND(I152*H152,2)</f>
        <v>0</v>
      </c>
      <c r="BL152" s="17" t="s">
        <v>186</v>
      </c>
      <c r="BM152" s="199" t="s">
        <v>385</v>
      </c>
    </row>
    <row r="153" spans="1:65" s="2" customFormat="1" ht="24.2" customHeight="1">
      <c r="A153" s="34"/>
      <c r="B153" s="35"/>
      <c r="C153" s="187" t="s">
        <v>8</v>
      </c>
      <c r="D153" s="187" t="s">
        <v>137</v>
      </c>
      <c r="E153" s="188" t="s">
        <v>262</v>
      </c>
      <c r="F153" s="189" t="s">
        <v>263</v>
      </c>
      <c r="G153" s="190" t="s">
        <v>140</v>
      </c>
      <c r="H153" s="191">
        <v>18.856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39</v>
      </c>
      <c r="O153" s="71"/>
      <c r="P153" s="197">
        <f>O153*H153</f>
        <v>0</v>
      </c>
      <c r="Q153" s="197">
        <v>5E-05</v>
      </c>
      <c r="R153" s="197">
        <f>Q153*H153</f>
        <v>0.0009428000000000001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186</v>
      </c>
      <c r="AT153" s="199" t="s">
        <v>137</v>
      </c>
      <c r="AU153" s="199" t="s">
        <v>84</v>
      </c>
      <c r="AY153" s="17" t="s">
        <v>134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82</v>
      </c>
      <c r="BK153" s="200">
        <f>ROUND(I153*H153,2)</f>
        <v>0</v>
      </c>
      <c r="BL153" s="17" t="s">
        <v>186</v>
      </c>
      <c r="BM153" s="199" t="s">
        <v>386</v>
      </c>
    </row>
    <row r="154" spans="2:51" s="13" customFormat="1" ht="11.25">
      <c r="B154" s="201"/>
      <c r="C154" s="202"/>
      <c r="D154" s="203" t="s">
        <v>143</v>
      </c>
      <c r="E154" s="204" t="s">
        <v>1</v>
      </c>
      <c r="F154" s="205" t="s">
        <v>387</v>
      </c>
      <c r="G154" s="202"/>
      <c r="H154" s="204" t="s">
        <v>1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143</v>
      </c>
      <c r="AU154" s="211" t="s">
        <v>84</v>
      </c>
      <c r="AV154" s="13" t="s">
        <v>82</v>
      </c>
      <c r="AW154" s="13" t="s">
        <v>32</v>
      </c>
      <c r="AX154" s="13" t="s">
        <v>74</v>
      </c>
      <c r="AY154" s="211" t="s">
        <v>134</v>
      </c>
    </row>
    <row r="155" spans="2:51" s="14" customFormat="1" ht="11.25">
      <c r="B155" s="212"/>
      <c r="C155" s="213"/>
      <c r="D155" s="203" t="s">
        <v>143</v>
      </c>
      <c r="E155" s="214" t="s">
        <v>1</v>
      </c>
      <c r="F155" s="215" t="s">
        <v>388</v>
      </c>
      <c r="G155" s="213"/>
      <c r="H155" s="216">
        <v>2.235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143</v>
      </c>
      <c r="AU155" s="222" t="s">
        <v>84</v>
      </c>
      <c r="AV155" s="14" t="s">
        <v>84</v>
      </c>
      <c r="AW155" s="14" t="s">
        <v>32</v>
      </c>
      <c r="AX155" s="14" t="s">
        <v>74</v>
      </c>
      <c r="AY155" s="222" t="s">
        <v>134</v>
      </c>
    </row>
    <row r="156" spans="2:51" s="14" customFormat="1" ht="11.25">
      <c r="B156" s="212"/>
      <c r="C156" s="213"/>
      <c r="D156" s="203" t="s">
        <v>143</v>
      </c>
      <c r="E156" s="214" t="s">
        <v>1</v>
      </c>
      <c r="F156" s="215" t="s">
        <v>389</v>
      </c>
      <c r="G156" s="213"/>
      <c r="H156" s="216">
        <v>11.221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84</v>
      </c>
      <c r="AV156" s="14" t="s">
        <v>84</v>
      </c>
      <c r="AW156" s="14" t="s">
        <v>32</v>
      </c>
      <c r="AX156" s="14" t="s">
        <v>74</v>
      </c>
      <c r="AY156" s="222" t="s">
        <v>134</v>
      </c>
    </row>
    <row r="157" spans="2:51" s="14" customFormat="1" ht="11.25">
      <c r="B157" s="212"/>
      <c r="C157" s="213"/>
      <c r="D157" s="203" t="s">
        <v>143</v>
      </c>
      <c r="E157" s="214" t="s">
        <v>1</v>
      </c>
      <c r="F157" s="215" t="s">
        <v>390</v>
      </c>
      <c r="G157" s="213"/>
      <c r="H157" s="216">
        <v>5.3999999999999995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143</v>
      </c>
      <c r="AU157" s="222" t="s">
        <v>84</v>
      </c>
      <c r="AV157" s="14" t="s">
        <v>84</v>
      </c>
      <c r="AW157" s="14" t="s">
        <v>32</v>
      </c>
      <c r="AX157" s="14" t="s">
        <v>74</v>
      </c>
      <c r="AY157" s="222" t="s">
        <v>134</v>
      </c>
    </row>
    <row r="158" spans="2:51" s="15" customFormat="1" ht="11.25">
      <c r="B158" s="234"/>
      <c r="C158" s="235"/>
      <c r="D158" s="203" t="s">
        <v>143</v>
      </c>
      <c r="E158" s="236" t="s">
        <v>1</v>
      </c>
      <c r="F158" s="237" t="s">
        <v>269</v>
      </c>
      <c r="G158" s="235"/>
      <c r="H158" s="238">
        <v>18.855999999999998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143</v>
      </c>
      <c r="AU158" s="244" t="s">
        <v>84</v>
      </c>
      <c r="AV158" s="15" t="s">
        <v>141</v>
      </c>
      <c r="AW158" s="15" t="s">
        <v>32</v>
      </c>
      <c r="AX158" s="15" t="s">
        <v>82</v>
      </c>
      <c r="AY158" s="244" t="s">
        <v>134</v>
      </c>
    </row>
    <row r="159" spans="1:65" s="2" customFormat="1" ht="24.2" customHeight="1">
      <c r="A159" s="34"/>
      <c r="B159" s="35"/>
      <c r="C159" s="187" t="s">
        <v>186</v>
      </c>
      <c r="D159" s="187" t="s">
        <v>137</v>
      </c>
      <c r="E159" s="188" t="s">
        <v>391</v>
      </c>
      <c r="F159" s="189" t="s">
        <v>392</v>
      </c>
      <c r="G159" s="190" t="s">
        <v>150</v>
      </c>
      <c r="H159" s="191">
        <v>0.002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39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186</v>
      </c>
      <c r="AT159" s="199" t="s">
        <v>137</v>
      </c>
      <c r="AU159" s="199" t="s">
        <v>84</v>
      </c>
      <c r="AY159" s="17" t="s">
        <v>134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186</v>
      </c>
      <c r="BM159" s="199" t="s">
        <v>393</v>
      </c>
    </row>
    <row r="160" spans="1:65" s="2" customFormat="1" ht="24.2" customHeight="1">
      <c r="A160" s="34"/>
      <c r="B160" s="35"/>
      <c r="C160" s="187" t="s">
        <v>218</v>
      </c>
      <c r="D160" s="187" t="s">
        <v>137</v>
      </c>
      <c r="E160" s="188" t="s">
        <v>275</v>
      </c>
      <c r="F160" s="189" t="s">
        <v>276</v>
      </c>
      <c r="G160" s="190" t="s">
        <v>150</v>
      </c>
      <c r="H160" s="191">
        <v>0.002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39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186</v>
      </c>
      <c r="AT160" s="199" t="s">
        <v>137</v>
      </c>
      <c r="AU160" s="199" t="s">
        <v>84</v>
      </c>
      <c r="AY160" s="17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82</v>
      </c>
      <c r="BK160" s="200">
        <f>ROUND(I160*H160,2)</f>
        <v>0</v>
      </c>
      <c r="BL160" s="17" t="s">
        <v>186</v>
      </c>
      <c r="BM160" s="199" t="s">
        <v>394</v>
      </c>
    </row>
    <row r="161" spans="1:65" s="2" customFormat="1" ht="24.2" customHeight="1">
      <c r="A161" s="34"/>
      <c r="B161" s="35"/>
      <c r="C161" s="187" t="s">
        <v>222</v>
      </c>
      <c r="D161" s="187" t="s">
        <v>137</v>
      </c>
      <c r="E161" s="188" t="s">
        <v>279</v>
      </c>
      <c r="F161" s="189" t="s">
        <v>280</v>
      </c>
      <c r="G161" s="190" t="s">
        <v>150</v>
      </c>
      <c r="H161" s="191">
        <v>0.002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39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82</v>
      </c>
      <c r="BK161" s="200">
        <f>ROUND(I161*H161,2)</f>
        <v>0</v>
      </c>
      <c r="BL161" s="17" t="s">
        <v>186</v>
      </c>
      <c r="BM161" s="199" t="s">
        <v>395</v>
      </c>
    </row>
    <row r="162" spans="2:63" s="12" customFormat="1" ht="22.9" customHeight="1">
      <c r="B162" s="171"/>
      <c r="C162" s="172"/>
      <c r="D162" s="173" t="s">
        <v>73</v>
      </c>
      <c r="E162" s="185" t="s">
        <v>282</v>
      </c>
      <c r="F162" s="185" t="s">
        <v>283</v>
      </c>
      <c r="G162" s="172"/>
      <c r="H162" s="172"/>
      <c r="I162" s="175"/>
      <c r="J162" s="186">
        <f>BK162</f>
        <v>0</v>
      </c>
      <c r="K162" s="172"/>
      <c r="L162" s="177"/>
      <c r="M162" s="178"/>
      <c r="N162" s="179"/>
      <c r="O162" s="179"/>
      <c r="P162" s="180">
        <f>SUM(P163:P218)</f>
        <v>0</v>
      </c>
      <c r="Q162" s="179"/>
      <c r="R162" s="180">
        <f>SUM(R163:R218)</f>
        <v>0.34054268</v>
      </c>
      <c r="S162" s="179"/>
      <c r="T162" s="181">
        <f>SUM(T163:T218)</f>
        <v>0.06573098000000001</v>
      </c>
      <c r="AR162" s="182" t="s">
        <v>84</v>
      </c>
      <c r="AT162" s="183" t="s">
        <v>73</v>
      </c>
      <c r="AU162" s="183" t="s">
        <v>82</v>
      </c>
      <c r="AY162" s="182" t="s">
        <v>134</v>
      </c>
      <c r="BK162" s="184">
        <f>SUM(BK163:BK218)</f>
        <v>0</v>
      </c>
    </row>
    <row r="163" spans="1:65" s="2" customFormat="1" ht="24.2" customHeight="1">
      <c r="A163" s="34"/>
      <c r="B163" s="35"/>
      <c r="C163" s="187" t="s">
        <v>226</v>
      </c>
      <c r="D163" s="187" t="s">
        <v>137</v>
      </c>
      <c r="E163" s="188" t="s">
        <v>284</v>
      </c>
      <c r="F163" s="189" t="s">
        <v>285</v>
      </c>
      <c r="G163" s="190" t="s">
        <v>140</v>
      </c>
      <c r="H163" s="191">
        <v>202.358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39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186</v>
      </c>
      <c r="AT163" s="199" t="s">
        <v>137</v>
      </c>
      <c r="AU163" s="199" t="s">
        <v>84</v>
      </c>
      <c r="AY163" s="17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82</v>
      </c>
      <c r="BK163" s="200">
        <f>ROUND(I163*H163,2)</f>
        <v>0</v>
      </c>
      <c r="BL163" s="17" t="s">
        <v>186</v>
      </c>
      <c r="BM163" s="199" t="s">
        <v>396</v>
      </c>
    </row>
    <row r="164" spans="1:65" s="2" customFormat="1" ht="24.2" customHeight="1">
      <c r="A164" s="34"/>
      <c r="B164" s="35"/>
      <c r="C164" s="187" t="s">
        <v>79</v>
      </c>
      <c r="D164" s="187" t="s">
        <v>137</v>
      </c>
      <c r="E164" s="188" t="s">
        <v>288</v>
      </c>
      <c r="F164" s="189" t="s">
        <v>289</v>
      </c>
      <c r="G164" s="190" t="s">
        <v>140</v>
      </c>
      <c r="H164" s="191">
        <v>20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39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0.00015</v>
      </c>
      <c r="T164" s="198">
        <f>S164*H164</f>
        <v>0.0029999999999999996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186</v>
      </c>
      <c r="AT164" s="199" t="s">
        <v>137</v>
      </c>
      <c r="AU164" s="199" t="s">
        <v>84</v>
      </c>
      <c r="AY164" s="17" t="s">
        <v>134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0</v>
      </c>
      <c r="BL164" s="17" t="s">
        <v>186</v>
      </c>
      <c r="BM164" s="199" t="s">
        <v>397</v>
      </c>
    </row>
    <row r="165" spans="2:51" s="13" customFormat="1" ht="11.25">
      <c r="B165" s="201"/>
      <c r="C165" s="202"/>
      <c r="D165" s="203" t="s">
        <v>143</v>
      </c>
      <c r="E165" s="204" t="s">
        <v>1</v>
      </c>
      <c r="F165" s="205" t="s">
        <v>291</v>
      </c>
      <c r="G165" s="202"/>
      <c r="H165" s="204" t="s">
        <v>1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143</v>
      </c>
      <c r="AU165" s="211" t="s">
        <v>84</v>
      </c>
      <c r="AV165" s="13" t="s">
        <v>82</v>
      </c>
      <c r="AW165" s="13" t="s">
        <v>32</v>
      </c>
      <c r="AX165" s="13" t="s">
        <v>74</v>
      </c>
      <c r="AY165" s="211" t="s">
        <v>134</v>
      </c>
    </row>
    <row r="166" spans="2:51" s="14" customFormat="1" ht="11.25">
      <c r="B166" s="212"/>
      <c r="C166" s="213"/>
      <c r="D166" s="203" t="s">
        <v>143</v>
      </c>
      <c r="E166" s="214" t="s">
        <v>1</v>
      </c>
      <c r="F166" s="215" t="s">
        <v>398</v>
      </c>
      <c r="G166" s="213"/>
      <c r="H166" s="216">
        <v>20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143</v>
      </c>
      <c r="AU166" s="222" t="s">
        <v>84</v>
      </c>
      <c r="AV166" s="14" t="s">
        <v>84</v>
      </c>
      <c r="AW166" s="14" t="s">
        <v>32</v>
      </c>
      <c r="AX166" s="14" t="s">
        <v>82</v>
      </c>
      <c r="AY166" s="222" t="s">
        <v>134</v>
      </c>
    </row>
    <row r="167" spans="1:65" s="2" customFormat="1" ht="16.5" customHeight="1">
      <c r="A167" s="34"/>
      <c r="B167" s="35"/>
      <c r="C167" s="187" t="s">
        <v>7</v>
      </c>
      <c r="D167" s="187" t="s">
        <v>137</v>
      </c>
      <c r="E167" s="188" t="s">
        <v>294</v>
      </c>
      <c r="F167" s="189" t="s">
        <v>295</v>
      </c>
      <c r="G167" s="190" t="s">
        <v>140</v>
      </c>
      <c r="H167" s="191">
        <v>202.358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39</v>
      </c>
      <c r="O167" s="71"/>
      <c r="P167" s="197">
        <f>O167*H167</f>
        <v>0</v>
      </c>
      <c r="Q167" s="197">
        <v>0.001</v>
      </c>
      <c r="R167" s="197">
        <f>Q167*H167</f>
        <v>0.202358</v>
      </c>
      <c r="S167" s="197">
        <v>0.00031</v>
      </c>
      <c r="T167" s="198">
        <f>S167*H167</f>
        <v>0.06273098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186</v>
      </c>
      <c r="AT167" s="199" t="s">
        <v>137</v>
      </c>
      <c r="AU167" s="199" t="s">
        <v>84</v>
      </c>
      <c r="AY167" s="17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82</v>
      </c>
      <c r="BK167" s="200">
        <f>ROUND(I167*H167,2)</f>
        <v>0</v>
      </c>
      <c r="BL167" s="17" t="s">
        <v>186</v>
      </c>
      <c r="BM167" s="199" t="s">
        <v>399</v>
      </c>
    </row>
    <row r="168" spans="1:65" s="2" customFormat="1" ht="24.2" customHeight="1">
      <c r="A168" s="34"/>
      <c r="B168" s="35"/>
      <c r="C168" s="187" t="s">
        <v>87</v>
      </c>
      <c r="D168" s="187" t="s">
        <v>137</v>
      </c>
      <c r="E168" s="188" t="s">
        <v>298</v>
      </c>
      <c r="F168" s="189" t="s">
        <v>299</v>
      </c>
      <c r="G168" s="190" t="s">
        <v>140</v>
      </c>
      <c r="H168" s="191">
        <v>202.358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39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186</v>
      </c>
      <c r="AT168" s="199" t="s">
        <v>137</v>
      </c>
      <c r="AU168" s="199" t="s">
        <v>84</v>
      </c>
      <c r="AY168" s="17" t="s">
        <v>134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82</v>
      </c>
      <c r="BK168" s="200">
        <f>ROUND(I168*H168,2)</f>
        <v>0</v>
      </c>
      <c r="BL168" s="17" t="s">
        <v>186</v>
      </c>
      <c r="BM168" s="199" t="s">
        <v>400</v>
      </c>
    </row>
    <row r="169" spans="1:65" s="2" customFormat="1" ht="24.2" customHeight="1">
      <c r="A169" s="34"/>
      <c r="B169" s="35"/>
      <c r="C169" s="187" t="s">
        <v>90</v>
      </c>
      <c r="D169" s="187" t="s">
        <v>137</v>
      </c>
      <c r="E169" s="188" t="s">
        <v>302</v>
      </c>
      <c r="F169" s="189" t="s">
        <v>303</v>
      </c>
      <c r="G169" s="190" t="s">
        <v>210</v>
      </c>
      <c r="H169" s="191">
        <v>10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39</v>
      </c>
      <c r="O169" s="71"/>
      <c r="P169" s="197">
        <f>O169*H169</f>
        <v>0</v>
      </c>
      <c r="Q169" s="197">
        <v>1E-05</v>
      </c>
      <c r="R169" s="197">
        <f>Q169*H169</f>
        <v>0.0001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186</v>
      </c>
      <c r="AT169" s="199" t="s">
        <v>137</v>
      </c>
      <c r="AU169" s="199" t="s">
        <v>84</v>
      </c>
      <c r="AY169" s="17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82</v>
      </c>
      <c r="BK169" s="200">
        <f>ROUND(I169*H169,2)</f>
        <v>0</v>
      </c>
      <c r="BL169" s="17" t="s">
        <v>186</v>
      </c>
      <c r="BM169" s="199" t="s">
        <v>401</v>
      </c>
    </row>
    <row r="170" spans="1:65" s="2" customFormat="1" ht="33" customHeight="1">
      <c r="A170" s="34"/>
      <c r="B170" s="35"/>
      <c r="C170" s="187" t="s">
        <v>245</v>
      </c>
      <c r="D170" s="187" t="s">
        <v>137</v>
      </c>
      <c r="E170" s="188" t="s">
        <v>306</v>
      </c>
      <c r="F170" s="189" t="s">
        <v>307</v>
      </c>
      <c r="G170" s="190" t="s">
        <v>185</v>
      </c>
      <c r="H170" s="191">
        <v>20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39</v>
      </c>
      <c r="O170" s="71"/>
      <c r="P170" s="197">
        <f>O170*H170</f>
        <v>0</v>
      </c>
      <c r="Q170" s="197">
        <v>0.00225</v>
      </c>
      <c r="R170" s="197">
        <f>Q170*H170</f>
        <v>0.045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186</v>
      </c>
      <c r="AT170" s="199" t="s">
        <v>137</v>
      </c>
      <c r="AU170" s="199" t="s">
        <v>84</v>
      </c>
      <c r="AY170" s="17" t="s">
        <v>134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82</v>
      </c>
      <c r="BK170" s="200">
        <f>ROUND(I170*H170,2)</f>
        <v>0</v>
      </c>
      <c r="BL170" s="17" t="s">
        <v>186</v>
      </c>
      <c r="BM170" s="199" t="s">
        <v>402</v>
      </c>
    </row>
    <row r="171" spans="2:51" s="13" customFormat="1" ht="11.25">
      <c r="B171" s="201"/>
      <c r="C171" s="202"/>
      <c r="D171" s="203" t="s">
        <v>143</v>
      </c>
      <c r="E171" s="204" t="s">
        <v>1</v>
      </c>
      <c r="F171" s="205" t="s">
        <v>403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143</v>
      </c>
      <c r="AU171" s="211" t="s">
        <v>84</v>
      </c>
      <c r="AV171" s="13" t="s">
        <v>82</v>
      </c>
      <c r="AW171" s="13" t="s">
        <v>32</v>
      </c>
      <c r="AX171" s="13" t="s">
        <v>74</v>
      </c>
      <c r="AY171" s="211" t="s">
        <v>134</v>
      </c>
    </row>
    <row r="172" spans="2:51" s="14" customFormat="1" ht="11.25">
      <c r="B172" s="212"/>
      <c r="C172" s="213"/>
      <c r="D172" s="203" t="s">
        <v>143</v>
      </c>
      <c r="E172" s="214" t="s">
        <v>1</v>
      </c>
      <c r="F172" s="215" t="s">
        <v>160</v>
      </c>
      <c r="G172" s="213"/>
      <c r="H172" s="216">
        <v>5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143</v>
      </c>
      <c r="AU172" s="222" t="s">
        <v>84</v>
      </c>
      <c r="AV172" s="14" t="s">
        <v>84</v>
      </c>
      <c r="AW172" s="14" t="s">
        <v>32</v>
      </c>
      <c r="AX172" s="14" t="s">
        <v>74</v>
      </c>
      <c r="AY172" s="222" t="s">
        <v>134</v>
      </c>
    </row>
    <row r="173" spans="2:51" s="13" customFormat="1" ht="11.25">
      <c r="B173" s="201"/>
      <c r="C173" s="202"/>
      <c r="D173" s="203" t="s">
        <v>143</v>
      </c>
      <c r="E173" s="204" t="s">
        <v>1</v>
      </c>
      <c r="F173" s="205" t="s">
        <v>404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143</v>
      </c>
      <c r="AU173" s="211" t="s">
        <v>84</v>
      </c>
      <c r="AV173" s="13" t="s">
        <v>82</v>
      </c>
      <c r="AW173" s="13" t="s">
        <v>32</v>
      </c>
      <c r="AX173" s="13" t="s">
        <v>74</v>
      </c>
      <c r="AY173" s="211" t="s">
        <v>134</v>
      </c>
    </row>
    <row r="174" spans="2:51" s="14" customFormat="1" ht="11.25">
      <c r="B174" s="212"/>
      <c r="C174" s="213"/>
      <c r="D174" s="203" t="s">
        <v>143</v>
      </c>
      <c r="E174" s="214" t="s">
        <v>1</v>
      </c>
      <c r="F174" s="215" t="s">
        <v>160</v>
      </c>
      <c r="G174" s="213"/>
      <c r="H174" s="216">
        <v>5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84</v>
      </c>
      <c r="AV174" s="14" t="s">
        <v>84</v>
      </c>
      <c r="AW174" s="14" t="s">
        <v>32</v>
      </c>
      <c r="AX174" s="14" t="s">
        <v>74</v>
      </c>
      <c r="AY174" s="222" t="s">
        <v>134</v>
      </c>
    </row>
    <row r="175" spans="2:51" s="13" customFormat="1" ht="11.25">
      <c r="B175" s="201"/>
      <c r="C175" s="202"/>
      <c r="D175" s="203" t="s">
        <v>143</v>
      </c>
      <c r="E175" s="204" t="s">
        <v>1</v>
      </c>
      <c r="F175" s="205" t="s">
        <v>405</v>
      </c>
      <c r="G175" s="202"/>
      <c r="H175" s="204" t="s">
        <v>1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143</v>
      </c>
      <c r="AU175" s="211" t="s">
        <v>84</v>
      </c>
      <c r="AV175" s="13" t="s">
        <v>82</v>
      </c>
      <c r="AW175" s="13" t="s">
        <v>32</v>
      </c>
      <c r="AX175" s="13" t="s">
        <v>74</v>
      </c>
      <c r="AY175" s="211" t="s">
        <v>134</v>
      </c>
    </row>
    <row r="176" spans="2:51" s="14" customFormat="1" ht="11.25">
      <c r="B176" s="212"/>
      <c r="C176" s="213"/>
      <c r="D176" s="203" t="s">
        <v>143</v>
      </c>
      <c r="E176" s="214" t="s">
        <v>1</v>
      </c>
      <c r="F176" s="215" t="s">
        <v>188</v>
      </c>
      <c r="G176" s="213"/>
      <c r="H176" s="216">
        <v>10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143</v>
      </c>
      <c r="AU176" s="222" t="s">
        <v>84</v>
      </c>
      <c r="AV176" s="14" t="s">
        <v>84</v>
      </c>
      <c r="AW176" s="14" t="s">
        <v>32</v>
      </c>
      <c r="AX176" s="14" t="s">
        <v>74</v>
      </c>
      <c r="AY176" s="222" t="s">
        <v>134</v>
      </c>
    </row>
    <row r="177" spans="2:51" s="15" customFormat="1" ht="11.25">
      <c r="B177" s="234"/>
      <c r="C177" s="235"/>
      <c r="D177" s="203" t="s">
        <v>143</v>
      </c>
      <c r="E177" s="236" t="s">
        <v>1</v>
      </c>
      <c r="F177" s="237" t="s">
        <v>269</v>
      </c>
      <c r="G177" s="235"/>
      <c r="H177" s="238">
        <v>20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143</v>
      </c>
      <c r="AU177" s="244" t="s">
        <v>84</v>
      </c>
      <c r="AV177" s="15" t="s">
        <v>141</v>
      </c>
      <c r="AW177" s="15" t="s">
        <v>32</v>
      </c>
      <c r="AX177" s="15" t="s">
        <v>82</v>
      </c>
      <c r="AY177" s="244" t="s">
        <v>134</v>
      </c>
    </row>
    <row r="178" spans="1:65" s="2" customFormat="1" ht="16.5" customHeight="1">
      <c r="A178" s="34"/>
      <c r="B178" s="35"/>
      <c r="C178" s="187" t="s">
        <v>93</v>
      </c>
      <c r="D178" s="187" t="s">
        <v>137</v>
      </c>
      <c r="E178" s="188" t="s">
        <v>311</v>
      </c>
      <c r="F178" s="189" t="s">
        <v>312</v>
      </c>
      <c r="G178" s="190" t="s">
        <v>140</v>
      </c>
      <c r="H178" s="191">
        <v>52.341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186</v>
      </c>
      <c r="AT178" s="199" t="s">
        <v>137</v>
      </c>
      <c r="AU178" s="199" t="s">
        <v>84</v>
      </c>
      <c r="AY178" s="17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186</v>
      </c>
      <c r="BM178" s="199" t="s">
        <v>406</v>
      </c>
    </row>
    <row r="179" spans="2:51" s="13" customFormat="1" ht="11.25">
      <c r="B179" s="201"/>
      <c r="C179" s="202"/>
      <c r="D179" s="203" t="s">
        <v>143</v>
      </c>
      <c r="E179" s="204" t="s">
        <v>1</v>
      </c>
      <c r="F179" s="205" t="s">
        <v>314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143</v>
      </c>
      <c r="AU179" s="211" t="s">
        <v>84</v>
      </c>
      <c r="AV179" s="13" t="s">
        <v>82</v>
      </c>
      <c r="AW179" s="13" t="s">
        <v>32</v>
      </c>
      <c r="AX179" s="13" t="s">
        <v>74</v>
      </c>
      <c r="AY179" s="211" t="s">
        <v>134</v>
      </c>
    </row>
    <row r="180" spans="2:51" s="13" customFormat="1" ht="11.25">
      <c r="B180" s="201"/>
      <c r="C180" s="202"/>
      <c r="D180" s="203" t="s">
        <v>143</v>
      </c>
      <c r="E180" s="204" t="s">
        <v>1</v>
      </c>
      <c r="F180" s="205" t="s">
        <v>403</v>
      </c>
      <c r="G180" s="202"/>
      <c r="H180" s="204" t="s">
        <v>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143</v>
      </c>
      <c r="AU180" s="211" t="s">
        <v>84</v>
      </c>
      <c r="AV180" s="13" t="s">
        <v>82</v>
      </c>
      <c r="AW180" s="13" t="s">
        <v>32</v>
      </c>
      <c r="AX180" s="13" t="s">
        <v>74</v>
      </c>
      <c r="AY180" s="211" t="s">
        <v>134</v>
      </c>
    </row>
    <row r="181" spans="2:51" s="14" customFormat="1" ht="11.25">
      <c r="B181" s="212"/>
      <c r="C181" s="213"/>
      <c r="D181" s="203" t="s">
        <v>143</v>
      </c>
      <c r="E181" s="214" t="s">
        <v>1</v>
      </c>
      <c r="F181" s="215" t="s">
        <v>407</v>
      </c>
      <c r="G181" s="213"/>
      <c r="H181" s="216">
        <v>14.2552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143</v>
      </c>
      <c r="AU181" s="222" t="s">
        <v>84</v>
      </c>
      <c r="AV181" s="14" t="s">
        <v>84</v>
      </c>
      <c r="AW181" s="14" t="s">
        <v>32</v>
      </c>
      <c r="AX181" s="14" t="s">
        <v>74</v>
      </c>
      <c r="AY181" s="222" t="s">
        <v>134</v>
      </c>
    </row>
    <row r="182" spans="2:51" s="13" customFormat="1" ht="11.25">
      <c r="B182" s="201"/>
      <c r="C182" s="202"/>
      <c r="D182" s="203" t="s">
        <v>143</v>
      </c>
      <c r="E182" s="204" t="s">
        <v>1</v>
      </c>
      <c r="F182" s="205" t="s">
        <v>404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143</v>
      </c>
      <c r="AU182" s="211" t="s">
        <v>84</v>
      </c>
      <c r="AV182" s="13" t="s">
        <v>82</v>
      </c>
      <c r="AW182" s="13" t="s">
        <v>32</v>
      </c>
      <c r="AX182" s="13" t="s">
        <v>74</v>
      </c>
      <c r="AY182" s="211" t="s">
        <v>134</v>
      </c>
    </row>
    <row r="183" spans="2:51" s="14" customFormat="1" ht="11.25">
      <c r="B183" s="212"/>
      <c r="C183" s="213"/>
      <c r="D183" s="203" t="s">
        <v>143</v>
      </c>
      <c r="E183" s="214" t="s">
        <v>1</v>
      </c>
      <c r="F183" s="215" t="s">
        <v>408</v>
      </c>
      <c r="G183" s="213"/>
      <c r="H183" s="216">
        <v>12.3522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84</v>
      </c>
      <c r="AV183" s="14" t="s">
        <v>84</v>
      </c>
      <c r="AW183" s="14" t="s">
        <v>32</v>
      </c>
      <c r="AX183" s="14" t="s">
        <v>74</v>
      </c>
      <c r="AY183" s="222" t="s">
        <v>134</v>
      </c>
    </row>
    <row r="184" spans="2:51" s="13" customFormat="1" ht="11.25">
      <c r="B184" s="201"/>
      <c r="C184" s="202"/>
      <c r="D184" s="203" t="s">
        <v>143</v>
      </c>
      <c r="E184" s="204" t="s">
        <v>1</v>
      </c>
      <c r="F184" s="205" t="s">
        <v>409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84</v>
      </c>
      <c r="AV184" s="13" t="s">
        <v>82</v>
      </c>
      <c r="AW184" s="13" t="s">
        <v>32</v>
      </c>
      <c r="AX184" s="13" t="s">
        <v>74</v>
      </c>
      <c r="AY184" s="211" t="s">
        <v>134</v>
      </c>
    </row>
    <row r="185" spans="2:51" s="14" customFormat="1" ht="11.25">
      <c r="B185" s="212"/>
      <c r="C185" s="213"/>
      <c r="D185" s="203" t="s">
        <v>143</v>
      </c>
      <c r="E185" s="214" t="s">
        <v>1</v>
      </c>
      <c r="F185" s="215" t="s">
        <v>410</v>
      </c>
      <c r="G185" s="213"/>
      <c r="H185" s="216">
        <v>25.733400000000003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84</v>
      </c>
      <c r="AV185" s="14" t="s">
        <v>84</v>
      </c>
      <c r="AW185" s="14" t="s">
        <v>32</v>
      </c>
      <c r="AX185" s="14" t="s">
        <v>74</v>
      </c>
      <c r="AY185" s="222" t="s">
        <v>134</v>
      </c>
    </row>
    <row r="186" spans="2:51" s="15" customFormat="1" ht="11.25">
      <c r="B186" s="234"/>
      <c r="C186" s="235"/>
      <c r="D186" s="203" t="s">
        <v>143</v>
      </c>
      <c r="E186" s="236" t="s">
        <v>1</v>
      </c>
      <c r="F186" s="237" t="s">
        <v>269</v>
      </c>
      <c r="G186" s="235"/>
      <c r="H186" s="238">
        <v>52.3408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143</v>
      </c>
      <c r="AU186" s="244" t="s">
        <v>84</v>
      </c>
      <c r="AV186" s="15" t="s">
        <v>141</v>
      </c>
      <c r="AW186" s="15" t="s">
        <v>32</v>
      </c>
      <c r="AX186" s="15" t="s">
        <v>82</v>
      </c>
      <c r="AY186" s="244" t="s">
        <v>134</v>
      </c>
    </row>
    <row r="187" spans="1:65" s="2" customFormat="1" ht="16.5" customHeight="1">
      <c r="A187" s="34"/>
      <c r="B187" s="35"/>
      <c r="C187" s="223" t="s">
        <v>96</v>
      </c>
      <c r="D187" s="223" t="s">
        <v>189</v>
      </c>
      <c r="E187" s="224" t="s">
        <v>317</v>
      </c>
      <c r="F187" s="225" t="s">
        <v>318</v>
      </c>
      <c r="G187" s="226" t="s">
        <v>140</v>
      </c>
      <c r="H187" s="227">
        <v>62.809</v>
      </c>
      <c r="I187" s="228"/>
      <c r="J187" s="229">
        <f>ROUND(I187*H187,2)</f>
        <v>0</v>
      </c>
      <c r="K187" s="230"/>
      <c r="L187" s="231"/>
      <c r="M187" s="232" t="s">
        <v>1</v>
      </c>
      <c r="N187" s="233" t="s">
        <v>39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192</v>
      </c>
      <c r="AT187" s="199" t="s">
        <v>189</v>
      </c>
      <c r="AU187" s="199" t="s">
        <v>84</v>
      </c>
      <c r="AY187" s="17" t="s">
        <v>134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82</v>
      </c>
      <c r="BK187" s="200">
        <f>ROUND(I187*H187,2)</f>
        <v>0</v>
      </c>
      <c r="BL187" s="17" t="s">
        <v>186</v>
      </c>
      <c r="BM187" s="199" t="s">
        <v>411</v>
      </c>
    </row>
    <row r="188" spans="2:51" s="14" customFormat="1" ht="11.25">
      <c r="B188" s="212"/>
      <c r="C188" s="213"/>
      <c r="D188" s="203" t="s">
        <v>143</v>
      </c>
      <c r="E188" s="213"/>
      <c r="F188" s="215" t="s">
        <v>412</v>
      </c>
      <c r="G188" s="213"/>
      <c r="H188" s="216">
        <v>62.809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143</v>
      </c>
      <c r="AU188" s="222" t="s">
        <v>84</v>
      </c>
      <c r="AV188" s="14" t="s">
        <v>84</v>
      </c>
      <c r="AW188" s="14" t="s">
        <v>4</v>
      </c>
      <c r="AX188" s="14" t="s">
        <v>82</v>
      </c>
      <c r="AY188" s="222" t="s">
        <v>134</v>
      </c>
    </row>
    <row r="189" spans="1:65" s="2" customFormat="1" ht="24.2" customHeight="1">
      <c r="A189" s="34"/>
      <c r="B189" s="35"/>
      <c r="C189" s="187" t="s">
        <v>257</v>
      </c>
      <c r="D189" s="187" t="s">
        <v>137</v>
      </c>
      <c r="E189" s="188" t="s">
        <v>322</v>
      </c>
      <c r="F189" s="189" t="s">
        <v>323</v>
      </c>
      <c r="G189" s="190" t="s">
        <v>140</v>
      </c>
      <c r="H189" s="191">
        <v>20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39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186</v>
      </c>
      <c r="AT189" s="199" t="s">
        <v>137</v>
      </c>
      <c r="AU189" s="199" t="s">
        <v>84</v>
      </c>
      <c r="AY189" s="17" t="s">
        <v>134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82</v>
      </c>
      <c r="BK189" s="200">
        <f>ROUND(I189*H189,2)</f>
        <v>0</v>
      </c>
      <c r="BL189" s="17" t="s">
        <v>186</v>
      </c>
      <c r="BM189" s="199" t="s">
        <v>413</v>
      </c>
    </row>
    <row r="190" spans="1:65" s="2" customFormat="1" ht="16.5" customHeight="1">
      <c r="A190" s="34"/>
      <c r="B190" s="35"/>
      <c r="C190" s="223" t="s">
        <v>261</v>
      </c>
      <c r="D190" s="223" t="s">
        <v>189</v>
      </c>
      <c r="E190" s="224" t="s">
        <v>326</v>
      </c>
      <c r="F190" s="225" t="s">
        <v>327</v>
      </c>
      <c r="G190" s="226" t="s">
        <v>140</v>
      </c>
      <c r="H190" s="227">
        <v>24</v>
      </c>
      <c r="I190" s="228"/>
      <c r="J190" s="229">
        <f>ROUND(I190*H190,2)</f>
        <v>0</v>
      </c>
      <c r="K190" s="230"/>
      <c r="L190" s="231"/>
      <c r="M190" s="232" t="s">
        <v>1</v>
      </c>
      <c r="N190" s="233" t="s">
        <v>39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192</v>
      </c>
      <c r="AT190" s="199" t="s">
        <v>189</v>
      </c>
      <c r="AU190" s="199" t="s">
        <v>84</v>
      </c>
      <c r="AY190" s="17" t="s">
        <v>134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82</v>
      </c>
      <c r="BK190" s="200">
        <f>ROUND(I190*H190,2)</f>
        <v>0</v>
      </c>
      <c r="BL190" s="17" t="s">
        <v>186</v>
      </c>
      <c r="BM190" s="199" t="s">
        <v>414</v>
      </c>
    </row>
    <row r="191" spans="2:51" s="14" customFormat="1" ht="11.25">
      <c r="B191" s="212"/>
      <c r="C191" s="213"/>
      <c r="D191" s="203" t="s">
        <v>143</v>
      </c>
      <c r="E191" s="213"/>
      <c r="F191" s="215" t="s">
        <v>329</v>
      </c>
      <c r="G191" s="213"/>
      <c r="H191" s="216">
        <v>24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143</v>
      </c>
      <c r="AU191" s="222" t="s">
        <v>84</v>
      </c>
      <c r="AV191" s="14" t="s">
        <v>84</v>
      </c>
      <c r="AW191" s="14" t="s">
        <v>4</v>
      </c>
      <c r="AX191" s="14" t="s">
        <v>82</v>
      </c>
      <c r="AY191" s="222" t="s">
        <v>134</v>
      </c>
    </row>
    <row r="192" spans="1:65" s="2" customFormat="1" ht="24.2" customHeight="1">
      <c r="A192" s="34"/>
      <c r="B192" s="35"/>
      <c r="C192" s="187" t="s">
        <v>270</v>
      </c>
      <c r="D192" s="187" t="s">
        <v>137</v>
      </c>
      <c r="E192" s="188" t="s">
        <v>331</v>
      </c>
      <c r="F192" s="189" t="s">
        <v>332</v>
      </c>
      <c r="G192" s="190" t="s">
        <v>140</v>
      </c>
      <c r="H192" s="191">
        <v>202.358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39</v>
      </c>
      <c r="O192" s="71"/>
      <c r="P192" s="197">
        <f>O192*H192</f>
        <v>0</v>
      </c>
      <c r="Q192" s="197">
        <v>0.0002</v>
      </c>
      <c r="R192" s="197">
        <f>Q192*H192</f>
        <v>0.0404716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186</v>
      </c>
      <c r="AT192" s="199" t="s">
        <v>137</v>
      </c>
      <c r="AU192" s="199" t="s">
        <v>84</v>
      </c>
      <c r="AY192" s="17" t="s">
        <v>134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82</v>
      </c>
      <c r="BK192" s="200">
        <f>ROUND(I192*H192,2)</f>
        <v>0</v>
      </c>
      <c r="BL192" s="17" t="s">
        <v>186</v>
      </c>
      <c r="BM192" s="199" t="s">
        <v>415</v>
      </c>
    </row>
    <row r="193" spans="1:65" s="2" customFormat="1" ht="33" customHeight="1">
      <c r="A193" s="34"/>
      <c r="B193" s="35"/>
      <c r="C193" s="187" t="s">
        <v>274</v>
      </c>
      <c r="D193" s="187" t="s">
        <v>137</v>
      </c>
      <c r="E193" s="188" t="s">
        <v>335</v>
      </c>
      <c r="F193" s="189" t="s">
        <v>336</v>
      </c>
      <c r="G193" s="190" t="s">
        <v>140</v>
      </c>
      <c r="H193" s="191">
        <v>202.358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39</v>
      </c>
      <c r="O193" s="71"/>
      <c r="P193" s="197">
        <f>O193*H193</f>
        <v>0</v>
      </c>
      <c r="Q193" s="197">
        <v>0.00026</v>
      </c>
      <c r="R193" s="197">
        <f>Q193*H193</f>
        <v>0.05261308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186</v>
      </c>
      <c r="AT193" s="199" t="s">
        <v>137</v>
      </c>
      <c r="AU193" s="199" t="s">
        <v>84</v>
      </c>
      <c r="AY193" s="17" t="s">
        <v>134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82</v>
      </c>
      <c r="BK193" s="200">
        <f>ROUND(I193*H193,2)</f>
        <v>0</v>
      </c>
      <c r="BL193" s="17" t="s">
        <v>186</v>
      </c>
      <c r="BM193" s="199" t="s">
        <v>416</v>
      </c>
    </row>
    <row r="194" spans="2:51" s="13" customFormat="1" ht="11.25">
      <c r="B194" s="201"/>
      <c r="C194" s="202"/>
      <c r="D194" s="203" t="s">
        <v>143</v>
      </c>
      <c r="E194" s="204" t="s">
        <v>1</v>
      </c>
      <c r="F194" s="205" t="s">
        <v>338</v>
      </c>
      <c r="G194" s="202"/>
      <c r="H194" s="204" t="s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143</v>
      </c>
      <c r="AU194" s="211" t="s">
        <v>84</v>
      </c>
      <c r="AV194" s="13" t="s">
        <v>82</v>
      </c>
      <c r="AW194" s="13" t="s">
        <v>32</v>
      </c>
      <c r="AX194" s="13" t="s">
        <v>74</v>
      </c>
      <c r="AY194" s="211" t="s">
        <v>134</v>
      </c>
    </row>
    <row r="195" spans="2:51" s="13" customFormat="1" ht="11.25">
      <c r="B195" s="201"/>
      <c r="C195" s="202"/>
      <c r="D195" s="203" t="s">
        <v>143</v>
      </c>
      <c r="E195" s="204" t="s">
        <v>1</v>
      </c>
      <c r="F195" s="205" t="s">
        <v>403</v>
      </c>
      <c r="G195" s="202"/>
      <c r="H195" s="204" t="s">
        <v>1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143</v>
      </c>
      <c r="AU195" s="211" t="s">
        <v>84</v>
      </c>
      <c r="AV195" s="13" t="s">
        <v>82</v>
      </c>
      <c r="AW195" s="13" t="s">
        <v>32</v>
      </c>
      <c r="AX195" s="13" t="s">
        <v>74</v>
      </c>
      <c r="AY195" s="211" t="s">
        <v>134</v>
      </c>
    </row>
    <row r="196" spans="2:51" s="14" customFormat="1" ht="11.25">
      <c r="B196" s="212"/>
      <c r="C196" s="213"/>
      <c r="D196" s="203" t="s">
        <v>143</v>
      </c>
      <c r="E196" s="214" t="s">
        <v>1</v>
      </c>
      <c r="F196" s="215" t="s">
        <v>417</v>
      </c>
      <c r="G196" s="213"/>
      <c r="H196" s="216">
        <v>34.432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143</v>
      </c>
      <c r="AU196" s="222" t="s">
        <v>84</v>
      </c>
      <c r="AV196" s="14" t="s">
        <v>84</v>
      </c>
      <c r="AW196" s="14" t="s">
        <v>32</v>
      </c>
      <c r="AX196" s="14" t="s">
        <v>74</v>
      </c>
      <c r="AY196" s="222" t="s">
        <v>134</v>
      </c>
    </row>
    <row r="197" spans="2:51" s="13" customFormat="1" ht="11.25">
      <c r="B197" s="201"/>
      <c r="C197" s="202"/>
      <c r="D197" s="203" t="s">
        <v>143</v>
      </c>
      <c r="E197" s="204" t="s">
        <v>1</v>
      </c>
      <c r="F197" s="205" t="s">
        <v>404</v>
      </c>
      <c r="G197" s="202"/>
      <c r="H197" s="204" t="s">
        <v>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143</v>
      </c>
      <c r="AU197" s="211" t="s">
        <v>84</v>
      </c>
      <c r="AV197" s="13" t="s">
        <v>82</v>
      </c>
      <c r="AW197" s="13" t="s">
        <v>32</v>
      </c>
      <c r="AX197" s="13" t="s">
        <v>74</v>
      </c>
      <c r="AY197" s="211" t="s">
        <v>134</v>
      </c>
    </row>
    <row r="198" spans="2:51" s="14" customFormat="1" ht="11.25">
      <c r="B198" s="212"/>
      <c r="C198" s="213"/>
      <c r="D198" s="203" t="s">
        <v>143</v>
      </c>
      <c r="E198" s="214" t="s">
        <v>1</v>
      </c>
      <c r="F198" s="215" t="s">
        <v>418</v>
      </c>
      <c r="G198" s="213"/>
      <c r="H198" s="216">
        <v>32.995999999999995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143</v>
      </c>
      <c r="AU198" s="222" t="s">
        <v>84</v>
      </c>
      <c r="AV198" s="14" t="s">
        <v>84</v>
      </c>
      <c r="AW198" s="14" t="s">
        <v>32</v>
      </c>
      <c r="AX198" s="14" t="s">
        <v>74</v>
      </c>
      <c r="AY198" s="222" t="s">
        <v>134</v>
      </c>
    </row>
    <row r="199" spans="2:51" s="13" customFormat="1" ht="11.25">
      <c r="B199" s="201"/>
      <c r="C199" s="202"/>
      <c r="D199" s="203" t="s">
        <v>143</v>
      </c>
      <c r="E199" s="204" t="s">
        <v>1</v>
      </c>
      <c r="F199" s="205" t="s">
        <v>409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143</v>
      </c>
      <c r="AU199" s="211" t="s">
        <v>84</v>
      </c>
      <c r="AV199" s="13" t="s">
        <v>82</v>
      </c>
      <c r="AW199" s="13" t="s">
        <v>32</v>
      </c>
      <c r="AX199" s="13" t="s">
        <v>74</v>
      </c>
      <c r="AY199" s="211" t="s">
        <v>134</v>
      </c>
    </row>
    <row r="200" spans="2:51" s="14" customFormat="1" ht="11.25">
      <c r="B200" s="212"/>
      <c r="C200" s="213"/>
      <c r="D200" s="203" t="s">
        <v>143</v>
      </c>
      <c r="E200" s="214" t="s">
        <v>1</v>
      </c>
      <c r="F200" s="215" t="s">
        <v>419</v>
      </c>
      <c r="G200" s="213"/>
      <c r="H200" s="216">
        <v>34.441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143</v>
      </c>
      <c r="AU200" s="222" t="s">
        <v>84</v>
      </c>
      <c r="AV200" s="14" t="s">
        <v>84</v>
      </c>
      <c r="AW200" s="14" t="s">
        <v>32</v>
      </c>
      <c r="AX200" s="14" t="s">
        <v>74</v>
      </c>
      <c r="AY200" s="222" t="s">
        <v>134</v>
      </c>
    </row>
    <row r="201" spans="2:51" s="14" customFormat="1" ht="11.25">
      <c r="B201" s="212"/>
      <c r="C201" s="213"/>
      <c r="D201" s="203" t="s">
        <v>143</v>
      </c>
      <c r="E201" s="214" t="s">
        <v>1</v>
      </c>
      <c r="F201" s="215" t="s">
        <v>420</v>
      </c>
      <c r="G201" s="213"/>
      <c r="H201" s="216">
        <v>2.401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143</v>
      </c>
      <c r="AU201" s="222" t="s">
        <v>84</v>
      </c>
      <c r="AV201" s="14" t="s">
        <v>84</v>
      </c>
      <c r="AW201" s="14" t="s">
        <v>32</v>
      </c>
      <c r="AX201" s="14" t="s">
        <v>74</v>
      </c>
      <c r="AY201" s="222" t="s">
        <v>134</v>
      </c>
    </row>
    <row r="202" spans="2:51" s="14" customFormat="1" ht="11.25">
      <c r="B202" s="212"/>
      <c r="C202" s="213"/>
      <c r="D202" s="203" t="s">
        <v>143</v>
      </c>
      <c r="E202" s="214" t="s">
        <v>1</v>
      </c>
      <c r="F202" s="215" t="s">
        <v>421</v>
      </c>
      <c r="G202" s="213"/>
      <c r="H202" s="216">
        <v>4.380000000000001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84</v>
      </c>
      <c r="AV202" s="14" t="s">
        <v>84</v>
      </c>
      <c r="AW202" s="14" t="s">
        <v>32</v>
      </c>
      <c r="AX202" s="14" t="s">
        <v>74</v>
      </c>
      <c r="AY202" s="222" t="s">
        <v>134</v>
      </c>
    </row>
    <row r="203" spans="2:51" s="14" customFormat="1" ht="22.5">
      <c r="B203" s="212"/>
      <c r="C203" s="213"/>
      <c r="D203" s="203" t="s">
        <v>143</v>
      </c>
      <c r="E203" s="214" t="s">
        <v>1</v>
      </c>
      <c r="F203" s="215" t="s">
        <v>422</v>
      </c>
      <c r="G203" s="213"/>
      <c r="H203" s="216">
        <v>41.367000000000004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143</v>
      </c>
      <c r="AU203" s="222" t="s">
        <v>84</v>
      </c>
      <c r="AV203" s="14" t="s">
        <v>84</v>
      </c>
      <c r="AW203" s="14" t="s">
        <v>32</v>
      </c>
      <c r="AX203" s="14" t="s">
        <v>74</v>
      </c>
      <c r="AY203" s="222" t="s">
        <v>134</v>
      </c>
    </row>
    <row r="204" spans="2:51" s="13" customFormat="1" ht="11.25">
      <c r="B204" s="201"/>
      <c r="C204" s="202"/>
      <c r="D204" s="203" t="s">
        <v>143</v>
      </c>
      <c r="E204" s="204" t="s">
        <v>1</v>
      </c>
      <c r="F204" s="205" t="s">
        <v>314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143</v>
      </c>
      <c r="AU204" s="211" t="s">
        <v>84</v>
      </c>
      <c r="AV204" s="13" t="s">
        <v>82</v>
      </c>
      <c r="AW204" s="13" t="s">
        <v>32</v>
      </c>
      <c r="AX204" s="13" t="s">
        <v>74</v>
      </c>
      <c r="AY204" s="211" t="s">
        <v>134</v>
      </c>
    </row>
    <row r="205" spans="2:51" s="13" customFormat="1" ht="11.25">
      <c r="B205" s="201"/>
      <c r="C205" s="202"/>
      <c r="D205" s="203" t="s">
        <v>143</v>
      </c>
      <c r="E205" s="204" t="s">
        <v>1</v>
      </c>
      <c r="F205" s="205" t="s">
        <v>403</v>
      </c>
      <c r="G205" s="202"/>
      <c r="H205" s="204" t="s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143</v>
      </c>
      <c r="AU205" s="211" t="s">
        <v>84</v>
      </c>
      <c r="AV205" s="13" t="s">
        <v>82</v>
      </c>
      <c r="AW205" s="13" t="s">
        <v>32</v>
      </c>
      <c r="AX205" s="13" t="s">
        <v>74</v>
      </c>
      <c r="AY205" s="211" t="s">
        <v>134</v>
      </c>
    </row>
    <row r="206" spans="2:51" s="14" customFormat="1" ht="11.25">
      <c r="B206" s="212"/>
      <c r="C206" s="213"/>
      <c r="D206" s="203" t="s">
        <v>143</v>
      </c>
      <c r="E206" s="214" t="s">
        <v>1</v>
      </c>
      <c r="F206" s="215" t="s">
        <v>407</v>
      </c>
      <c r="G206" s="213"/>
      <c r="H206" s="216">
        <v>14.2552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143</v>
      </c>
      <c r="AU206" s="222" t="s">
        <v>84</v>
      </c>
      <c r="AV206" s="14" t="s">
        <v>84</v>
      </c>
      <c r="AW206" s="14" t="s">
        <v>32</v>
      </c>
      <c r="AX206" s="14" t="s">
        <v>74</v>
      </c>
      <c r="AY206" s="222" t="s">
        <v>134</v>
      </c>
    </row>
    <row r="207" spans="2:51" s="13" customFormat="1" ht="11.25">
      <c r="B207" s="201"/>
      <c r="C207" s="202"/>
      <c r="D207" s="203" t="s">
        <v>143</v>
      </c>
      <c r="E207" s="204" t="s">
        <v>1</v>
      </c>
      <c r="F207" s="205" t="s">
        <v>404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143</v>
      </c>
      <c r="AU207" s="211" t="s">
        <v>84</v>
      </c>
      <c r="AV207" s="13" t="s">
        <v>82</v>
      </c>
      <c r="AW207" s="13" t="s">
        <v>32</v>
      </c>
      <c r="AX207" s="13" t="s">
        <v>74</v>
      </c>
      <c r="AY207" s="211" t="s">
        <v>134</v>
      </c>
    </row>
    <row r="208" spans="2:51" s="14" customFormat="1" ht="11.25">
      <c r="B208" s="212"/>
      <c r="C208" s="213"/>
      <c r="D208" s="203" t="s">
        <v>143</v>
      </c>
      <c r="E208" s="214" t="s">
        <v>1</v>
      </c>
      <c r="F208" s="215" t="s">
        <v>408</v>
      </c>
      <c r="G208" s="213"/>
      <c r="H208" s="216">
        <v>12.3522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143</v>
      </c>
      <c r="AU208" s="222" t="s">
        <v>84</v>
      </c>
      <c r="AV208" s="14" t="s">
        <v>84</v>
      </c>
      <c r="AW208" s="14" t="s">
        <v>32</v>
      </c>
      <c r="AX208" s="14" t="s">
        <v>74</v>
      </c>
      <c r="AY208" s="222" t="s">
        <v>134</v>
      </c>
    </row>
    <row r="209" spans="2:51" s="13" customFormat="1" ht="11.25">
      <c r="B209" s="201"/>
      <c r="C209" s="202"/>
      <c r="D209" s="203" t="s">
        <v>143</v>
      </c>
      <c r="E209" s="204" t="s">
        <v>1</v>
      </c>
      <c r="F209" s="205" t="s">
        <v>409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143</v>
      </c>
      <c r="AU209" s="211" t="s">
        <v>84</v>
      </c>
      <c r="AV209" s="13" t="s">
        <v>82</v>
      </c>
      <c r="AW209" s="13" t="s">
        <v>32</v>
      </c>
      <c r="AX209" s="13" t="s">
        <v>74</v>
      </c>
      <c r="AY209" s="211" t="s">
        <v>134</v>
      </c>
    </row>
    <row r="210" spans="2:51" s="14" customFormat="1" ht="11.25">
      <c r="B210" s="212"/>
      <c r="C210" s="213"/>
      <c r="D210" s="203" t="s">
        <v>143</v>
      </c>
      <c r="E210" s="214" t="s">
        <v>1</v>
      </c>
      <c r="F210" s="215" t="s">
        <v>410</v>
      </c>
      <c r="G210" s="213"/>
      <c r="H210" s="216">
        <v>25.733400000000003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84</v>
      </c>
      <c r="AV210" s="14" t="s">
        <v>84</v>
      </c>
      <c r="AW210" s="14" t="s">
        <v>32</v>
      </c>
      <c r="AX210" s="14" t="s">
        <v>74</v>
      </c>
      <c r="AY210" s="222" t="s">
        <v>134</v>
      </c>
    </row>
    <row r="211" spans="2:51" s="15" customFormat="1" ht="11.25">
      <c r="B211" s="234"/>
      <c r="C211" s="235"/>
      <c r="D211" s="203" t="s">
        <v>143</v>
      </c>
      <c r="E211" s="236" t="s">
        <v>1</v>
      </c>
      <c r="F211" s="237" t="s">
        <v>269</v>
      </c>
      <c r="G211" s="235"/>
      <c r="H211" s="238">
        <v>202.3578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143</v>
      </c>
      <c r="AU211" s="244" t="s">
        <v>84</v>
      </c>
      <c r="AV211" s="15" t="s">
        <v>141</v>
      </c>
      <c r="AW211" s="15" t="s">
        <v>32</v>
      </c>
      <c r="AX211" s="15" t="s">
        <v>82</v>
      </c>
      <c r="AY211" s="244" t="s">
        <v>134</v>
      </c>
    </row>
    <row r="212" spans="1:65" s="2" customFormat="1" ht="24.2" customHeight="1">
      <c r="A212" s="34"/>
      <c r="B212" s="35"/>
      <c r="C212" s="187" t="s">
        <v>278</v>
      </c>
      <c r="D212" s="187" t="s">
        <v>137</v>
      </c>
      <c r="E212" s="188" t="s">
        <v>344</v>
      </c>
      <c r="F212" s="189" t="s">
        <v>345</v>
      </c>
      <c r="G212" s="190" t="s">
        <v>140</v>
      </c>
      <c r="H212" s="191">
        <v>9.706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39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186</v>
      </c>
      <c r="AT212" s="199" t="s">
        <v>137</v>
      </c>
      <c r="AU212" s="199" t="s">
        <v>84</v>
      </c>
      <c r="AY212" s="17" t="s">
        <v>134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82</v>
      </c>
      <c r="BK212" s="200">
        <f>ROUND(I212*H212,2)</f>
        <v>0</v>
      </c>
      <c r="BL212" s="17" t="s">
        <v>186</v>
      </c>
      <c r="BM212" s="199" t="s">
        <v>423</v>
      </c>
    </row>
    <row r="213" spans="2:51" s="13" customFormat="1" ht="11.25">
      <c r="B213" s="201"/>
      <c r="C213" s="202"/>
      <c r="D213" s="203" t="s">
        <v>143</v>
      </c>
      <c r="E213" s="204" t="s">
        <v>1</v>
      </c>
      <c r="F213" s="205" t="s">
        <v>338</v>
      </c>
      <c r="G213" s="202"/>
      <c r="H213" s="204" t="s">
        <v>1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143</v>
      </c>
      <c r="AU213" s="211" t="s">
        <v>84</v>
      </c>
      <c r="AV213" s="13" t="s">
        <v>82</v>
      </c>
      <c r="AW213" s="13" t="s">
        <v>32</v>
      </c>
      <c r="AX213" s="13" t="s">
        <v>74</v>
      </c>
      <c r="AY213" s="211" t="s">
        <v>134</v>
      </c>
    </row>
    <row r="214" spans="2:51" s="14" customFormat="1" ht="11.25">
      <c r="B214" s="212"/>
      <c r="C214" s="213"/>
      <c r="D214" s="203" t="s">
        <v>143</v>
      </c>
      <c r="E214" s="214" t="s">
        <v>1</v>
      </c>
      <c r="F214" s="215" t="s">
        <v>420</v>
      </c>
      <c r="G214" s="213"/>
      <c r="H214" s="216">
        <v>2.401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143</v>
      </c>
      <c r="AU214" s="222" t="s">
        <v>84</v>
      </c>
      <c r="AV214" s="14" t="s">
        <v>84</v>
      </c>
      <c r="AW214" s="14" t="s">
        <v>32</v>
      </c>
      <c r="AX214" s="14" t="s">
        <v>74</v>
      </c>
      <c r="AY214" s="222" t="s">
        <v>134</v>
      </c>
    </row>
    <row r="215" spans="2:51" s="14" customFormat="1" ht="11.25">
      <c r="B215" s="212"/>
      <c r="C215" s="213"/>
      <c r="D215" s="203" t="s">
        <v>143</v>
      </c>
      <c r="E215" s="214" t="s">
        <v>1</v>
      </c>
      <c r="F215" s="215" t="s">
        <v>424</v>
      </c>
      <c r="G215" s="213"/>
      <c r="H215" s="216">
        <v>3.6800000000000006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143</v>
      </c>
      <c r="AU215" s="222" t="s">
        <v>84</v>
      </c>
      <c r="AV215" s="14" t="s">
        <v>84</v>
      </c>
      <c r="AW215" s="14" t="s">
        <v>32</v>
      </c>
      <c r="AX215" s="14" t="s">
        <v>74</v>
      </c>
      <c r="AY215" s="222" t="s">
        <v>134</v>
      </c>
    </row>
    <row r="216" spans="2:51" s="13" customFormat="1" ht="11.25">
      <c r="B216" s="201"/>
      <c r="C216" s="202"/>
      <c r="D216" s="203" t="s">
        <v>143</v>
      </c>
      <c r="E216" s="204" t="s">
        <v>1</v>
      </c>
      <c r="F216" s="205" t="s">
        <v>314</v>
      </c>
      <c r="G216" s="202"/>
      <c r="H216" s="204" t="s">
        <v>1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143</v>
      </c>
      <c r="AU216" s="211" t="s">
        <v>84</v>
      </c>
      <c r="AV216" s="13" t="s">
        <v>82</v>
      </c>
      <c r="AW216" s="13" t="s">
        <v>32</v>
      </c>
      <c r="AX216" s="13" t="s">
        <v>74</v>
      </c>
      <c r="AY216" s="211" t="s">
        <v>134</v>
      </c>
    </row>
    <row r="217" spans="2:51" s="14" customFormat="1" ht="11.25">
      <c r="B217" s="212"/>
      <c r="C217" s="213"/>
      <c r="D217" s="203" t="s">
        <v>143</v>
      </c>
      <c r="E217" s="214" t="s">
        <v>1</v>
      </c>
      <c r="F217" s="215" t="s">
        <v>425</v>
      </c>
      <c r="G217" s="213"/>
      <c r="H217" s="216">
        <v>3.6249999999999996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143</v>
      </c>
      <c r="AU217" s="222" t="s">
        <v>84</v>
      </c>
      <c r="AV217" s="14" t="s">
        <v>84</v>
      </c>
      <c r="AW217" s="14" t="s">
        <v>32</v>
      </c>
      <c r="AX217" s="14" t="s">
        <v>74</v>
      </c>
      <c r="AY217" s="222" t="s">
        <v>134</v>
      </c>
    </row>
    <row r="218" spans="2:51" s="15" customFormat="1" ht="11.25">
      <c r="B218" s="234"/>
      <c r="C218" s="235"/>
      <c r="D218" s="203" t="s">
        <v>143</v>
      </c>
      <c r="E218" s="236" t="s">
        <v>1</v>
      </c>
      <c r="F218" s="237" t="s">
        <v>269</v>
      </c>
      <c r="G218" s="235"/>
      <c r="H218" s="238">
        <v>9.706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143</v>
      </c>
      <c r="AU218" s="244" t="s">
        <v>84</v>
      </c>
      <c r="AV218" s="15" t="s">
        <v>141</v>
      </c>
      <c r="AW218" s="15" t="s">
        <v>32</v>
      </c>
      <c r="AX218" s="15" t="s">
        <v>82</v>
      </c>
      <c r="AY218" s="244" t="s">
        <v>134</v>
      </c>
    </row>
    <row r="219" spans="2:63" s="12" customFormat="1" ht="25.9" customHeight="1">
      <c r="B219" s="171"/>
      <c r="C219" s="172"/>
      <c r="D219" s="173" t="s">
        <v>73</v>
      </c>
      <c r="E219" s="174" t="s">
        <v>348</v>
      </c>
      <c r="F219" s="174" t="s">
        <v>349</v>
      </c>
      <c r="G219" s="172"/>
      <c r="H219" s="172"/>
      <c r="I219" s="175"/>
      <c r="J219" s="176">
        <f>BK219</f>
        <v>0</v>
      </c>
      <c r="K219" s="172"/>
      <c r="L219" s="177"/>
      <c r="M219" s="178"/>
      <c r="N219" s="179"/>
      <c r="O219" s="179"/>
      <c r="P219" s="180">
        <f>P220+P222</f>
        <v>0</v>
      </c>
      <c r="Q219" s="179"/>
      <c r="R219" s="180">
        <f>R220+R222</f>
        <v>0</v>
      </c>
      <c r="S219" s="179"/>
      <c r="T219" s="181">
        <f>T220+T222</f>
        <v>0</v>
      </c>
      <c r="AR219" s="182" t="s">
        <v>160</v>
      </c>
      <c r="AT219" s="183" t="s">
        <v>73</v>
      </c>
      <c r="AU219" s="183" t="s">
        <v>74</v>
      </c>
      <c r="AY219" s="182" t="s">
        <v>134</v>
      </c>
      <c r="BK219" s="184">
        <f>BK220+BK222</f>
        <v>0</v>
      </c>
    </row>
    <row r="220" spans="2:63" s="12" customFormat="1" ht="22.9" customHeight="1">
      <c r="B220" s="171"/>
      <c r="C220" s="172"/>
      <c r="D220" s="173" t="s">
        <v>73</v>
      </c>
      <c r="E220" s="185" t="s">
        <v>350</v>
      </c>
      <c r="F220" s="185" t="s">
        <v>351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P221</f>
        <v>0</v>
      </c>
      <c r="Q220" s="179"/>
      <c r="R220" s="180">
        <f>R221</f>
        <v>0</v>
      </c>
      <c r="S220" s="179"/>
      <c r="T220" s="181">
        <f>T221</f>
        <v>0</v>
      </c>
      <c r="AR220" s="182" t="s">
        <v>160</v>
      </c>
      <c r="AT220" s="183" t="s">
        <v>73</v>
      </c>
      <c r="AU220" s="183" t="s">
        <v>82</v>
      </c>
      <c r="AY220" s="182" t="s">
        <v>134</v>
      </c>
      <c r="BK220" s="184">
        <f>BK221</f>
        <v>0</v>
      </c>
    </row>
    <row r="221" spans="1:65" s="2" customFormat="1" ht="16.5" customHeight="1">
      <c r="A221" s="34"/>
      <c r="B221" s="35"/>
      <c r="C221" s="187" t="s">
        <v>192</v>
      </c>
      <c r="D221" s="187" t="s">
        <v>137</v>
      </c>
      <c r="E221" s="188" t="s">
        <v>353</v>
      </c>
      <c r="F221" s="189" t="s">
        <v>351</v>
      </c>
      <c r="G221" s="190" t="s">
        <v>354</v>
      </c>
      <c r="H221" s="303">
        <f>SUM(J97+J101)/100</f>
        <v>0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39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355</v>
      </c>
      <c r="AT221" s="199" t="s">
        <v>137</v>
      </c>
      <c r="AU221" s="199" t="s">
        <v>84</v>
      </c>
      <c r="AY221" s="17" t="s">
        <v>134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82</v>
      </c>
      <c r="BK221" s="200">
        <f>ROUND(I221*H221,2)</f>
        <v>0</v>
      </c>
      <c r="BL221" s="17" t="s">
        <v>355</v>
      </c>
      <c r="BM221" s="199" t="s">
        <v>426</v>
      </c>
    </row>
    <row r="222" spans="2:63" s="12" customFormat="1" ht="22.9" customHeight="1">
      <c r="B222" s="171"/>
      <c r="C222" s="172"/>
      <c r="D222" s="173" t="s">
        <v>73</v>
      </c>
      <c r="E222" s="185" t="s">
        <v>357</v>
      </c>
      <c r="F222" s="185" t="s">
        <v>358</v>
      </c>
      <c r="G222" s="172"/>
      <c r="H222" s="302"/>
      <c r="I222" s="175"/>
      <c r="J222" s="186">
        <f>BK222</f>
        <v>0</v>
      </c>
      <c r="K222" s="172"/>
      <c r="L222" s="177"/>
      <c r="M222" s="178"/>
      <c r="N222" s="179"/>
      <c r="O222" s="179"/>
      <c r="P222" s="180">
        <f>P223</f>
        <v>0</v>
      </c>
      <c r="Q222" s="179"/>
      <c r="R222" s="180">
        <f>R223</f>
        <v>0</v>
      </c>
      <c r="S222" s="179"/>
      <c r="T222" s="181">
        <f>T223</f>
        <v>0</v>
      </c>
      <c r="AR222" s="182" t="s">
        <v>160</v>
      </c>
      <c r="AT222" s="183" t="s">
        <v>73</v>
      </c>
      <c r="AU222" s="183" t="s">
        <v>82</v>
      </c>
      <c r="AY222" s="182" t="s">
        <v>134</v>
      </c>
      <c r="BK222" s="184">
        <f>BK223</f>
        <v>0</v>
      </c>
    </row>
    <row r="223" spans="1:65" s="2" customFormat="1" ht="16.5" customHeight="1">
      <c r="A223" s="34"/>
      <c r="B223" s="35"/>
      <c r="C223" s="187" t="s">
        <v>287</v>
      </c>
      <c r="D223" s="187" t="s">
        <v>137</v>
      </c>
      <c r="E223" s="188" t="s">
        <v>360</v>
      </c>
      <c r="F223" s="189" t="s">
        <v>358</v>
      </c>
      <c r="G223" s="190" t="s">
        <v>354</v>
      </c>
      <c r="H223" s="303">
        <f>SUM(J97+J101)/100</f>
        <v>0</v>
      </c>
      <c r="I223" s="192"/>
      <c r="J223" s="193">
        <f>ROUND(I223*H223,2)</f>
        <v>0</v>
      </c>
      <c r="K223" s="194"/>
      <c r="L223" s="39"/>
      <c r="M223" s="245" t="s">
        <v>1</v>
      </c>
      <c r="N223" s="246" t="s">
        <v>39</v>
      </c>
      <c r="O223" s="247"/>
      <c r="P223" s="248">
        <f>O223*H223</f>
        <v>0</v>
      </c>
      <c r="Q223" s="248">
        <v>0</v>
      </c>
      <c r="R223" s="248">
        <f>Q223*H223</f>
        <v>0</v>
      </c>
      <c r="S223" s="248">
        <v>0</v>
      </c>
      <c r="T223" s="24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355</v>
      </c>
      <c r="AT223" s="199" t="s">
        <v>137</v>
      </c>
      <c r="AU223" s="199" t="s">
        <v>84</v>
      </c>
      <c r="AY223" s="17" t="s">
        <v>134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82</v>
      </c>
      <c r="BK223" s="200">
        <f>ROUND(I223*H223,2)</f>
        <v>0</v>
      </c>
      <c r="BL223" s="17" t="s">
        <v>355</v>
      </c>
      <c r="BM223" s="199" t="s">
        <v>427</v>
      </c>
    </row>
    <row r="224" spans="1:31" s="2" customFormat="1" ht="6.95" customHeight="1">
      <c r="A224" s="34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39"/>
      <c r="M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sheetProtection algorithmName="SHA-512" hashValue="3FXJXfn4SNe3wGasGS5pgDlNxewSTOx3HAzBsHWM55JOGr4aiwPKAF5K1zalhChEwEbtK/1Cw0sYvrFkaKp+rg==" saltValue="ZycSeBD0gkioyswM5hkzwA==" spinCount="100000" sheet="1" objects="1" scenarios="1" formatColumns="0" formatRows="0" autoFilter="0"/>
  <autoFilter ref="C126:K22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 topLeftCell="A194">
      <selection activeCell="Y218" sqref="Y2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428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ROUND((SUM(BE127:BE226)),2)</f>
        <v>0</v>
      </c>
      <c r="G33" s="34"/>
      <c r="H33" s="34"/>
      <c r="I33" s="124">
        <v>0.21</v>
      </c>
      <c r="J33" s="123">
        <f>ROUND(((SUM(BE127:BE226))*I33),2)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ROUND((SUM(BF127:BF226)),2)</f>
        <v>0</v>
      </c>
      <c r="G34" s="34"/>
      <c r="H34" s="34"/>
      <c r="I34" s="124">
        <v>0.15</v>
      </c>
      <c r="J34" s="123">
        <f>ROUND(((SUM(BF127:BF226))*I34),2)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ROUND((SUM(BG127:BG226)),2)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ROUND((SUM(BH127:BH226)),2)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ROUND((SUM(BI127:BI226)),2)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22 - U Stanice 594/5, byt č. 409 a 410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111</v>
      </c>
      <c r="E101" s="150"/>
      <c r="F101" s="150"/>
      <c r="G101" s="150"/>
      <c r="H101" s="150"/>
      <c r="I101" s="150"/>
      <c r="J101" s="151">
        <f>J144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J145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114</v>
      </c>
      <c r="E103" s="156"/>
      <c r="F103" s="156"/>
      <c r="G103" s="156"/>
      <c r="H103" s="156"/>
      <c r="I103" s="156"/>
      <c r="J103" s="157">
        <f>J163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115</v>
      </c>
      <c r="E104" s="156"/>
      <c r="F104" s="156"/>
      <c r="G104" s="156"/>
      <c r="H104" s="156"/>
      <c r="I104" s="156"/>
      <c r="J104" s="157">
        <f>J176</f>
        <v>0</v>
      </c>
      <c r="K104" s="154"/>
      <c r="L104" s="158"/>
    </row>
    <row r="105" spans="2:12" s="9" customFormat="1" ht="24.95" customHeight="1">
      <c r="B105" s="147"/>
      <c r="C105" s="148"/>
      <c r="D105" s="149" t="s">
        <v>116</v>
      </c>
      <c r="E105" s="150"/>
      <c r="F105" s="150"/>
      <c r="G105" s="150"/>
      <c r="H105" s="150"/>
      <c r="I105" s="150"/>
      <c r="J105" s="151">
        <f>J222</f>
        <v>0</v>
      </c>
      <c r="K105" s="148"/>
      <c r="L105" s="152"/>
    </row>
    <row r="106" spans="2:12" s="10" customFormat="1" ht="19.9" customHeight="1">
      <c r="B106" s="153"/>
      <c r="C106" s="154"/>
      <c r="D106" s="155" t="s">
        <v>117</v>
      </c>
      <c r="E106" s="156"/>
      <c r="F106" s="156"/>
      <c r="G106" s="156"/>
      <c r="H106" s="156"/>
      <c r="I106" s="156"/>
      <c r="J106" s="157">
        <f>J223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118</v>
      </c>
      <c r="E107" s="156"/>
      <c r="F107" s="156"/>
      <c r="G107" s="156"/>
      <c r="H107" s="156"/>
      <c r="I107" s="156"/>
      <c r="J107" s="157">
        <f>J225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119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8" t="str">
        <f>E7</f>
        <v>Oprava bytů</v>
      </c>
      <c r="F117" s="299"/>
      <c r="G117" s="299"/>
      <c r="H117" s="299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100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50" t="str">
        <f>E9</f>
        <v>22 - U Stanice 594/5, byt č. 409 a 410</v>
      </c>
      <c r="F119" s="300"/>
      <c r="G119" s="300"/>
      <c r="H119" s="300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>
        <f>IF(J12="","",J12)</f>
        <v>45231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23</v>
      </c>
      <c r="D123" s="36"/>
      <c r="E123" s="36"/>
      <c r="F123" s="27" t="str">
        <f>E15</f>
        <v>Městská část Praha 6</v>
      </c>
      <c r="G123" s="36"/>
      <c r="H123" s="36"/>
      <c r="I123" s="29" t="s">
        <v>29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27</v>
      </c>
      <c r="D124" s="36"/>
      <c r="E124" s="36"/>
      <c r="F124" s="27" t="str">
        <f>IF(E18="","",E18)</f>
        <v>Vyplň údaj</v>
      </c>
      <c r="G124" s="36"/>
      <c r="H124" s="36"/>
      <c r="I124" s="29" t="s">
        <v>30</v>
      </c>
      <c r="J124" s="32" t="str">
        <f>E24</f>
        <v>Simona Králová, SNEO, a.s.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120</v>
      </c>
      <c r="D126" s="162" t="s">
        <v>59</v>
      </c>
      <c r="E126" s="162" t="s">
        <v>55</v>
      </c>
      <c r="F126" s="162" t="s">
        <v>56</v>
      </c>
      <c r="G126" s="162" t="s">
        <v>121</v>
      </c>
      <c r="H126" s="162" t="s">
        <v>122</v>
      </c>
      <c r="I126" s="162" t="s">
        <v>123</v>
      </c>
      <c r="J126" s="163" t="s">
        <v>104</v>
      </c>
      <c r="K126" s="164" t="s">
        <v>124</v>
      </c>
      <c r="L126" s="165"/>
      <c r="M126" s="75" t="s">
        <v>1</v>
      </c>
      <c r="N126" s="76" t="s">
        <v>38</v>
      </c>
      <c r="O126" s="76" t="s">
        <v>125</v>
      </c>
      <c r="P126" s="76" t="s">
        <v>126</v>
      </c>
      <c r="Q126" s="76" t="s">
        <v>127</v>
      </c>
      <c r="R126" s="76" t="s">
        <v>128</v>
      </c>
      <c r="S126" s="76" t="s">
        <v>129</v>
      </c>
      <c r="T126" s="77" t="s">
        <v>130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131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P128+P144+P222</f>
        <v>0</v>
      </c>
      <c r="Q127" s="79"/>
      <c r="R127" s="168">
        <f>R128+R144+R222</f>
        <v>0.37855447999999997</v>
      </c>
      <c r="S127" s="79"/>
      <c r="T127" s="169">
        <f>T128+T144+T222</f>
        <v>0.07724403999999999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73</v>
      </c>
      <c r="AU127" s="17" t="s">
        <v>106</v>
      </c>
      <c r="BK127" s="170">
        <f>BK128+BK144+BK222</f>
        <v>0</v>
      </c>
    </row>
    <row r="128" spans="2:63" s="12" customFormat="1" ht="25.9" customHeight="1">
      <c r="B128" s="171"/>
      <c r="C128" s="172"/>
      <c r="D128" s="173" t="s">
        <v>73</v>
      </c>
      <c r="E128" s="174" t="s">
        <v>132</v>
      </c>
      <c r="F128" s="174" t="s">
        <v>133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P129+P133+P141</f>
        <v>0</v>
      </c>
      <c r="Q128" s="179"/>
      <c r="R128" s="180">
        <f>R129+R133+R141</f>
        <v>0.0021662400000000003</v>
      </c>
      <c r="S128" s="179"/>
      <c r="T128" s="181">
        <f>T129+T133+T141</f>
        <v>0</v>
      </c>
      <c r="AR128" s="182" t="s">
        <v>82</v>
      </c>
      <c r="AT128" s="183" t="s">
        <v>73</v>
      </c>
      <c r="AU128" s="183" t="s">
        <v>74</v>
      </c>
      <c r="AY128" s="182" t="s">
        <v>134</v>
      </c>
      <c r="BK128" s="184">
        <f>BK129+BK133+BK141</f>
        <v>0</v>
      </c>
    </row>
    <row r="129" spans="2:63" s="12" customFormat="1" ht="22.9" customHeight="1">
      <c r="B129" s="171"/>
      <c r="C129" s="172"/>
      <c r="D129" s="173" t="s">
        <v>73</v>
      </c>
      <c r="E129" s="185" t="s">
        <v>135</v>
      </c>
      <c r="F129" s="185" t="s">
        <v>136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SUM(P130:P132)</f>
        <v>0</v>
      </c>
      <c r="Q129" s="179"/>
      <c r="R129" s="180">
        <f>SUM(R130:R132)</f>
        <v>0.0021662400000000003</v>
      </c>
      <c r="S129" s="179"/>
      <c r="T129" s="181">
        <f>SUM(T130:T132)</f>
        <v>0</v>
      </c>
      <c r="AR129" s="182" t="s">
        <v>82</v>
      </c>
      <c r="AT129" s="183" t="s">
        <v>73</v>
      </c>
      <c r="AU129" s="183" t="s">
        <v>82</v>
      </c>
      <c r="AY129" s="182" t="s">
        <v>134</v>
      </c>
      <c r="BK129" s="184">
        <f>SUM(BK130:BK132)</f>
        <v>0</v>
      </c>
    </row>
    <row r="130" spans="1:65" s="2" customFormat="1" ht="24.2" customHeight="1">
      <c r="A130" s="34"/>
      <c r="B130" s="35"/>
      <c r="C130" s="187" t="s">
        <v>82</v>
      </c>
      <c r="D130" s="187" t="s">
        <v>137</v>
      </c>
      <c r="E130" s="188" t="s">
        <v>138</v>
      </c>
      <c r="F130" s="189" t="s">
        <v>139</v>
      </c>
      <c r="G130" s="190" t="s">
        <v>140</v>
      </c>
      <c r="H130" s="191">
        <v>54.156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39</v>
      </c>
      <c r="O130" s="71"/>
      <c r="P130" s="197">
        <f>O130*H130</f>
        <v>0</v>
      </c>
      <c r="Q130" s="197">
        <v>4E-05</v>
      </c>
      <c r="R130" s="197">
        <f>Q130*H130</f>
        <v>0.0021662400000000003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141</v>
      </c>
      <c r="AT130" s="199" t="s">
        <v>137</v>
      </c>
      <c r="AU130" s="199" t="s">
        <v>84</v>
      </c>
      <c r="AY130" s="17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82</v>
      </c>
      <c r="BK130" s="200">
        <f>ROUND(I130*H130,2)</f>
        <v>0</v>
      </c>
      <c r="BL130" s="17" t="s">
        <v>141</v>
      </c>
      <c r="BM130" s="199" t="s">
        <v>429</v>
      </c>
    </row>
    <row r="131" spans="2:51" s="13" customFormat="1" ht="11.25">
      <c r="B131" s="201"/>
      <c r="C131" s="202"/>
      <c r="D131" s="203" t="s">
        <v>143</v>
      </c>
      <c r="E131" s="204" t="s">
        <v>1</v>
      </c>
      <c r="F131" s="205" t="s">
        <v>144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143</v>
      </c>
      <c r="AU131" s="211" t="s">
        <v>84</v>
      </c>
      <c r="AV131" s="13" t="s">
        <v>82</v>
      </c>
      <c r="AW131" s="13" t="s">
        <v>32</v>
      </c>
      <c r="AX131" s="13" t="s">
        <v>74</v>
      </c>
      <c r="AY131" s="211" t="s">
        <v>134</v>
      </c>
    </row>
    <row r="132" spans="2:51" s="14" customFormat="1" ht="11.25">
      <c r="B132" s="212"/>
      <c r="C132" s="213"/>
      <c r="D132" s="203" t="s">
        <v>143</v>
      </c>
      <c r="E132" s="214" t="s">
        <v>1</v>
      </c>
      <c r="F132" s="215" t="s">
        <v>430</v>
      </c>
      <c r="G132" s="213"/>
      <c r="H132" s="216">
        <v>54.156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84</v>
      </c>
      <c r="AV132" s="14" t="s">
        <v>84</v>
      </c>
      <c r="AW132" s="14" t="s">
        <v>32</v>
      </c>
      <c r="AX132" s="14" t="s">
        <v>82</v>
      </c>
      <c r="AY132" s="222" t="s">
        <v>134</v>
      </c>
    </row>
    <row r="133" spans="2:63" s="12" customFormat="1" ht="22.9" customHeight="1">
      <c r="B133" s="171"/>
      <c r="C133" s="172"/>
      <c r="D133" s="173" t="s">
        <v>73</v>
      </c>
      <c r="E133" s="185" t="s">
        <v>146</v>
      </c>
      <c r="F133" s="185" t="s">
        <v>147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SUM(P134:P140)</f>
        <v>0</v>
      </c>
      <c r="Q133" s="179"/>
      <c r="R133" s="180">
        <f>SUM(R134:R140)</f>
        <v>0</v>
      </c>
      <c r="S133" s="179"/>
      <c r="T133" s="181">
        <f>SUM(T134:T140)</f>
        <v>0</v>
      </c>
      <c r="AR133" s="182" t="s">
        <v>82</v>
      </c>
      <c r="AT133" s="183" t="s">
        <v>73</v>
      </c>
      <c r="AU133" s="183" t="s">
        <v>82</v>
      </c>
      <c r="AY133" s="182" t="s">
        <v>134</v>
      </c>
      <c r="BK133" s="184">
        <f>SUM(BK134:BK140)</f>
        <v>0</v>
      </c>
    </row>
    <row r="134" spans="1:65" s="2" customFormat="1" ht="24.2" customHeight="1">
      <c r="A134" s="34"/>
      <c r="B134" s="35"/>
      <c r="C134" s="187" t="s">
        <v>84</v>
      </c>
      <c r="D134" s="187" t="s">
        <v>137</v>
      </c>
      <c r="E134" s="188" t="s">
        <v>365</v>
      </c>
      <c r="F134" s="189" t="s">
        <v>366</v>
      </c>
      <c r="G134" s="190" t="s">
        <v>150</v>
      </c>
      <c r="H134" s="191">
        <v>0.077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39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141</v>
      </c>
      <c r="AT134" s="199" t="s">
        <v>137</v>
      </c>
      <c r="AU134" s="199" t="s">
        <v>84</v>
      </c>
      <c r="AY134" s="17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82</v>
      </c>
      <c r="BK134" s="200">
        <f>ROUND(I134*H134,2)</f>
        <v>0</v>
      </c>
      <c r="BL134" s="17" t="s">
        <v>141</v>
      </c>
      <c r="BM134" s="199" t="s">
        <v>431</v>
      </c>
    </row>
    <row r="135" spans="1:65" s="2" customFormat="1" ht="33" customHeight="1">
      <c r="A135" s="34"/>
      <c r="B135" s="35"/>
      <c r="C135" s="187" t="s">
        <v>152</v>
      </c>
      <c r="D135" s="187" t="s">
        <v>137</v>
      </c>
      <c r="E135" s="188" t="s">
        <v>153</v>
      </c>
      <c r="F135" s="189" t="s">
        <v>154</v>
      </c>
      <c r="G135" s="190" t="s">
        <v>150</v>
      </c>
      <c r="H135" s="191">
        <v>0.154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39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84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82</v>
      </c>
      <c r="BK135" s="200">
        <f>ROUND(I135*H135,2)</f>
        <v>0</v>
      </c>
      <c r="BL135" s="17" t="s">
        <v>141</v>
      </c>
      <c r="BM135" s="199" t="s">
        <v>432</v>
      </c>
    </row>
    <row r="136" spans="2:51" s="14" customFormat="1" ht="11.25">
      <c r="B136" s="212"/>
      <c r="C136" s="213"/>
      <c r="D136" s="203" t="s">
        <v>143</v>
      </c>
      <c r="E136" s="213"/>
      <c r="F136" s="215" t="s">
        <v>433</v>
      </c>
      <c r="G136" s="213"/>
      <c r="H136" s="216">
        <v>0.154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143</v>
      </c>
      <c r="AU136" s="222" t="s">
        <v>84</v>
      </c>
      <c r="AV136" s="14" t="s">
        <v>84</v>
      </c>
      <c r="AW136" s="14" t="s">
        <v>4</v>
      </c>
      <c r="AX136" s="14" t="s">
        <v>82</v>
      </c>
      <c r="AY136" s="222" t="s">
        <v>134</v>
      </c>
    </row>
    <row r="137" spans="1:65" s="2" customFormat="1" ht="24.2" customHeight="1">
      <c r="A137" s="34"/>
      <c r="B137" s="35"/>
      <c r="C137" s="187" t="s">
        <v>141</v>
      </c>
      <c r="D137" s="187" t="s">
        <v>137</v>
      </c>
      <c r="E137" s="188" t="s">
        <v>157</v>
      </c>
      <c r="F137" s="189" t="s">
        <v>158</v>
      </c>
      <c r="G137" s="190" t="s">
        <v>150</v>
      </c>
      <c r="H137" s="191">
        <v>0.077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39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84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141</v>
      </c>
      <c r="BM137" s="199" t="s">
        <v>434</v>
      </c>
    </row>
    <row r="138" spans="1:65" s="2" customFormat="1" ht="24.2" customHeight="1">
      <c r="A138" s="34"/>
      <c r="B138" s="35"/>
      <c r="C138" s="187" t="s">
        <v>160</v>
      </c>
      <c r="D138" s="187" t="s">
        <v>137</v>
      </c>
      <c r="E138" s="188" t="s">
        <v>161</v>
      </c>
      <c r="F138" s="189" t="s">
        <v>162</v>
      </c>
      <c r="G138" s="190" t="s">
        <v>150</v>
      </c>
      <c r="H138" s="191">
        <v>1.463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39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141</v>
      </c>
      <c r="AT138" s="199" t="s">
        <v>137</v>
      </c>
      <c r="AU138" s="199" t="s">
        <v>84</v>
      </c>
      <c r="AY138" s="17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82</v>
      </c>
      <c r="BK138" s="200">
        <f>ROUND(I138*H138,2)</f>
        <v>0</v>
      </c>
      <c r="BL138" s="17" t="s">
        <v>141</v>
      </c>
      <c r="BM138" s="199" t="s">
        <v>435</v>
      </c>
    </row>
    <row r="139" spans="2:51" s="14" customFormat="1" ht="11.25">
      <c r="B139" s="212"/>
      <c r="C139" s="213"/>
      <c r="D139" s="203" t="s">
        <v>143</v>
      </c>
      <c r="E139" s="213"/>
      <c r="F139" s="215" t="s">
        <v>436</v>
      </c>
      <c r="G139" s="213"/>
      <c r="H139" s="216">
        <v>1.463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84</v>
      </c>
      <c r="AV139" s="14" t="s">
        <v>84</v>
      </c>
      <c r="AW139" s="14" t="s">
        <v>4</v>
      </c>
      <c r="AX139" s="14" t="s">
        <v>82</v>
      </c>
      <c r="AY139" s="222" t="s">
        <v>134</v>
      </c>
    </row>
    <row r="140" spans="1:65" s="2" customFormat="1" ht="33" customHeight="1">
      <c r="A140" s="34"/>
      <c r="B140" s="35"/>
      <c r="C140" s="187" t="s">
        <v>165</v>
      </c>
      <c r="D140" s="187" t="s">
        <v>137</v>
      </c>
      <c r="E140" s="188" t="s">
        <v>166</v>
      </c>
      <c r="F140" s="189" t="s">
        <v>167</v>
      </c>
      <c r="G140" s="190" t="s">
        <v>150</v>
      </c>
      <c r="H140" s="191">
        <v>0.077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39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141</v>
      </c>
      <c r="AT140" s="199" t="s">
        <v>137</v>
      </c>
      <c r="AU140" s="199" t="s">
        <v>84</v>
      </c>
      <c r="AY140" s="17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0</v>
      </c>
      <c r="BL140" s="17" t="s">
        <v>141</v>
      </c>
      <c r="BM140" s="199" t="s">
        <v>437</v>
      </c>
    </row>
    <row r="141" spans="2:63" s="12" customFormat="1" ht="22.9" customHeight="1">
      <c r="B141" s="171"/>
      <c r="C141" s="172"/>
      <c r="D141" s="173" t="s">
        <v>73</v>
      </c>
      <c r="E141" s="185" t="s">
        <v>169</v>
      </c>
      <c r="F141" s="185" t="s">
        <v>170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SUM(P142:P143)</f>
        <v>0</v>
      </c>
      <c r="Q141" s="179"/>
      <c r="R141" s="180">
        <f>SUM(R142:R143)</f>
        <v>0</v>
      </c>
      <c r="S141" s="179"/>
      <c r="T141" s="181">
        <f>SUM(T142:T143)</f>
        <v>0</v>
      </c>
      <c r="AR141" s="182" t="s">
        <v>82</v>
      </c>
      <c r="AT141" s="183" t="s">
        <v>73</v>
      </c>
      <c r="AU141" s="183" t="s">
        <v>82</v>
      </c>
      <c r="AY141" s="182" t="s">
        <v>134</v>
      </c>
      <c r="BK141" s="184">
        <f>SUM(BK142:BK143)</f>
        <v>0</v>
      </c>
    </row>
    <row r="142" spans="1:65" s="2" customFormat="1" ht="21.75" customHeight="1">
      <c r="A142" s="34"/>
      <c r="B142" s="35"/>
      <c r="C142" s="187" t="s">
        <v>171</v>
      </c>
      <c r="D142" s="187" t="s">
        <v>137</v>
      </c>
      <c r="E142" s="188" t="s">
        <v>374</v>
      </c>
      <c r="F142" s="189" t="s">
        <v>375</v>
      </c>
      <c r="G142" s="190" t="s">
        <v>150</v>
      </c>
      <c r="H142" s="191">
        <v>0.002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84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141</v>
      </c>
      <c r="BM142" s="199" t="s">
        <v>438</v>
      </c>
    </row>
    <row r="143" spans="1:65" s="2" customFormat="1" ht="24.2" customHeight="1">
      <c r="A143" s="34"/>
      <c r="B143" s="35"/>
      <c r="C143" s="187" t="s">
        <v>175</v>
      </c>
      <c r="D143" s="187" t="s">
        <v>137</v>
      </c>
      <c r="E143" s="188" t="s">
        <v>176</v>
      </c>
      <c r="F143" s="189" t="s">
        <v>177</v>
      </c>
      <c r="G143" s="190" t="s">
        <v>150</v>
      </c>
      <c r="H143" s="191">
        <v>0.002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84</v>
      </c>
      <c r="AY143" s="17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141</v>
      </c>
      <c r="BM143" s="199" t="s">
        <v>439</v>
      </c>
    </row>
    <row r="144" spans="2:63" s="12" customFormat="1" ht="25.9" customHeight="1">
      <c r="B144" s="171"/>
      <c r="C144" s="172"/>
      <c r="D144" s="173" t="s">
        <v>73</v>
      </c>
      <c r="E144" s="174" t="s">
        <v>179</v>
      </c>
      <c r="F144" s="174" t="s">
        <v>180</v>
      </c>
      <c r="G144" s="172"/>
      <c r="H144" s="172"/>
      <c r="I144" s="175"/>
      <c r="J144" s="176">
        <f>BK144</f>
        <v>0</v>
      </c>
      <c r="K144" s="172"/>
      <c r="L144" s="177"/>
      <c r="M144" s="178"/>
      <c r="N144" s="179"/>
      <c r="O144" s="179"/>
      <c r="P144" s="180">
        <f>P145+P163+P176</f>
        <v>0</v>
      </c>
      <c r="Q144" s="179"/>
      <c r="R144" s="180">
        <f>R145+R163+R176</f>
        <v>0.37638824</v>
      </c>
      <c r="S144" s="179"/>
      <c r="T144" s="181">
        <f>T145+T163+T176</f>
        <v>0.07724403999999999</v>
      </c>
      <c r="AR144" s="182" t="s">
        <v>84</v>
      </c>
      <c r="AT144" s="183" t="s">
        <v>73</v>
      </c>
      <c r="AU144" s="183" t="s">
        <v>74</v>
      </c>
      <c r="AY144" s="182" t="s">
        <v>134</v>
      </c>
      <c r="BK144" s="184">
        <f>BK145+BK163+BK176</f>
        <v>0</v>
      </c>
    </row>
    <row r="145" spans="2:63" s="12" customFormat="1" ht="22.9" customHeight="1">
      <c r="B145" s="171"/>
      <c r="C145" s="172"/>
      <c r="D145" s="173" t="s">
        <v>73</v>
      </c>
      <c r="E145" s="185" t="s">
        <v>181</v>
      </c>
      <c r="F145" s="185" t="s">
        <v>182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SUM(P146:P162)</f>
        <v>0</v>
      </c>
      <c r="Q145" s="179"/>
      <c r="R145" s="180">
        <f>SUM(R146:R162)</f>
        <v>0.011869999999999999</v>
      </c>
      <c r="S145" s="179"/>
      <c r="T145" s="181">
        <f>SUM(T146:T162)</f>
        <v>0.00624</v>
      </c>
      <c r="AR145" s="182" t="s">
        <v>84</v>
      </c>
      <c r="AT145" s="183" t="s">
        <v>73</v>
      </c>
      <c r="AU145" s="183" t="s">
        <v>82</v>
      </c>
      <c r="AY145" s="182" t="s">
        <v>134</v>
      </c>
      <c r="BK145" s="184">
        <f>SUM(BK146:BK162)</f>
        <v>0</v>
      </c>
    </row>
    <row r="146" spans="1:65" s="2" customFormat="1" ht="21.75" customHeight="1">
      <c r="A146" s="34"/>
      <c r="B146" s="35"/>
      <c r="C146" s="187" t="s">
        <v>135</v>
      </c>
      <c r="D146" s="187" t="s">
        <v>137</v>
      </c>
      <c r="E146" s="188" t="s">
        <v>204</v>
      </c>
      <c r="F146" s="189" t="s">
        <v>205</v>
      </c>
      <c r="G146" s="190" t="s">
        <v>185</v>
      </c>
      <c r="H146" s="191">
        <v>1</v>
      </c>
      <c r="I146" s="192"/>
      <c r="J146" s="193">
        <f aca="true" t="shared" si="0" ref="J146:J162"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 aca="true" t="shared" si="1" ref="P146:P162">O146*H146</f>
        <v>0</v>
      </c>
      <c r="Q146" s="197">
        <v>2E-05</v>
      </c>
      <c r="R146" s="197">
        <f aca="true" t="shared" si="2" ref="R146:R162">Q146*H146</f>
        <v>2E-05</v>
      </c>
      <c r="S146" s="197">
        <v>0</v>
      </c>
      <c r="T146" s="198">
        <f aca="true" t="shared" si="3" ref="T146:T162"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186</v>
      </c>
      <c r="AT146" s="199" t="s">
        <v>137</v>
      </c>
      <c r="AU146" s="199" t="s">
        <v>84</v>
      </c>
      <c r="AY146" s="17" t="s">
        <v>134</v>
      </c>
      <c r="BE146" s="200">
        <f aca="true" t="shared" si="4" ref="BE146:BE162">IF(N146="základní",J146,0)</f>
        <v>0</v>
      </c>
      <c r="BF146" s="200">
        <f aca="true" t="shared" si="5" ref="BF146:BF162">IF(N146="snížená",J146,0)</f>
        <v>0</v>
      </c>
      <c r="BG146" s="200">
        <f aca="true" t="shared" si="6" ref="BG146:BG162">IF(N146="zákl. přenesená",J146,0)</f>
        <v>0</v>
      </c>
      <c r="BH146" s="200">
        <f aca="true" t="shared" si="7" ref="BH146:BH162">IF(N146="sníž. přenesená",J146,0)</f>
        <v>0</v>
      </c>
      <c r="BI146" s="200">
        <f aca="true" t="shared" si="8" ref="BI146:BI162">IF(N146="nulová",J146,0)</f>
        <v>0</v>
      </c>
      <c r="BJ146" s="17" t="s">
        <v>82</v>
      </c>
      <c r="BK146" s="200">
        <f aca="true" t="shared" si="9" ref="BK146:BK162">ROUND(I146*H146,2)</f>
        <v>0</v>
      </c>
      <c r="BL146" s="17" t="s">
        <v>186</v>
      </c>
      <c r="BM146" s="199" t="s">
        <v>440</v>
      </c>
    </row>
    <row r="147" spans="1:65" s="2" customFormat="1" ht="16.5" customHeight="1">
      <c r="A147" s="34"/>
      <c r="B147" s="35"/>
      <c r="C147" s="223" t="s">
        <v>188</v>
      </c>
      <c r="D147" s="223" t="s">
        <v>189</v>
      </c>
      <c r="E147" s="224" t="s">
        <v>208</v>
      </c>
      <c r="F147" s="225" t="s">
        <v>209</v>
      </c>
      <c r="G147" s="226" t="s">
        <v>210</v>
      </c>
      <c r="H147" s="227">
        <v>1</v>
      </c>
      <c r="I147" s="228"/>
      <c r="J147" s="229">
        <f t="shared" si="0"/>
        <v>0</v>
      </c>
      <c r="K147" s="230"/>
      <c r="L147" s="231"/>
      <c r="M147" s="232" t="s">
        <v>1</v>
      </c>
      <c r="N147" s="233" t="s">
        <v>39</v>
      </c>
      <c r="O147" s="71"/>
      <c r="P147" s="197">
        <f t="shared" si="1"/>
        <v>0</v>
      </c>
      <c r="Q147" s="197">
        <v>0.00025</v>
      </c>
      <c r="R147" s="197">
        <f t="shared" si="2"/>
        <v>0.00025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192</v>
      </c>
      <c r="AT147" s="199" t="s">
        <v>189</v>
      </c>
      <c r="AU147" s="199" t="s">
        <v>84</v>
      </c>
      <c r="AY147" s="17" t="s">
        <v>134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82</v>
      </c>
      <c r="BK147" s="200">
        <f t="shared" si="9"/>
        <v>0</v>
      </c>
      <c r="BL147" s="17" t="s">
        <v>186</v>
      </c>
      <c r="BM147" s="199" t="s">
        <v>441</v>
      </c>
    </row>
    <row r="148" spans="1:65" s="2" customFormat="1" ht="16.5" customHeight="1">
      <c r="A148" s="34"/>
      <c r="B148" s="35"/>
      <c r="C148" s="187" t="s">
        <v>194</v>
      </c>
      <c r="D148" s="187" t="s">
        <v>137</v>
      </c>
      <c r="E148" s="188" t="s">
        <v>183</v>
      </c>
      <c r="F148" s="189" t="s">
        <v>184</v>
      </c>
      <c r="G148" s="190" t="s">
        <v>185</v>
      </c>
      <c r="H148" s="191">
        <v>1</v>
      </c>
      <c r="I148" s="192"/>
      <c r="J148" s="193">
        <f t="shared" si="0"/>
        <v>0</v>
      </c>
      <c r="K148" s="194"/>
      <c r="L148" s="39"/>
      <c r="M148" s="195" t="s">
        <v>1</v>
      </c>
      <c r="N148" s="196" t="s">
        <v>39</v>
      </c>
      <c r="O148" s="71"/>
      <c r="P148" s="197">
        <f t="shared" si="1"/>
        <v>0</v>
      </c>
      <c r="Q148" s="197">
        <v>0</v>
      </c>
      <c r="R148" s="197">
        <f t="shared" si="2"/>
        <v>0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186</v>
      </c>
      <c r="AT148" s="199" t="s">
        <v>137</v>
      </c>
      <c r="AU148" s="199" t="s">
        <v>84</v>
      </c>
      <c r="AY148" s="17" t="s">
        <v>134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82</v>
      </c>
      <c r="BK148" s="200">
        <f t="shared" si="9"/>
        <v>0</v>
      </c>
      <c r="BL148" s="17" t="s">
        <v>186</v>
      </c>
      <c r="BM148" s="199" t="s">
        <v>442</v>
      </c>
    </row>
    <row r="149" spans="1:65" s="2" customFormat="1" ht="16.5" customHeight="1">
      <c r="A149" s="34"/>
      <c r="B149" s="35"/>
      <c r="C149" s="223" t="s">
        <v>199</v>
      </c>
      <c r="D149" s="223" t="s">
        <v>189</v>
      </c>
      <c r="E149" s="224" t="s">
        <v>190</v>
      </c>
      <c r="F149" s="225" t="s">
        <v>191</v>
      </c>
      <c r="G149" s="226" t="s">
        <v>185</v>
      </c>
      <c r="H149" s="227">
        <v>1</v>
      </c>
      <c r="I149" s="228"/>
      <c r="J149" s="229">
        <f t="shared" si="0"/>
        <v>0</v>
      </c>
      <c r="K149" s="230"/>
      <c r="L149" s="231"/>
      <c r="M149" s="232" t="s">
        <v>1</v>
      </c>
      <c r="N149" s="233" t="s">
        <v>39</v>
      </c>
      <c r="O149" s="71"/>
      <c r="P149" s="197">
        <f t="shared" si="1"/>
        <v>0</v>
      </c>
      <c r="Q149" s="197">
        <v>0.0021</v>
      </c>
      <c r="R149" s="197">
        <f t="shared" si="2"/>
        <v>0.0021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192</v>
      </c>
      <c r="AT149" s="199" t="s">
        <v>189</v>
      </c>
      <c r="AU149" s="199" t="s">
        <v>84</v>
      </c>
      <c r="AY149" s="17" t="s">
        <v>134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82</v>
      </c>
      <c r="BK149" s="200">
        <f t="shared" si="9"/>
        <v>0</v>
      </c>
      <c r="BL149" s="17" t="s">
        <v>186</v>
      </c>
      <c r="BM149" s="199" t="s">
        <v>443</v>
      </c>
    </row>
    <row r="150" spans="1:65" s="2" customFormat="1" ht="21.75" customHeight="1">
      <c r="A150" s="34"/>
      <c r="B150" s="35"/>
      <c r="C150" s="187" t="s">
        <v>203</v>
      </c>
      <c r="D150" s="187" t="s">
        <v>137</v>
      </c>
      <c r="E150" s="188" t="s">
        <v>195</v>
      </c>
      <c r="F150" s="189" t="s">
        <v>196</v>
      </c>
      <c r="G150" s="190" t="s">
        <v>197</v>
      </c>
      <c r="H150" s="191">
        <v>3</v>
      </c>
      <c r="I150" s="192"/>
      <c r="J150" s="193">
        <f t="shared" si="0"/>
        <v>0</v>
      </c>
      <c r="K150" s="194"/>
      <c r="L150" s="39"/>
      <c r="M150" s="195" t="s">
        <v>1</v>
      </c>
      <c r="N150" s="196" t="s">
        <v>39</v>
      </c>
      <c r="O150" s="71"/>
      <c r="P150" s="197">
        <f t="shared" si="1"/>
        <v>0</v>
      </c>
      <c r="Q150" s="197">
        <v>9E-05</v>
      </c>
      <c r="R150" s="197">
        <f t="shared" si="2"/>
        <v>0.00027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186</v>
      </c>
      <c r="AT150" s="199" t="s">
        <v>137</v>
      </c>
      <c r="AU150" s="199" t="s">
        <v>84</v>
      </c>
      <c r="AY150" s="17" t="s">
        <v>134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82</v>
      </c>
      <c r="BK150" s="200">
        <f t="shared" si="9"/>
        <v>0</v>
      </c>
      <c r="BL150" s="17" t="s">
        <v>186</v>
      </c>
      <c r="BM150" s="199" t="s">
        <v>444</v>
      </c>
    </row>
    <row r="151" spans="1:65" s="2" customFormat="1" ht="16.5" customHeight="1">
      <c r="A151" s="34"/>
      <c r="B151" s="35"/>
      <c r="C151" s="223" t="s">
        <v>207</v>
      </c>
      <c r="D151" s="223" t="s">
        <v>189</v>
      </c>
      <c r="E151" s="224" t="s">
        <v>200</v>
      </c>
      <c r="F151" s="225" t="s">
        <v>201</v>
      </c>
      <c r="G151" s="226" t="s">
        <v>185</v>
      </c>
      <c r="H151" s="227">
        <v>3</v>
      </c>
      <c r="I151" s="228"/>
      <c r="J151" s="229">
        <f t="shared" si="0"/>
        <v>0</v>
      </c>
      <c r="K151" s="230"/>
      <c r="L151" s="231"/>
      <c r="M151" s="232" t="s">
        <v>1</v>
      </c>
      <c r="N151" s="233" t="s">
        <v>39</v>
      </c>
      <c r="O151" s="71"/>
      <c r="P151" s="197">
        <f t="shared" si="1"/>
        <v>0</v>
      </c>
      <c r="Q151" s="197">
        <v>0.00015</v>
      </c>
      <c r="R151" s="197">
        <f t="shared" si="2"/>
        <v>0.00045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192</v>
      </c>
      <c r="AT151" s="199" t="s">
        <v>189</v>
      </c>
      <c r="AU151" s="199" t="s">
        <v>84</v>
      </c>
      <c r="AY151" s="17" t="s">
        <v>134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82</v>
      </c>
      <c r="BK151" s="200">
        <f t="shared" si="9"/>
        <v>0</v>
      </c>
      <c r="BL151" s="17" t="s">
        <v>186</v>
      </c>
      <c r="BM151" s="199" t="s">
        <v>445</v>
      </c>
    </row>
    <row r="152" spans="1:65" s="2" customFormat="1" ht="16.5" customHeight="1">
      <c r="A152" s="34"/>
      <c r="B152" s="35"/>
      <c r="C152" s="187" t="s">
        <v>8</v>
      </c>
      <c r="D152" s="187" t="s">
        <v>137</v>
      </c>
      <c r="E152" s="188" t="s">
        <v>212</v>
      </c>
      <c r="F152" s="189" t="s">
        <v>213</v>
      </c>
      <c r="G152" s="190" t="s">
        <v>197</v>
      </c>
      <c r="H152" s="191">
        <v>4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39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0.00156</v>
      </c>
      <c r="T152" s="198">
        <f t="shared" si="3"/>
        <v>0.00624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186</v>
      </c>
      <c r="AT152" s="199" t="s">
        <v>137</v>
      </c>
      <c r="AU152" s="199" t="s">
        <v>84</v>
      </c>
      <c r="AY152" s="17" t="s">
        <v>134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82</v>
      </c>
      <c r="BK152" s="200">
        <f t="shared" si="9"/>
        <v>0</v>
      </c>
      <c r="BL152" s="17" t="s">
        <v>186</v>
      </c>
      <c r="BM152" s="199" t="s">
        <v>446</v>
      </c>
    </row>
    <row r="153" spans="1:65" s="2" customFormat="1" ht="21.75" customHeight="1">
      <c r="A153" s="34"/>
      <c r="B153" s="35"/>
      <c r="C153" s="187" t="s">
        <v>186</v>
      </c>
      <c r="D153" s="187" t="s">
        <v>137</v>
      </c>
      <c r="E153" s="188" t="s">
        <v>447</v>
      </c>
      <c r="F153" s="189" t="s">
        <v>448</v>
      </c>
      <c r="G153" s="190" t="s">
        <v>185</v>
      </c>
      <c r="H153" s="191">
        <v>1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39</v>
      </c>
      <c r="O153" s="71"/>
      <c r="P153" s="197">
        <f t="shared" si="1"/>
        <v>0</v>
      </c>
      <c r="Q153" s="197">
        <v>0.00016</v>
      </c>
      <c r="R153" s="197">
        <f t="shared" si="2"/>
        <v>0.00016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186</v>
      </c>
      <c r="AT153" s="199" t="s">
        <v>137</v>
      </c>
      <c r="AU153" s="199" t="s">
        <v>84</v>
      </c>
      <c r="AY153" s="17" t="s">
        <v>134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82</v>
      </c>
      <c r="BK153" s="200">
        <f t="shared" si="9"/>
        <v>0</v>
      </c>
      <c r="BL153" s="17" t="s">
        <v>186</v>
      </c>
      <c r="BM153" s="199" t="s">
        <v>449</v>
      </c>
    </row>
    <row r="154" spans="1:65" s="2" customFormat="1" ht="24.2" customHeight="1">
      <c r="A154" s="34"/>
      <c r="B154" s="35"/>
      <c r="C154" s="223" t="s">
        <v>218</v>
      </c>
      <c r="D154" s="223" t="s">
        <v>189</v>
      </c>
      <c r="E154" s="224" t="s">
        <v>450</v>
      </c>
      <c r="F154" s="225" t="s">
        <v>451</v>
      </c>
      <c r="G154" s="226" t="s">
        <v>185</v>
      </c>
      <c r="H154" s="227">
        <v>1</v>
      </c>
      <c r="I154" s="228"/>
      <c r="J154" s="229">
        <f t="shared" si="0"/>
        <v>0</v>
      </c>
      <c r="K154" s="230"/>
      <c r="L154" s="231"/>
      <c r="M154" s="232" t="s">
        <v>1</v>
      </c>
      <c r="N154" s="233" t="s">
        <v>39</v>
      </c>
      <c r="O154" s="71"/>
      <c r="P154" s="197">
        <f t="shared" si="1"/>
        <v>0</v>
      </c>
      <c r="Q154" s="197">
        <v>0.0018</v>
      </c>
      <c r="R154" s="197">
        <f t="shared" si="2"/>
        <v>0.0018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192</v>
      </c>
      <c r="AT154" s="199" t="s">
        <v>189</v>
      </c>
      <c r="AU154" s="199" t="s">
        <v>84</v>
      </c>
      <c r="AY154" s="17" t="s">
        <v>134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82</v>
      </c>
      <c r="BK154" s="200">
        <f t="shared" si="9"/>
        <v>0</v>
      </c>
      <c r="BL154" s="17" t="s">
        <v>186</v>
      </c>
      <c r="BM154" s="199" t="s">
        <v>452</v>
      </c>
    </row>
    <row r="155" spans="1:65" s="2" customFormat="1" ht="24.2" customHeight="1">
      <c r="A155" s="34"/>
      <c r="B155" s="35"/>
      <c r="C155" s="187" t="s">
        <v>222</v>
      </c>
      <c r="D155" s="187" t="s">
        <v>137</v>
      </c>
      <c r="E155" s="188" t="s">
        <v>215</v>
      </c>
      <c r="F155" s="189" t="s">
        <v>216</v>
      </c>
      <c r="G155" s="190" t="s">
        <v>185</v>
      </c>
      <c r="H155" s="191">
        <v>2</v>
      </c>
      <c r="I155" s="192"/>
      <c r="J155" s="193">
        <f t="shared" si="0"/>
        <v>0</v>
      </c>
      <c r="K155" s="194"/>
      <c r="L155" s="39"/>
      <c r="M155" s="195" t="s">
        <v>1</v>
      </c>
      <c r="N155" s="196" t="s">
        <v>39</v>
      </c>
      <c r="O155" s="71"/>
      <c r="P155" s="197">
        <f t="shared" si="1"/>
        <v>0</v>
      </c>
      <c r="Q155" s="197">
        <v>0.00016</v>
      </c>
      <c r="R155" s="197">
        <f t="shared" si="2"/>
        <v>0.00032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186</v>
      </c>
      <c r="AT155" s="199" t="s">
        <v>137</v>
      </c>
      <c r="AU155" s="199" t="s">
        <v>84</v>
      </c>
      <c r="AY155" s="17" t="s">
        <v>134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82</v>
      </c>
      <c r="BK155" s="200">
        <f t="shared" si="9"/>
        <v>0</v>
      </c>
      <c r="BL155" s="17" t="s">
        <v>186</v>
      </c>
      <c r="BM155" s="199" t="s">
        <v>453</v>
      </c>
    </row>
    <row r="156" spans="1:65" s="2" customFormat="1" ht="21.75" customHeight="1">
      <c r="A156" s="34"/>
      <c r="B156" s="35"/>
      <c r="C156" s="223" t="s">
        <v>226</v>
      </c>
      <c r="D156" s="223" t="s">
        <v>189</v>
      </c>
      <c r="E156" s="224" t="s">
        <v>219</v>
      </c>
      <c r="F156" s="225" t="s">
        <v>220</v>
      </c>
      <c r="G156" s="226" t="s">
        <v>185</v>
      </c>
      <c r="H156" s="227">
        <v>2</v>
      </c>
      <c r="I156" s="228"/>
      <c r="J156" s="229">
        <f t="shared" si="0"/>
        <v>0</v>
      </c>
      <c r="K156" s="230"/>
      <c r="L156" s="231"/>
      <c r="M156" s="232" t="s">
        <v>1</v>
      </c>
      <c r="N156" s="233" t="s">
        <v>39</v>
      </c>
      <c r="O156" s="71"/>
      <c r="P156" s="197">
        <f t="shared" si="1"/>
        <v>0</v>
      </c>
      <c r="Q156" s="197">
        <v>0.0018</v>
      </c>
      <c r="R156" s="197">
        <f t="shared" si="2"/>
        <v>0.0036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192</v>
      </c>
      <c r="AT156" s="199" t="s">
        <v>189</v>
      </c>
      <c r="AU156" s="199" t="s">
        <v>84</v>
      </c>
      <c r="AY156" s="17" t="s">
        <v>134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82</v>
      </c>
      <c r="BK156" s="200">
        <f t="shared" si="9"/>
        <v>0</v>
      </c>
      <c r="BL156" s="17" t="s">
        <v>186</v>
      </c>
      <c r="BM156" s="199" t="s">
        <v>454</v>
      </c>
    </row>
    <row r="157" spans="1:65" s="2" customFormat="1" ht="24.2" customHeight="1">
      <c r="A157" s="34"/>
      <c r="B157" s="35"/>
      <c r="C157" s="187" t="s">
        <v>79</v>
      </c>
      <c r="D157" s="187" t="s">
        <v>137</v>
      </c>
      <c r="E157" s="188" t="s">
        <v>223</v>
      </c>
      <c r="F157" s="189" t="s">
        <v>224</v>
      </c>
      <c r="G157" s="190" t="s">
        <v>185</v>
      </c>
      <c r="H157" s="191">
        <v>1</v>
      </c>
      <c r="I157" s="192"/>
      <c r="J157" s="193">
        <f t="shared" si="0"/>
        <v>0</v>
      </c>
      <c r="K157" s="194"/>
      <c r="L157" s="39"/>
      <c r="M157" s="195" t="s">
        <v>1</v>
      </c>
      <c r="N157" s="196" t="s">
        <v>39</v>
      </c>
      <c r="O157" s="71"/>
      <c r="P157" s="197">
        <f t="shared" si="1"/>
        <v>0</v>
      </c>
      <c r="Q157" s="197">
        <v>0.00012</v>
      </c>
      <c r="R157" s="197">
        <f t="shared" si="2"/>
        <v>0.00012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186</v>
      </c>
      <c r="AT157" s="199" t="s">
        <v>137</v>
      </c>
      <c r="AU157" s="199" t="s">
        <v>84</v>
      </c>
      <c r="AY157" s="17" t="s">
        <v>134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82</v>
      </c>
      <c r="BK157" s="200">
        <f t="shared" si="9"/>
        <v>0</v>
      </c>
      <c r="BL157" s="17" t="s">
        <v>186</v>
      </c>
      <c r="BM157" s="199" t="s">
        <v>455</v>
      </c>
    </row>
    <row r="158" spans="1:65" s="2" customFormat="1" ht="16.5" customHeight="1">
      <c r="A158" s="34"/>
      <c r="B158" s="35"/>
      <c r="C158" s="223" t="s">
        <v>7</v>
      </c>
      <c r="D158" s="223" t="s">
        <v>189</v>
      </c>
      <c r="E158" s="224" t="s">
        <v>227</v>
      </c>
      <c r="F158" s="225" t="s">
        <v>228</v>
      </c>
      <c r="G158" s="226" t="s">
        <v>185</v>
      </c>
      <c r="H158" s="227">
        <v>1</v>
      </c>
      <c r="I158" s="228"/>
      <c r="J158" s="229">
        <f t="shared" si="0"/>
        <v>0</v>
      </c>
      <c r="K158" s="230"/>
      <c r="L158" s="231"/>
      <c r="M158" s="232" t="s">
        <v>1</v>
      </c>
      <c r="N158" s="233" t="s">
        <v>39</v>
      </c>
      <c r="O158" s="71"/>
      <c r="P158" s="197">
        <f t="shared" si="1"/>
        <v>0</v>
      </c>
      <c r="Q158" s="197">
        <v>0.0018</v>
      </c>
      <c r="R158" s="197">
        <f t="shared" si="2"/>
        <v>0.0018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192</v>
      </c>
      <c r="AT158" s="199" t="s">
        <v>189</v>
      </c>
      <c r="AU158" s="199" t="s">
        <v>84</v>
      </c>
      <c r="AY158" s="17" t="s">
        <v>134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82</v>
      </c>
      <c r="BK158" s="200">
        <f t="shared" si="9"/>
        <v>0</v>
      </c>
      <c r="BL158" s="17" t="s">
        <v>186</v>
      </c>
      <c r="BM158" s="199" t="s">
        <v>456</v>
      </c>
    </row>
    <row r="159" spans="1:65" s="2" customFormat="1" ht="16.5" customHeight="1">
      <c r="A159" s="34"/>
      <c r="B159" s="35"/>
      <c r="C159" s="223" t="s">
        <v>87</v>
      </c>
      <c r="D159" s="223" t="s">
        <v>189</v>
      </c>
      <c r="E159" s="224" t="s">
        <v>230</v>
      </c>
      <c r="F159" s="225" t="s">
        <v>231</v>
      </c>
      <c r="G159" s="226" t="s">
        <v>232</v>
      </c>
      <c r="H159" s="227">
        <v>1</v>
      </c>
      <c r="I159" s="228"/>
      <c r="J159" s="229">
        <f t="shared" si="0"/>
        <v>0</v>
      </c>
      <c r="K159" s="230"/>
      <c r="L159" s="231"/>
      <c r="M159" s="232" t="s">
        <v>1</v>
      </c>
      <c r="N159" s="233" t="s">
        <v>39</v>
      </c>
      <c r="O159" s="71"/>
      <c r="P159" s="197">
        <f t="shared" si="1"/>
        <v>0</v>
      </c>
      <c r="Q159" s="197">
        <v>0.00098</v>
      </c>
      <c r="R159" s="197">
        <f t="shared" si="2"/>
        <v>0.00098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192</v>
      </c>
      <c r="AT159" s="199" t="s">
        <v>189</v>
      </c>
      <c r="AU159" s="199" t="s">
        <v>84</v>
      </c>
      <c r="AY159" s="17" t="s">
        <v>134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82</v>
      </c>
      <c r="BK159" s="200">
        <f t="shared" si="9"/>
        <v>0</v>
      </c>
      <c r="BL159" s="17" t="s">
        <v>186</v>
      </c>
      <c r="BM159" s="199" t="s">
        <v>457</v>
      </c>
    </row>
    <row r="160" spans="1:65" s="2" customFormat="1" ht="24.2" customHeight="1">
      <c r="A160" s="34"/>
      <c r="B160" s="35"/>
      <c r="C160" s="187" t="s">
        <v>90</v>
      </c>
      <c r="D160" s="187" t="s">
        <v>137</v>
      </c>
      <c r="E160" s="188" t="s">
        <v>380</v>
      </c>
      <c r="F160" s="189" t="s">
        <v>381</v>
      </c>
      <c r="G160" s="190" t="s">
        <v>150</v>
      </c>
      <c r="H160" s="191">
        <v>0.012</v>
      </c>
      <c r="I160" s="192"/>
      <c r="J160" s="193">
        <f t="shared" si="0"/>
        <v>0</v>
      </c>
      <c r="K160" s="194"/>
      <c r="L160" s="39"/>
      <c r="M160" s="195" t="s">
        <v>1</v>
      </c>
      <c r="N160" s="196" t="s">
        <v>39</v>
      </c>
      <c r="O160" s="71"/>
      <c r="P160" s="197">
        <f t="shared" si="1"/>
        <v>0</v>
      </c>
      <c r="Q160" s="197">
        <v>0</v>
      </c>
      <c r="R160" s="197">
        <f t="shared" si="2"/>
        <v>0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186</v>
      </c>
      <c r="AT160" s="199" t="s">
        <v>137</v>
      </c>
      <c r="AU160" s="199" t="s">
        <v>84</v>
      </c>
      <c r="AY160" s="17" t="s">
        <v>134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82</v>
      </c>
      <c r="BK160" s="200">
        <f t="shared" si="9"/>
        <v>0</v>
      </c>
      <c r="BL160" s="17" t="s">
        <v>186</v>
      </c>
      <c r="BM160" s="199" t="s">
        <v>458</v>
      </c>
    </row>
    <row r="161" spans="1:65" s="2" customFormat="1" ht="24.2" customHeight="1">
      <c r="A161" s="34"/>
      <c r="B161" s="35"/>
      <c r="C161" s="187" t="s">
        <v>245</v>
      </c>
      <c r="D161" s="187" t="s">
        <v>137</v>
      </c>
      <c r="E161" s="188" t="s">
        <v>237</v>
      </c>
      <c r="F161" s="189" t="s">
        <v>238</v>
      </c>
      <c r="G161" s="190" t="s">
        <v>150</v>
      </c>
      <c r="H161" s="191">
        <v>0.012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39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82</v>
      </c>
      <c r="BK161" s="200">
        <f t="shared" si="9"/>
        <v>0</v>
      </c>
      <c r="BL161" s="17" t="s">
        <v>186</v>
      </c>
      <c r="BM161" s="199" t="s">
        <v>459</v>
      </c>
    </row>
    <row r="162" spans="1:65" s="2" customFormat="1" ht="24.2" customHeight="1">
      <c r="A162" s="34"/>
      <c r="B162" s="35"/>
      <c r="C162" s="187" t="s">
        <v>93</v>
      </c>
      <c r="D162" s="187" t="s">
        <v>137</v>
      </c>
      <c r="E162" s="188" t="s">
        <v>240</v>
      </c>
      <c r="F162" s="189" t="s">
        <v>241</v>
      </c>
      <c r="G162" s="190" t="s">
        <v>150</v>
      </c>
      <c r="H162" s="191">
        <v>0.012</v>
      </c>
      <c r="I162" s="192"/>
      <c r="J162" s="193">
        <f t="shared" si="0"/>
        <v>0</v>
      </c>
      <c r="K162" s="194"/>
      <c r="L162" s="39"/>
      <c r="M162" s="195" t="s">
        <v>1</v>
      </c>
      <c r="N162" s="196" t="s">
        <v>39</v>
      </c>
      <c r="O162" s="71"/>
      <c r="P162" s="197">
        <f t="shared" si="1"/>
        <v>0</v>
      </c>
      <c r="Q162" s="197">
        <v>0</v>
      </c>
      <c r="R162" s="197">
        <f t="shared" si="2"/>
        <v>0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186</v>
      </c>
      <c r="AT162" s="199" t="s">
        <v>137</v>
      </c>
      <c r="AU162" s="199" t="s">
        <v>84</v>
      </c>
      <c r="AY162" s="17" t="s">
        <v>134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82</v>
      </c>
      <c r="BK162" s="200">
        <f t="shared" si="9"/>
        <v>0</v>
      </c>
      <c r="BL162" s="17" t="s">
        <v>186</v>
      </c>
      <c r="BM162" s="199" t="s">
        <v>460</v>
      </c>
    </row>
    <row r="163" spans="2:63" s="12" customFormat="1" ht="22.9" customHeight="1">
      <c r="B163" s="171"/>
      <c r="C163" s="172"/>
      <c r="D163" s="173" t="s">
        <v>73</v>
      </c>
      <c r="E163" s="185" t="s">
        <v>255</v>
      </c>
      <c r="F163" s="185" t="s">
        <v>256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SUM(P164:P175)</f>
        <v>0</v>
      </c>
      <c r="Q163" s="179"/>
      <c r="R163" s="180">
        <f>SUM(R164:R175)</f>
        <v>0.0015428000000000002</v>
      </c>
      <c r="S163" s="179"/>
      <c r="T163" s="181">
        <f>SUM(T164:T175)</f>
        <v>0</v>
      </c>
      <c r="AR163" s="182" t="s">
        <v>84</v>
      </c>
      <c r="AT163" s="183" t="s">
        <v>73</v>
      </c>
      <c r="AU163" s="183" t="s">
        <v>82</v>
      </c>
      <c r="AY163" s="182" t="s">
        <v>134</v>
      </c>
      <c r="BK163" s="184">
        <f>SUM(BK164:BK175)</f>
        <v>0</v>
      </c>
    </row>
    <row r="164" spans="1:65" s="2" customFormat="1" ht="16.5" customHeight="1">
      <c r="A164" s="34"/>
      <c r="B164" s="35"/>
      <c r="C164" s="187" t="s">
        <v>96</v>
      </c>
      <c r="D164" s="187" t="s">
        <v>137</v>
      </c>
      <c r="E164" s="188" t="s">
        <v>258</v>
      </c>
      <c r="F164" s="189" t="s">
        <v>259</v>
      </c>
      <c r="G164" s="190" t="s">
        <v>210</v>
      </c>
      <c r="H164" s="191">
        <v>20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39</v>
      </c>
      <c r="O164" s="71"/>
      <c r="P164" s="197">
        <f>O164*H164</f>
        <v>0</v>
      </c>
      <c r="Q164" s="197">
        <v>3E-05</v>
      </c>
      <c r="R164" s="197">
        <f>Q164*H164</f>
        <v>0.0006000000000000001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186</v>
      </c>
      <c r="AT164" s="199" t="s">
        <v>137</v>
      </c>
      <c r="AU164" s="199" t="s">
        <v>84</v>
      </c>
      <c r="AY164" s="17" t="s">
        <v>134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0</v>
      </c>
      <c r="BL164" s="17" t="s">
        <v>186</v>
      </c>
      <c r="BM164" s="199" t="s">
        <v>461</v>
      </c>
    </row>
    <row r="165" spans="1:65" s="2" customFormat="1" ht="24.2" customHeight="1">
      <c r="A165" s="34"/>
      <c r="B165" s="35"/>
      <c r="C165" s="187" t="s">
        <v>257</v>
      </c>
      <c r="D165" s="187" t="s">
        <v>137</v>
      </c>
      <c r="E165" s="188" t="s">
        <v>262</v>
      </c>
      <c r="F165" s="189" t="s">
        <v>263</v>
      </c>
      <c r="G165" s="190" t="s">
        <v>140</v>
      </c>
      <c r="H165" s="191">
        <v>18.856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5E-05</v>
      </c>
      <c r="R165" s="197">
        <f>Q165*H165</f>
        <v>0.0009428000000000001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186</v>
      </c>
      <c r="AT165" s="199" t="s">
        <v>137</v>
      </c>
      <c r="AU165" s="199" t="s">
        <v>84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0</v>
      </c>
      <c r="BL165" s="17" t="s">
        <v>186</v>
      </c>
      <c r="BM165" s="199" t="s">
        <v>462</v>
      </c>
    </row>
    <row r="166" spans="2:51" s="13" customFormat="1" ht="11.25">
      <c r="B166" s="201"/>
      <c r="C166" s="202"/>
      <c r="D166" s="203" t="s">
        <v>143</v>
      </c>
      <c r="E166" s="204" t="s">
        <v>1</v>
      </c>
      <c r="F166" s="205" t="s">
        <v>265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143</v>
      </c>
      <c r="AU166" s="211" t="s">
        <v>84</v>
      </c>
      <c r="AV166" s="13" t="s">
        <v>82</v>
      </c>
      <c r="AW166" s="13" t="s">
        <v>32</v>
      </c>
      <c r="AX166" s="13" t="s">
        <v>74</v>
      </c>
      <c r="AY166" s="211" t="s">
        <v>134</v>
      </c>
    </row>
    <row r="167" spans="2:51" s="14" customFormat="1" ht="11.25">
      <c r="B167" s="212"/>
      <c r="C167" s="213"/>
      <c r="D167" s="203" t="s">
        <v>143</v>
      </c>
      <c r="E167" s="214" t="s">
        <v>1</v>
      </c>
      <c r="F167" s="215" t="s">
        <v>389</v>
      </c>
      <c r="G167" s="213"/>
      <c r="H167" s="216">
        <v>11.221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143</v>
      </c>
      <c r="AU167" s="222" t="s">
        <v>84</v>
      </c>
      <c r="AV167" s="14" t="s">
        <v>84</v>
      </c>
      <c r="AW167" s="14" t="s">
        <v>32</v>
      </c>
      <c r="AX167" s="14" t="s">
        <v>74</v>
      </c>
      <c r="AY167" s="222" t="s">
        <v>134</v>
      </c>
    </row>
    <row r="168" spans="2:51" s="13" customFormat="1" ht="11.25">
      <c r="B168" s="201"/>
      <c r="C168" s="202"/>
      <c r="D168" s="203" t="s">
        <v>143</v>
      </c>
      <c r="E168" s="204" t="s">
        <v>1</v>
      </c>
      <c r="F168" s="205" t="s">
        <v>267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143</v>
      </c>
      <c r="AU168" s="211" t="s">
        <v>84</v>
      </c>
      <c r="AV168" s="13" t="s">
        <v>82</v>
      </c>
      <c r="AW168" s="13" t="s">
        <v>32</v>
      </c>
      <c r="AX168" s="13" t="s">
        <v>74</v>
      </c>
      <c r="AY168" s="211" t="s">
        <v>134</v>
      </c>
    </row>
    <row r="169" spans="2:51" s="14" customFormat="1" ht="11.25">
      <c r="B169" s="212"/>
      <c r="C169" s="213"/>
      <c r="D169" s="203" t="s">
        <v>143</v>
      </c>
      <c r="E169" s="214" t="s">
        <v>1</v>
      </c>
      <c r="F169" s="215" t="s">
        <v>463</v>
      </c>
      <c r="G169" s="213"/>
      <c r="H169" s="216">
        <v>2.235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84</v>
      </c>
      <c r="AV169" s="14" t="s">
        <v>84</v>
      </c>
      <c r="AW169" s="14" t="s">
        <v>32</v>
      </c>
      <c r="AX169" s="14" t="s">
        <v>74</v>
      </c>
      <c r="AY169" s="222" t="s">
        <v>134</v>
      </c>
    </row>
    <row r="170" spans="2:51" s="13" customFormat="1" ht="11.25">
      <c r="B170" s="201"/>
      <c r="C170" s="202"/>
      <c r="D170" s="203" t="s">
        <v>143</v>
      </c>
      <c r="E170" s="204" t="s">
        <v>1</v>
      </c>
      <c r="F170" s="205" t="s">
        <v>464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143</v>
      </c>
      <c r="AU170" s="211" t="s">
        <v>84</v>
      </c>
      <c r="AV170" s="13" t="s">
        <v>82</v>
      </c>
      <c r="AW170" s="13" t="s">
        <v>32</v>
      </c>
      <c r="AX170" s="13" t="s">
        <v>74</v>
      </c>
      <c r="AY170" s="211" t="s">
        <v>134</v>
      </c>
    </row>
    <row r="171" spans="2:51" s="14" customFormat="1" ht="11.25">
      <c r="B171" s="212"/>
      <c r="C171" s="213"/>
      <c r="D171" s="203" t="s">
        <v>143</v>
      </c>
      <c r="E171" s="214" t="s">
        <v>1</v>
      </c>
      <c r="F171" s="215" t="s">
        <v>465</v>
      </c>
      <c r="G171" s="213"/>
      <c r="H171" s="216">
        <v>5.3999999999999995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84</v>
      </c>
      <c r="AV171" s="14" t="s">
        <v>84</v>
      </c>
      <c r="AW171" s="14" t="s">
        <v>32</v>
      </c>
      <c r="AX171" s="14" t="s">
        <v>74</v>
      </c>
      <c r="AY171" s="222" t="s">
        <v>134</v>
      </c>
    </row>
    <row r="172" spans="2:51" s="15" customFormat="1" ht="11.25">
      <c r="B172" s="234"/>
      <c r="C172" s="235"/>
      <c r="D172" s="203" t="s">
        <v>143</v>
      </c>
      <c r="E172" s="236" t="s">
        <v>1</v>
      </c>
      <c r="F172" s="237" t="s">
        <v>269</v>
      </c>
      <c r="G172" s="235"/>
      <c r="H172" s="238">
        <v>18.855999999999998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143</v>
      </c>
      <c r="AU172" s="244" t="s">
        <v>84</v>
      </c>
      <c r="AV172" s="15" t="s">
        <v>141</v>
      </c>
      <c r="AW172" s="15" t="s">
        <v>32</v>
      </c>
      <c r="AX172" s="15" t="s">
        <v>82</v>
      </c>
      <c r="AY172" s="244" t="s">
        <v>134</v>
      </c>
    </row>
    <row r="173" spans="1:65" s="2" customFormat="1" ht="24.2" customHeight="1">
      <c r="A173" s="34"/>
      <c r="B173" s="35"/>
      <c r="C173" s="187" t="s">
        <v>261</v>
      </c>
      <c r="D173" s="187" t="s">
        <v>137</v>
      </c>
      <c r="E173" s="188" t="s">
        <v>391</v>
      </c>
      <c r="F173" s="189" t="s">
        <v>392</v>
      </c>
      <c r="G173" s="190" t="s">
        <v>150</v>
      </c>
      <c r="H173" s="191">
        <v>0.002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39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186</v>
      </c>
      <c r="AT173" s="199" t="s">
        <v>137</v>
      </c>
      <c r="AU173" s="199" t="s">
        <v>84</v>
      </c>
      <c r="AY173" s="17" t="s">
        <v>134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82</v>
      </c>
      <c r="BK173" s="200">
        <f>ROUND(I173*H173,2)</f>
        <v>0</v>
      </c>
      <c r="BL173" s="17" t="s">
        <v>186</v>
      </c>
      <c r="BM173" s="199" t="s">
        <v>466</v>
      </c>
    </row>
    <row r="174" spans="1:65" s="2" customFormat="1" ht="24.2" customHeight="1">
      <c r="A174" s="34"/>
      <c r="B174" s="35"/>
      <c r="C174" s="187" t="s">
        <v>270</v>
      </c>
      <c r="D174" s="187" t="s">
        <v>137</v>
      </c>
      <c r="E174" s="188" t="s">
        <v>275</v>
      </c>
      <c r="F174" s="189" t="s">
        <v>276</v>
      </c>
      <c r="G174" s="190" t="s">
        <v>150</v>
      </c>
      <c r="H174" s="191">
        <v>0.002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39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186</v>
      </c>
      <c r="AT174" s="199" t="s">
        <v>137</v>
      </c>
      <c r="AU174" s="199" t="s">
        <v>84</v>
      </c>
      <c r="AY174" s="17" t="s">
        <v>134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82</v>
      </c>
      <c r="BK174" s="200">
        <f>ROUND(I174*H174,2)</f>
        <v>0</v>
      </c>
      <c r="BL174" s="17" t="s">
        <v>186</v>
      </c>
      <c r="BM174" s="199" t="s">
        <v>467</v>
      </c>
    </row>
    <row r="175" spans="1:65" s="2" customFormat="1" ht="24.2" customHeight="1">
      <c r="A175" s="34"/>
      <c r="B175" s="35"/>
      <c r="C175" s="187" t="s">
        <v>274</v>
      </c>
      <c r="D175" s="187" t="s">
        <v>137</v>
      </c>
      <c r="E175" s="188" t="s">
        <v>279</v>
      </c>
      <c r="F175" s="189" t="s">
        <v>280</v>
      </c>
      <c r="G175" s="190" t="s">
        <v>150</v>
      </c>
      <c r="H175" s="191">
        <v>0.002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39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186</v>
      </c>
      <c r="AT175" s="199" t="s">
        <v>137</v>
      </c>
      <c r="AU175" s="199" t="s">
        <v>84</v>
      </c>
      <c r="AY175" s="17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82</v>
      </c>
      <c r="BK175" s="200">
        <f>ROUND(I175*H175,2)</f>
        <v>0</v>
      </c>
      <c r="BL175" s="17" t="s">
        <v>186</v>
      </c>
      <c r="BM175" s="199" t="s">
        <v>468</v>
      </c>
    </row>
    <row r="176" spans="2:63" s="12" customFormat="1" ht="22.9" customHeight="1">
      <c r="B176" s="171"/>
      <c r="C176" s="172"/>
      <c r="D176" s="173" t="s">
        <v>73</v>
      </c>
      <c r="E176" s="185" t="s">
        <v>282</v>
      </c>
      <c r="F176" s="185" t="s">
        <v>283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SUM(P177:P221)</f>
        <v>0</v>
      </c>
      <c r="Q176" s="179"/>
      <c r="R176" s="180">
        <f>SUM(R177:R221)</f>
        <v>0.36297544</v>
      </c>
      <c r="S176" s="179"/>
      <c r="T176" s="181">
        <f>SUM(T177:T221)</f>
        <v>0.07100403999999999</v>
      </c>
      <c r="AR176" s="182" t="s">
        <v>84</v>
      </c>
      <c r="AT176" s="183" t="s">
        <v>73</v>
      </c>
      <c r="AU176" s="183" t="s">
        <v>82</v>
      </c>
      <c r="AY176" s="182" t="s">
        <v>134</v>
      </c>
      <c r="BK176" s="184">
        <f>SUM(BK177:BK221)</f>
        <v>0</v>
      </c>
    </row>
    <row r="177" spans="1:65" s="2" customFormat="1" ht="24.2" customHeight="1">
      <c r="A177" s="34"/>
      <c r="B177" s="35"/>
      <c r="C177" s="187" t="s">
        <v>278</v>
      </c>
      <c r="D177" s="187" t="s">
        <v>137</v>
      </c>
      <c r="E177" s="188" t="s">
        <v>284</v>
      </c>
      <c r="F177" s="189" t="s">
        <v>285</v>
      </c>
      <c r="G177" s="190" t="s">
        <v>140</v>
      </c>
      <c r="H177" s="191">
        <v>218.884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39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186</v>
      </c>
      <c r="AT177" s="199" t="s">
        <v>137</v>
      </c>
      <c r="AU177" s="199" t="s">
        <v>84</v>
      </c>
      <c r="AY177" s="17" t="s">
        <v>134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82</v>
      </c>
      <c r="BK177" s="200">
        <f>ROUND(I177*H177,2)</f>
        <v>0</v>
      </c>
      <c r="BL177" s="17" t="s">
        <v>186</v>
      </c>
      <c r="BM177" s="199" t="s">
        <v>469</v>
      </c>
    </row>
    <row r="178" spans="1:65" s="2" customFormat="1" ht="24.2" customHeight="1">
      <c r="A178" s="34"/>
      <c r="B178" s="35"/>
      <c r="C178" s="187" t="s">
        <v>192</v>
      </c>
      <c r="D178" s="187" t="s">
        <v>137</v>
      </c>
      <c r="E178" s="188" t="s">
        <v>288</v>
      </c>
      <c r="F178" s="189" t="s">
        <v>289</v>
      </c>
      <c r="G178" s="190" t="s">
        <v>140</v>
      </c>
      <c r="H178" s="191">
        <v>21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0.00015</v>
      </c>
      <c r="T178" s="198">
        <f>S178*H178</f>
        <v>0.0031499999999999996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186</v>
      </c>
      <c r="AT178" s="199" t="s">
        <v>137</v>
      </c>
      <c r="AU178" s="199" t="s">
        <v>84</v>
      </c>
      <c r="AY178" s="17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186</v>
      </c>
      <c r="BM178" s="199" t="s">
        <v>470</v>
      </c>
    </row>
    <row r="179" spans="2:51" s="13" customFormat="1" ht="11.25">
      <c r="B179" s="201"/>
      <c r="C179" s="202"/>
      <c r="D179" s="203" t="s">
        <v>143</v>
      </c>
      <c r="E179" s="204" t="s">
        <v>1</v>
      </c>
      <c r="F179" s="205" t="s">
        <v>291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143</v>
      </c>
      <c r="AU179" s="211" t="s">
        <v>84</v>
      </c>
      <c r="AV179" s="13" t="s">
        <v>82</v>
      </c>
      <c r="AW179" s="13" t="s">
        <v>32</v>
      </c>
      <c r="AX179" s="13" t="s">
        <v>74</v>
      </c>
      <c r="AY179" s="211" t="s">
        <v>134</v>
      </c>
    </row>
    <row r="180" spans="2:51" s="14" customFormat="1" ht="11.25">
      <c r="B180" s="212"/>
      <c r="C180" s="213"/>
      <c r="D180" s="203" t="s">
        <v>143</v>
      </c>
      <c r="E180" s="214" t="s">
        <v>1</v>
      </c>
      <c r="F180" s="215" t="s">
        <v>471</v>
      </c>
      <c r="G180" s="213"/>
      <c r="H180" s="216">
        <v>21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143</v>
      </c>
      <c r="AU180" s="222" t="s">
        <v>84</v>
      </c>
      <c r="AV180" s="14" t="s">
        <v>84</v>
      </c>
      <c r="AW180" s="14" t="s">
        <v>32</v>
      </c>
      <c r="AX180" s="14" t="s">
        <v>82</v>
      </c>
      <c r="AY180" s="222" t="s">
        <v>134</v>
      </c>
    </row>
    <row r="181" spans="1:65" s="2" customFormat="1" ht="16.5" customHeight="1">
      <c r="A181" s="34"/>
      <c r="B181" s="35"/>
      <c r="C181" s="187" t="s">
        <v>287</v>
      </c>
      <c r="D181" s="187" t="s">
        <v>137</v>
      </c>
      <c r="E181" s="188" t="s">
        <v>294</v>
      </c>
      <c r="F181" s="189" t="s">
        <v>295</v>
      </c>
      <c r="G181" s="190" t="s">
        <v>140</v>
      </c>
      <c r="H181" s="191">
        <v>218.884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39</v>
      </c>
      <c r="O181" s="71"/>
      <c r="P181" s="197">
        <f>O181*H181</f>
        <v>0</v>
      </c>
      <c r="Q181" s="197">
        <v>0.001</v>
      </c>
      <c r="R181" s="197">
        <f>Q181*H181</f>
        <v>0.218884</v>
      </c>
      <c r="S181" s="197">
        <v>0.00031</v>
      </c>
      <c r="T181" s="198">
        <f>S181*H181</f>
        <v>0.06785403999999999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186</v>
      </c>
      <c r="AT181" s="199" t="s">
        <v>137</v>
      </c>
      <c r="AU181" s="199" t="s">
        <v>84</v>
      </c>
      <c r="AY181" s="17" t="s">
        <v>134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82</v>
      </c>
      <c r="BK181" s="200">
        <f>ROUND(I181*H181,2)</f>
        <v>0</v>
      </c>
      <c r="BL181" s="17" t="s">
        <v>186</v>
      </c>
      <c r="BM181" s="199" t="s">
        <v>472</v>
      </c>
    </row>
    <row r="182" spans="1:65" s="2" customFormat="1" ht="24.2" customHeight="1">
      <c r="A182" s="34"/>
      <c r="B182" s="35"/>
      <c r="C182" s="187" t="s">
        <v>293</v>
      </c>
      <c r="D182" s="187" t="s">
        <v>137</v>
      </c>
      <c r="E182" s="188" t="s">
        <v>298</v>
      </c>
      <c r="F182" s="189" t="s">
        <v>299</v>
      </c>
      <c r="G182" s="190" t="s">
        <v>140</v>
      </c>
      <c r="H182" s="191">
        <v>218.884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39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186</v>
      </c>
      <c r="AT182" s="199" t="s">
        <v>137</v>
      </c>
      <c r="AU182" s="199" t="s">
        <v>84</v>
      </c>
      <c r="AY182" s="17" t="s">
        <v>134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0</v>
      </c>
      <c r="BL182" s="17" t="s">
        <v>186</v>
      </c>
      <c r="BM182" s="199" t="s">
        <v>473</v>
      </c>
    </row>
    <row r="183" spans="1:65" s="2" customFormat="1" ht="24.2" customHeight="1">
      <c r="A183" s="34"/>
      <c r="B183" s="35"/>
      <c r="C183" s="187" t="s">
        <v>297</v>
      </c>
      <c r="D183" s="187" t="s">
        <v>137</v>
      </c>
      <c r="E183" s="188" t="s">
        <v>302</v>
      </c>
      <c r="F183" s="189" t="s">
        <v>303</v>
      </c>
      <c r="G183" s="190" t="s">
        <v>210</v>
      </c>
      <c r="H183" s="191">
        <v>10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39</v>
      </c>
      <c r="O183" s="71"/>
      <c r="P183" s="197">
        <f>O183*H183</f>
        <v>0</v>
      </c>
      <c r="Q183" s="197">
        <v>1E-05</v>
      </c>
      <c r="R183" s="197">
        <f>Q183*H183</f>
        <v>0.0001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186</v>
      </c>
      <c r="AT183" s="199" t="s">
        <v>137</v>
      </c>
      <c r="AU183" s="199" t="s">
        <v>84</v>
      </c>
      <c r="AY183" s="17" t="s">
        <v>134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82</v>
      </c>
      <c r="BK183" s="200">
        <f>ROUND(I183*H183,2)</f>
        <v>0</v>
      </c>
      <c r="BL183" s="17" t="s">
        <v>186</v>
      </c>
      <c r="BM183" s="199" t="s">
        <v>474</v>
      </c>
    </row>
    <row r="184" spans="1:65" s="2" customFormat="1" ht="33" customHeight="1">
      <c r="A184" s="34"/>
      <c r="B184" s="35"/>
      <c r="C184" s="187" t="s">
        <v>301</v>
      </c>
      <c r="D184" s="187" t="s">
        <v>137</v>
      </c>
      <c r="E184" s="188" t="s">
        <v>306</v>
      </c>
      <c r="F184" s="189" t="s">
        <v>307</v>
      </c>
      <c r="G184" s="190" t="s">
        <v>185</v>
      </c>
      <c r="H184" s="191">
        <v>20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39</v>
      </c>
      <c r="O184" s="71"/>
      <c r="P184" s="197">
        <f>O184*H184</f>
        <v>0</v>
      </c>
      <c r="Q184" s="197">
        <v>0.00225</v>
      </c>
      <c r="R184" s="197">
        <f>Q184*H184</f>
        <v>0.045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186</v>
      </c>
      <c r="AT184" s="199" t="s">
        <v>137</v>
      </c>
      <c r="AU184" s="199" t="s">
        <v>84</v>
      </c>
      <c r="AY184" s="17" t="s">
        <v>134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82</v>
      </c>
      <c r="BK184" s="200">
        <f>ROUND(I184*H184,2)</f>
        <v>0</v>
      </c>
      <c r="BL184" s="17" t="s">
        <v>186</v>
      </c>
      <c r="BM184" s="199" t="s">
        <v>475</v>
      </c>
    </row>
    <row r="185" spans="2:51" s="13" customFormat="1" ht="11.25">
      <c r="B185" s="201"/>
      <c r="C185" s="202"/>
      <c r="D185" s="203" t="s">
        <v>143</v>
      </c>
      <c r="E185" s="204" t="s">
        <v>1</v>
      </c>
      <c r="F185" s="205" t="s">
        <v>476</v>
      </c>
      <c r="G185" s="202"/>
      <c r="H185" s="204" t="s">
        <v>1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143</v>
      </c>
      <c r="AU185" s="211" t="s">
        <v>84</v>
      </c>
      <c r="AV185" s="13" t="s">
        <v>82</v>
      </c>
      <c r="AW185" s="13" t="s">
        <v>32</v>
      </c>
      <c r="AX185" s="13" t="s">
        <v>74</v>
      </c>
      <c r="AY185" s="211" t="s">
        <v>134</v>
      </c>
    </row>
    <row r="186" spans="2:51" s="14" customFormat="1" ht="11.25">
      <c r="B186" s="212"/>
      <c r="C186" s="213"/>
      <c r="D186" s="203" t="s">
        <v>143</v>
      </c>
      <c r="E186" s="214" t="s">
        <v>1</v>
      </c>
      <c r="F186" s="215" t="s">
        <v>160</v>
      </c>
      <c r="G186" s="213"/>
      <c r="H186" s="216">
        <v>5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143</v>
      </c>
      <c r="AU186" s="222" t="s">
        <v>84</v>
      </c>
      <c r="AV186" s="14" t="s">
        <v>84</v>
      </c>
      <c r="AW186" s="14" t="s">
        <v>32</v>
      </c>
      <c r="AX186" s="14" t="s">
        <v>74</v>
      </c>
      <c r="AY186" s="222" t="s">
        <v>134</v>
      </c>
    </row>
    <row r="187" spans="2:51" s="13" customFormat="1" ht="11.25">
      <c r="B187" s="201"/>
      <c r="C187" s="202"/>
      <c r="D187" s="203" t="s">
        <v>143</v>
      </c>
      <c r="E187" s="204" t="s">
        <v>1</v>
      </c>
      <c r="F187" s="205" t="s">
        <v>477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143</v>
      </c>
      <c r="AU187" s="211" t="s">
        <v>84</v>
      </c>
      <c r="AV187" s="13" t="s">
        <v>82</v>
      </c>
      <c r="AW187" s="13" t="s">
        <v>32</v>
      </c>
      <c r="AX187" s="13" t="s">
        <v>74</v>
      </c>
      <c r="AY187" s="211" t="s">
        <v>134</v>
      </c>
    </row>
    <row r="188" spans="2:51" s="14" customFormat="1" ht="11.25">
      <c r="B188" s="212"/>
      <c r="C188" s="213"/>
      <c r="D188" s="203" t="s">
        <v>143</v>
      </c>
      <c r="E188" s="214" t="s">
        <v>1</v>
      </c>
      <c r="F188" s="215" t="s">
        <v>160</v>
      </c>
      <c r="G188" s="213"/>
      <c r="H188" s="216">
        <v>5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143</v>
      </c>
      <c r="AU188" s="222" t="s">
        <v>84</v>
      </c>
      <c r="AV188" s="14" t="s">
        <v>84</v>
      </c>
      <c r="AW188" s="14" t="s">
        <v>32</v>
      </c>
      <c r="AX188" s="14" t="s">
        <v>74</v>
      </c>
      <c r="AY188" s="222" t="s">
        <v>134</v>
      </c>
    </row>
    <row r="189" spans="2:51" s="13" customFormat="1" ht="11.25">
      <c r="B189" s="201"/>
      <c r="C189" s="202"/>
      <c r="D189" s="203" t="s">
        <v>143</v>
      </c>
      <c r="E189" s="204" t="s">
        <v>1</v>
      </c>
      <c r="F189" s="205" t="s">
        <v>478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143</v>
      </c>
      <c r="AU189" s="211" t="s">
        <v>84</v>
      </c>
      <c r="AV189" s="13" t="s">
        <v>82</v>
      </c>
      <c r="AW189" s="13" t="s">
        <v>32</v>
      </c>
      <c r="AX189" s="13" t="s">
        <v>74</v>
      </c>
      <c r="AY189" s="211" t="s">
        <v>134</v>
      </c>
    </row>
    <row r="190" spans="2:51" s="14" customFormat="1" ht="11.25">
      <c r="B190" s="212"/>
      <c r="C190" s="213"/>
      <c r="D190" s="203" t="s">
        <v>143</v>
      </c>
      <c r="E190" s="214" t="s">
        <v>1</v>
      </c>
      <c r="F190" s="215" t="s">
        <v>188</v>
      </c>
      <c r="G190" s="213"/>
      <c r="H190" s="216">
        <v>10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143</v>
      </c>
      <c r="AU190" s="222" t="s">
        <v>84</v>
      </c>
      <c r="AV190" s="14" t="s">
        <v>84</v>
      </c>
      <c r="AW190" s="14" t="s">
        <v>32</v>
      </c>
      <c r="AX190" s="14" t="s">
        <v>74</v>
      </c>
      <c r="AY190" s="222" t="s">
        <v>134</v>
      </c>
    </row>
    <row r="191" spans="2:51" s="15" customFormat="1" ht="11.25">
      <c r="B191" s="234"/>
      <c r="C191" s="235"/>
      <c r="D191" s="203" t="s">
        <v>143</v>
      </c>
      <c r="E191" s="236" t="s">
        <v>1</v>
      </c>
      <c r="F191" s="237" t="s">
        <v>269</v>
      </c>
      <c r="G191" s="235"/>
      <c r="H191" s="238">
        <v>20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143</v>
      </c>
      <c r="AU191" s="244" t="s">
        <v>84</v>
      </c>
      <c r="AV191" s="15" t="s">
        <v>141</v>
      </c>
      <c r="AW191" s="15" t="s">
        <v>32</v>
      </c>
      <c r="AX191" s="15" t="s">
        <v>82</v>
      </c>
      <c r="AY191" s="244" t="s">
        <v>134</v>
      </c>
    </row>
    <row r="192" spans="1:65" s="2" customFormat="1" ht="16.5" customHeight="1">
      <c r="A192" s="34"/>
      <c r="B192" s="35"/>
      <c r="C192" s="187" t="s">
        <v>305</v>
      </c>
      <c r="D192" s="187" t="s">
        <v>137</v>
      </c>
      <c r="E192" s="188" t="s">
        <v>311</v>
      </c>
      <c r="F192" s="189" t="s">
        <v>312</v>
      </c>
      <c r="G192" s="190" t="s">
        <v>140</v>
      </c>
      <c r="H192" s="191">
        <v>54.156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39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186</v>
      </c>
      <c r="AT192" s="199" t="s">
        <v>137</v>
      </c>
      <c r="AU192" s="199" t="s">
        <v>84</v>
      </c>
      <c r="AY192" s="17" t="s">
        <v>134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82</v>
      </c>
      <c r="BK192" s="200">
        <f>ROUND(I192*H192,2)</f>
        <v>0</v>
      </c>
      <c r="BL192" s="17" t="s">
        <v>186</v>
      </c>
      <c r="BM192" s="199" t="s">
        <v>479</v>
      </c>
    </row>
    <row r="193" spans="2:51" s="13" customFormat="1" ht="11.25">
      <c r="B193" s="201"/>
      <c r="C193" s="202"/>
      <c r="D193" s="203" t="s">
        <v>143</v>
      </c>
      <c r="E193" s="204" t="s">
        <v>1</v>
      </c>
      <c r="F193" s="205" t="s">
        <v>314</v>
      </c>
      <c r="G193" s="202"/>
      <c r="H193" s="204" t="s">
        <v>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143</v>
      </c>
      <c r="AU193" s="211" t="s">
        <v>84</v>
      </c>
      <c r="AV193" s="13" t="s">
        <v>82</v>
      </c>
      <c r="AW193" s="13" t="s">
        <v>32</v>
      </c>
      <c r="AX193" s="13" t="s">
        <v>74</v>
      </c>
      <c r="AY193" s="211" t="s">
        <v>134</v>
      </c>
    </row>
    <row r="194" spans="2:51" s="14" customFormat="1" ht="22.5">
      <c r="B194" s="212"/>
      <c r="C194" s="213"/>
      <c r="D194" s="203" t="s">
        <v>143</v>
      </c>
      <c r="E194" s="214" t="s">
        <v>1</v>
      </c>
      <c r="F194" s="215" t="s">
        <v>480</v>
      </c>
      <c r="G194" s="213"/>
      <c r="H194" s="216">
        <v>54.1558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143</v>
      </c>
      <c r="AU194" s="222" t="s">
        <v>84</v>
      </c>
      <c r="AV194" s="14" t="s">
        <v>84</v>
      </c>
      <c r="AW194" s="14" t="s">
        <v>32</v>
      </c>
      <c r="AX194" s="14" t="s">
        <v>74</v>
      </c>
      <c r="AY194" s="222" t="s">
        <v>134</v>
      </c>
    </row>
    <row r="195" spans="2:51" s="15" customFormat="1" ht="11.25">
      <c r="B195" s="234"/>
      <c r="C195" s="235"/>
      <c r="D195" s="203" t="s">
        <v>143</v>
      </c>
      <c r="E195" s="236" t="s">
        <v>1</v>
      </c>
      <c r="F195" s="237" t="s">
        <v>269</v>
      </c>
      <c r="G195" s="235"/>
      <c r="H195" s="238">
        <v>54.1558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143</v>
      </c>
      <c r="AU195" s="244" t="s">
        <v>84</v>
      </c>
      <c r="AV195" s="15" t="s">
        <v>141</v>
      </c>
      <c r="AW195" s="15" t="s">
        <v>32</v>
      </c>
      <c r="AX195" s="15" t="s">
        <v>82</v>
      </c>
      <c r="AY195" s="244" t="s">
        <v>134</v>
      </c>
    </row>
    <row r="196" spans="1:65" s="2" customFormat="1" ht="16.5" customHeight="1">
      <c r="A196" s="34"/>
      <c r="B196" s="35"/>
      <c r="C196" s="223" t="s">
        <v>310</v>
      </c>
      <c r="D196" s="223" t="s">
        <v>189</v>
      </c>
      <c r="E196" s="224" t="s">
        <v>317</v>
      </c>
      <c r="F196" s="225" t="s">
        <v>318</v>
      </c>
      <c r="G196" s="226" t="s">
        <v>140</v>
      </c>
      <c r="H196" s="227">
        <v>64.987</v>
      </c>
      <c r="I196" s="228"/>
      <c r="J196" s="229">
        <f>ROUND(I196*H196,2)</f>
        <v>0</v>
      </c>
      <c r="K196" s="230"/>
      <c r="L196" s="231"/>
      <c r="M196" s="232" t="s">
        <v>1</v>
      </c>
      <c r="N196" s="233" t="s">
        <v>39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192</v>
      </c>
      <c r="AT196" s="199" t="s">
        <v>189</v>
      </c>
      <c r="AU196" s="199" t="s">
        <v>84</v>
      </c>
      <c r="AY196" s="17" t="s">
        <v>134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186</v>
      </c>
      <c r="BM196" s="199" t="s">
        <v>481</v>
      </c>
    </row>
    <row r="197" spans="2:51" s="14" customFormat="1" ht="11.25">
      <c r="B197" s="212"/>
      <c r="C197" s="213"/>
      <c r="D197" s="203" t="s">
        <v>143</v>
      </c>
      <c r="E197" s="213"/>
      <c r="F197" s="215" t="s">
        <v>482</v>
      </c>
      <c r="G197" s="213"/>
      <c r="H197" s="216">
        <v>64.987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143</v>
      </c>
      <c r="AU197" s="222" t="s">
        <v>84</v>
      </c>
      <c r="AV197" s="14" t="s">
        <v>84</v>
      </c>
      <c r="AW197" s="14" t="s">
        <v>4</v>
      </c>
      <c r="AX197" s="14" t="s">
        <v>82</v>
      </c>
      <c r="AY197" s="222" t="s">
        <v>134</v>
      </c>
    </row>
    <row r="198" spans="1:65" s="2" customFormat="1" ht="24.2" customHeight="1">
      <c r="A198" s="34"/>
      <c r="B198" s="35"/>
      <c r="C198" s="187" t="s">
        <v>316</v>
      </c>
      <c r="D198" s="187" t="s">
        <v>137</v>
      </c>
      <c r="E198" s="188" t="s">
        <v>322</v>
      </c>
      <c r="F198" s="189" t="s">
        <v>323</v>
      </c>
      <c r="G198" s="190" t="s">
        <v>140</v>
      </c>
      <c r="H198" s="191">
        <v>20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39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186</v>
      </c>
      <c r="AT198" s="199" t="s">
        <v>137</v>
      </c>
      <c r="AU198" s="199" t="s">
        <v>84</v>
      </c>
      <c r="AY198" s="17" t="s">
        <v>134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82</v>
      </c>
      <c r="BK198" s="200">
        <f>ROUND(I198*H198,2)</f>
        <v>0</v>
      </c>
      <c r="BL198" s="17" t="s">
        <v>186</v>
      </c>
      <c r="BM198" s="199" t="s">
        <v>483</v>
      </c>
    </row>
    <row r="199" spans="1:65" s="2" customFormat="1" ht="16.5" customHeight="1">
      <c r="A199" s="34"/>
      <c r="B199" s="35"/>
      <c r="C199" s="223" t="s">
        <v>321</v>
      </c>
      <c r="D199" s="223" t="s">
        <v>189</v>
      </c>
      <c r="E199" s="224" t="s">
        <v>326</v>
      </c>
      <c r="F199" s="225" t="s">
        <v>327</v>
      </c>
      <c r="G199" s="226" t="s">
        <v>140</v>
      </c>
      <c r="H199" s="227">
        <v>24</v>
      </c>
      <c r="I199" s="228"/>
      <c r="J199" s="229">
        <f>ROUND(I199*H199,2)</f>
        <v>0</v>
      </c>
      <c r="K199" s="230"/>
      <c r="L199" s="231"/>
      <c r="M199" s="232" t="s">
        <v>1</v>
      </c>
      <c r="N199" s="233" t="s">
        <v>39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192</v>
      </c>
      <c r="AT199" s="199" t="s">
        <v>189</v>
      </c>
      <c r="AU199" s="199" t="s">
        <v>84</v>
      </c>
      <c r="AY199" s="17" t="s">
        <v>134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82</v>
      </c>
      <c r="BK199" s="200">
        <f>ROUND(I199*H199,2)</f>
        <v>0</v>
      </c>
      <c r="BL199" s="17" t="s">
        <v>186</v>
      </c>
      <c r="BM199" s="199" t="s">
        <v>484</v>
      </c>
    </row>
    <row r="200" spans="2:51" s="14" customFormat="1" ht="11.25">
      <c r="B200" s="212"/>
      <c r="C200" s="213"/>
      <c r="D200" s="203" t="s">
        <v>143</v>
      </c>
      <c r="E200" s="213"/>
      <c r="F200" s="215" t="s">
        <v>329</v>
      </c>
      <c r="G200" s="213"/>
      <c r="H200" s="216">
        <v>24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143</v>
      </c>
      <c r="AU200" s="222" t="s">
        <v>84</v>
      </c>
      <c r="AV200" s="14" t="s">
        <v>84</v>
      </c>
      <c r="AW200" s="14" t="s">
        <v>4</v>
      </c>
      <c r="AX200" s="14" t="s">
        <v>82</v>
      </c>
      <c r="AY200" s="222" t="s">
        <v>134</v>
      </c>
    </row>
    <row r="201" spans="1:65" s="2" customFormat="1" ht="24.2" customHeight="1">
      <c r="A201" s="34"/>
      <c r="B201" s="35"/>
      <c r="C201" s="187" t="s">
        <v>325</v>
      </c>
      <c r="D201" s="187" t="s">
        <v>137</v>
      </c>
      <c r="E201" s="188" t="s">
        <v>331</v>
      </c>
      <c r="F201" s="189" t="s">
        <v>332</v>
      </c>
      <c r="G201" s="190" t="s">
        <v>140</v>
      </c>
      <c r="H201" s="191">
        <v>210.408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39</v>
      </c>
      <c r="O201" s="71"/>
      <c r="P201" s="197">
        <f>O201*H201</f>
        <v>0</v>
      </c>
      <c r="Q201" s="197">
        <v>0.0002</v>
      </c>
      <c r="R201" s="197">
        <f>Q201*H201</f>
        <v>0.0420816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186</v>
      </c>
      <c r="AT201" s="199" t="s">
        <v>137</v>
      </c>
      <c r="AU201" s="199" t="s">
        <v>84</v>
      </c>
      <c r="AY201" s="17" t="s">
        <v>134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82</v>
      </c>
      <c r="BK201" s="200">
        <f>ROUND(I201*H201,2)</f>
        <v>0</v>
      </c>
      <c r="BL201" s="17" t="s">
        <v>186</v>
      </c>
      <c r="BM201" s="199" t="s">
        <v>485</v>
      </c>
    </row>
    <row r="202" spans="1:65" s="2" customFormat="1" ht="33" customHeight="1">
      <c r="A202" s="34"/>
      <c r="B202" s="35"/>
      <c r="C202" s="187" t="s">
        <v>330</v>
      </c>
      <c r="D202" s="187" t="s">
        <v>137</v>
      </c>
      <c r="E202" s="188" t="s">
        <v>335</v>
      </c>
      <c r="F202" s="189" t="s">
        <v>336</v>
      </c>
      <c r="G202" s="190" t="s">
        <v>140</v>
      </c>
      <c r="H202" s="191">
        <v>218.884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39</v>
      </c>
      <c r="O202" s="71"/>
      <c r="P202" s="197">
        <f>O202*H202</f>
        <v>0</v>
      </c>
      <c r="Q202" s="197">
        <v>0.00026</v>
      </c>
      <c r="R202" s="197">
        <f>Q202*H202</f>
        <v>0.05690983999999999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186</v>
      </c>
      <c r="AT202" s="199" t="s">
        <v>137</v>
      </c>
      <c r="AU202" s="199" t="s">
        <v>84</v>
      </c>
      <c r="AY202" s="17" t="s">
        <v>134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82</v>
      </c>
      <c r="BK202" s="200">
        <f>ROUND(I202*H202,2)</f>
        <v>0</v>
      </c>
      <c r="BL202" s="17" t="s">
        <v>186</v>
      </c>
      <c r="BM202" s="199" t="s">
        <v>486</v>
      </c>
    </row>
    <row r="203" spans="2:51" s="13" customFormat="1" ht="11.25">
      <c r="B203" s="201"/>
      <c r="C203" s="202"/>
      <c r="D203" s="203" t="s">
        <v>143</v>
      </c>
      <c r="E203" s="204" t="s">
        <v>1</v>
      </c>
      <c r="F203" s="205" t="s">
        <v>338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143</v>
      </c>
      <c r="AU203" s="211" t="s">
        <v>84</v>
      </c>
      <c r="AV203" s="13" t="s">
        <v>82</v>
      </c>
      <c r="AW203" s="13" t="s">
        <v>32</v>
      </c>
      <c r="AX203" s="13" t="s">
        <v>74</v>
      </c>
      <c r="AY203" s="211" t="s">
        <v>134</v>
      </c>
    </row>
    <row r="204" spans="2:51" s="13" customFormat="1" ht="11.25">
      <c r="B204" s="201"/>
      <c r="C204" s="202"/>
      <c r="D204" s="203" t="s">
        <v>143</v>
      </c>
      <c r="E204" s="204" t="s">
        <v>1</v>
      </c>
      <c r="F204" s="205" t="s">
        <v>476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143</v>
      </c>
      <c r="AU204" s="211" t="s">
        <v>84</v>
      </c>
      <c r="AV204" s="13" t="s">
        <v>82</v>
      </c>
      <c r="AW204" s="13" t="s">
        <v>32</v>
      </c>
      <c r="AX204" s="13" t="s">
        <v>74</v>
      </c>
      <c r="AY204" s="211" t="s">
        <v>134</v>
      </c>
    </row>
    <row r="205" spans="2:51" s="14" customFormat="1" ht="11.25">
      <c r="B205" s="212"/>
      <c r="C205" s="213"/>
      <c r="D205" s="203" t="s">
        <v>143</v>
      </c>
      <c r="E205" s="214" t="s">
        <v>1</v>
      </c>
      <c r="F205" s="215" t="s">
        <v>487</v>
      </c>
      <c r="G205" s="213"/>
      <c r="H205" s="216">
        <v>34.432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143</v>
      </c>
      <c r="AU205" s="222" t="s">
        <v>84</v>
      </c>
      <c r="AV205" s="14" t="s">
        <v>84</v>
      </c>
      <c r="AW205" s="14" t="s">
        <v>32</v>
      </c>
      <c r="AX205" s="14" t="s">
        <v>74</v>
      </c>
      <c r="AY205" s="222" t="s">
        <v>134</v>
      </c>
    </row>
    <row r="206" spans="2:51" s="13" customFormat="1" ht="11.25">
      <c r="B206" s="201"/>
      <c r="C206" s="202"/>
      <c r="D206" s="203" t="s">
        <v>143</v>
      </c>
      <c r="E206" s="204" t="s">
        <v>1</v>
      </c>
      <c r="F206" s="205" t="s">
        <v>477</v>
      </c>
      <c r="G206" s="202"/>
      <c r="H206" s="204" t="s">
        <v>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143</v>
      </c>
      <c r="AU206" s="211" t="s">
        <v>84</v>
      </c>
      <c r="AV206" s="13" t="s">
        <v>82</v>
      </c>
      <c r="AW206" s="13" t="s">
        <v>32</v>
      </c>
      <c r="AX206" s="13" t="s">
        <v>74</v>
      </c>
      <c r="AY206" s="211" t="s">
        <v>134</v>
      </c>
    </row>
    <row r="207" spans="2:51" s="14" customFormat="1" ht="11.25">
      <c r="B207" s="212"/>
      <c r="C207" s="213"/>
      <c r="D207" s="203" t="s">
        <v>143</v>
      </c>
      <c r="E207" s="214" t="s">
        <v>1</v>
      </c>
      <c r="F207" s="215" t="s">
        <v>488</v>
      </c>
      <c r="G207" s="213"/>
      <c r="H207" s="216">
        <v>32.995999999999995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143</v>
      </c>
      <c r="AU207" s="222" t="s">
        <v>84</v>
      </c>
      <c r="AV207" s="14" t="s">
        <v>84</v>
      </c>
      <c r="AW207" s="14" t="s">
        <v>32</v>
      </c>
      <c r="AX207" s="14" t="s">
        <v>74</v>
      </c>
      <c r="AY207" s="222" t="s">
        <v>134</v>
      </c>
    </row>
    <row r="208" spans="2:51" s="13" customFormat="1" ht="11.25">
      <c r="B208" s="201"/>
      <c r="C208" s="202"/>
      <c r="D208" s="203" t="s">
        <v>143</v>
      </c>
      <c r="E208" s="204" t="s">
        <v>1</v>
      </c>
      <c r="F208" s="205" t="s">
        <v>489</v>
      </c>
      <c r="G208" s="202"/>
      <c r="H208" s="204" t="s">
        <v>1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143</v>
      </c>
      <c r="AU208" s="211" t="s">
        <v>84</v>
      </c>
      <c r="AV208" s="13" t="s">
        <v>82</v>
      </c>
      <c r="AW208" s="13" t="s">
        <v>32</v>
      </c>
      <c r="AX208" s="13" t="s">
        <v>74</v>
      </c>
      <c r="AY208" s="211" t="s">
        <v>134</v>
      </c>
    </row>
    <row r="209" spans="2:51" s="14" customFormat="1" ht="11.25">
      <c r="B209" s="212"/>
      <c r="C209" s="213"/>
      <c r="D209" s="203" t="s">
        <v>143</v>
      </c>
      <c r="E209" s="214" t="s">
        <v>1</v>
      </c>
      <c r="F209" s="215" t="s">
        <v>490</v>
      </c>
      <c r="G209" s="213"/>
      <c r="H209" s="216">
        <v>34.701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143</v>
      </c>
      <c r="AU209" s="222" t="s">
        <v>84</v>
      </c>
      <c r="AV209" s="14" t="s">
        <v>84</v>
      </c>
      <c r="AW209" s="14" t="s">
        <v>32</v>
      </c>
      <c r="AX209" s="14" t="s">
        <v>74</v>
      </c>
      <c r="AY209" s="222" t="s">
        <v>134</v>
      </c>
    </row>
    <row r="210" spans="2:51" s="14" customFormat="1" ht="11.25">
      <c r="B210" s="212"/>
      <c r="C210" s="213"/>
      <c r="D210" s="203" t="s">
        <v>143</v>
      </c>
      <c r="E210" s="214" t="s">
        <v>1</v>
      </c>
      <c r="F210" s="215" t="s">
        <v>491</v>
      </c>
      <c r="G210" s="213"/>
      <c r="H210" s="216">
        <v>7.81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84</v>
      </c>
      <c r="AV210" s="14" t="s">
        <v>84</v>
      </c>
      <c r="AW210" s="14" t="s">
        <v>32</v>
      </c>
      <c r="AX210" s="14" t="s">
        <v>74</v>
      </c>
      <c r="AY210" s="222" t="s">
        <v>134</v>
      </c>
    </row>
    <row r="211" spans="2:51" s="14" customFormat="1" ht="22.5">
      <c r="B211" s="212"/>
      <c r="C211" s="213"/>
      <c r="D211" s="203" t="s">
        <v>143</v>
      </c>
      <c r="E211" s="214" t="s">
        <v>1</v>
      </c>
      <c r="F211" s="215" t="s">
        <v>492</v>
      </c>
      <c r="G211" s="213"/>
      <c r="H211" s="216">
        <v>54.789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143</v>
      </c>
      <c r="AU211" s="222" t="s">
        <v>84</v>
      </c>
      <c r="AV211" s="14" t="s">
        <v>84</v>
      </c>
      <c r="AW211" s="14" t="s">
        <v>32</v>
      </c>
      <c r="AX211" s="14" t="s">
        <v>74</v>
      </c>
      <c r="AY211" s="222" t="s">
        <v>134</v>
      </c>
    </row>
    <row r="212" spans="2:51" s="13" customFormat="1" ht="11.25">
      <c r="B212" s="201"/>
      <c r="C212" s="202"/>
      <c r="D212" s="203" t="s">
        <v>143</v>
      </c>
      <c r="E212" s="204" t="s">
        <v>1</v>
      </c>
      <c r="F212" s="205" t="s">
        <v>314</v>
      </c>
      <c r="G212" s="202"/>
      <c r="H212" s="204" t="s">
        <v>1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143</v>
      </c>
      <c r="AU212" s="211" t="s">
        <v>84</v>
      </c>
      <c r="AV212" s="13" t="s">
        <v>82</v>
      </c>
      <c r="AW212" s="13" t="s">
        <v>32</v>
      </c>
      <c r="AX212" s="13" t="s">
        <v>74</v>
      </c>
      <c r="AY212" s="211" t="s">
        <v>134</v>
      </c>
    </row>
    <row r="213" spans="2:51" s="14" customFormat="1" ht="22.5">
      <c r="B213" s="212"/>
      <c r="C213" s="213"/>
      <c r="D213" s="203" t="s">
        <v>143</v>
      </c>
      <c r="E213" s="214" t="s">
        <v>1</v>
      </c>
      <c r="F213" s="215" t="s">
        <v>480</v>
      </c>
      <c r="G213" s="213"/>
      <c r="H213" s="216">
        <v>54.1558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143</v>
      </c>
      <c r="AU213" s="222" t="s">
        <v>84</v>
      </c>
      <c r="AV213" s="14" t="s">
        <v>84</v>
      </c>
      <c r="AW213" s="14" t="s">
        <v>32</v>
      </c>
      <c r="AX213" s="14" t="s">
        <v>74</v>
      </c>
      <c r="AY213" s="222" t="s">
        <v>134</v>
      </c>
    </row>
    <row r="214" spans="2:51" s="15" customFormat="1" ht="11.25">
      <c r="B214" s="234"/>
      <c r="C214" s="235"/>
      <c r="D214" s="203" t="s">
        <v>143</v>
      </c>
      <c r="E214" s="236" t="s">
        <v>1</v>
      </c>
      <c r="F214" s="237" t="s">
        <v>269</v>
      </c>
      <c r="G214" s="235"/>
      <c r="H214" s="238">
        <v>218.8838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143</v>
      </c>
      <c r="AU214" s="244" t="s">
        <v>84</v>
      </c>
      <c r="AV214" s="15" t="s">
        <v>141</v>
      </c>
      <c r="AW214" s="15" t="s">
        <v>32</v>
      </c>
      <c r="AX214" s="15" t="s">
        <v>82</v>
      </c>
      <c r="AY214" s="244" t="s">
        <v>134</v>
      </c>
    </row>
    <row r="215" spans="1:65" s="2" customFormat="1" ht="24.2" customHeight="1">
      <c r="A215" s="34"/>
      <c r="B215" s="35"/>
      <c r="C215" s="187" t="s">
        <v>334</v>
      </c>
      <c r="D215" s="187" t="s">
        <v>137</v>
      </c>
      <c r="E215" s="188" t="s">
        <v>344</v>
      </c>
      <c r="F215" s="189" t="s">
        <v>345</v>
      </c>
      <c r="G215" s="190" t="s">
        <v>140</v>
      </c>
      <c r="H215" s="191">
        <v>11.785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39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186</v>
      </c>
      <c r="AT215" s="199" t="s">
        <v>137</v>
      </c>
      <c r="AU215" s="199" t="s">
        <v>84</v>
      </c>
      <c r="AY215" s="17" t="s">
        <v>134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82</v>
      </c>
      <c r="BK215" s="200">
        <f>ROUND(I215*H215,2)</f>
        <v>0</v>
      </c>
      <c r="BL215" s="17" t="s">
        <v>186</v>
      </c>
      <c r="BM215" s="199" t="s">
        <v>493</v>
      </c>
    </row>
    <row r="216" spans="2:51" s="13" customFormat="1" ht="11.25">
      <c r="B216" s="201"/>
      <c r="C216" s="202"/>
      <c r="D216" s="203" t="s">
        <v>143</v>
      </c>
      <c r="E216" s="204" t="s">
        <v>1</v>
      </c>
      <c r="F216" s="205" t="s">
        <v>338</v>
      </c>
      <c r="G216" s="202"/>
      <c r="H216" s="204" t="s">
        <v>1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143</v>
      </c>
      <c r="AU216" s="211" t="s">
        <v>84</v>
      </c>
      <c r="AV216" s="13" t="s">
        <v>82</v>
      </c>
      <c r="AW216" s="13" t="s">
        <v>32</v>
      </c>
      <c r="AX216" s="13" t="s">
        <v>74</v>
      </c>
      <c r="AY216" s="211" t="s">
        <v>134</v>
      </c>
    </row>
    <row r="217" spans="2:51" s="13" customFormat="1" ht="11.25">
      <c r="B217" s="201"/>
      <c r="C217" s="202"/>
      <c r="D217" s="203" t="s">
        <v>143</v>
      </c>
      <c r="E217" s="204" t="s">
        <v>1</v>
      </c>
      <c r="F217" s="205" t="s">
        <v>494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143</v>
      </c>
      <c r="AU217" s="211" t="s">
        <v>84</v>
      </c>
      <c r="AV217" s="13" t="s">
        <v>82</v>
      </c>
      <c r="AW217" s="13" t="s">
        <v>32</v>
      </c>
      <c r="AX217" s="13" t="s">
        <v>74</v>
      </c>
      <c r="AY217" s="211" t="s">
        <v>134</v>
      </c>
    </row>
    <row r="218" spans="2:51" s="14" customFormat="1" ht="11.25">
      <c r="B218" s="212"/>
      <c r="C218" s="213"/>
      <c r="D218" s="203" t="s">
        <v>143</v>
      </c>
      <c r="E218" s="214" t="s">
        <v>1</v>
      </c>
      <c r="F218" s="215" t="s">
        <v>495</v>
      </c>
      <c r="G218" s="213"/>
      <c r="H218" s="216">
        <v>8.16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143</v>
      </c>
      <c r="AU218" s="222" t="s">
        <v>84</v>
      </c>
      <c r="AV218" s="14" t="s">
        <v>84</v>
      </c>
      <c r="AW218" s="14" t="s">
        <v>32</v>
      </c>
      <c r="AX218" s="14" t="s">
        <v>74</v>
      </c>
      <c r="AY218" s="222" t="s">
        <v>134</v>
      </c>
    </row>
    <row r="219" spans="2:51" s="13" customFormat="1" ht="11.25">
      <c r="B219" s="201"/>
      <c r="C219" s="202"/>
      <c r="D219" s="203" t="s">
        <v>143</v>
      </c>
      <c r="E219" s="204" t="s">
        <v>1</v>
      </c>
      <c r="F219" s="205" t="s">
        <v>314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143</v>
      </c>
      <c r="AU219" s="211" t="s">
        <v>84</v>
      </c>
      <c r="AV219" s="13" t="s">
        <v>82</v>
      </c>
      <c r="AW219" s="13" t="s">
        <v>32</v>
      </c>
      <c r="AX219" s="13" t="s">
        <v>74</v>
      </c>
      <c r="AY219" s="211" t="s">
        <v>134</v>
      </c>
    </row>
    <row r="220" spans="2:51" s="14" customFormat="1" ht="11.25">
      <c r="B220" s="212"/>
      <c r="C220" s="213"/>
      <c r="D220" s="203" t="s">
        <v>143</v>
      </c>
      <c r="E220" s="214" t="s">
        <v>1</v>
      </c>
      <c r="F220" s="215" t="s">
        <v>425</v>
      </c>
      <c r="G220" s="213"/>
      <c r="H220" s="216">
        <v>3.6249999999999996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84</v>
      </c>
      <c r="AV220" s="14" t="s">
        <v>84</v>
      </c>
      <c r="AW220" s="14" t="s">
        <v>32</v>
      </c>
      <c r="AX220" s="14" t="s">
        <v>74</v>
      </c>
      <c r="AY220" s="222" t="s">
        <v>134</v>
      </c>
    </row>
    <row r="221" spans="2:51" s="15" customFormat="1" ht="11.25">
      <c r="B221" s="234"/>
      <c r="C221" s="235"/>
      <c r="D221" s="203" t="s">
        <v>143</v>
      </c>
      <c r="E221" s="236" t="s">
        <v>1</v>
      </c>
      <c r="F221" s="237" t="s">
        <v>269</v>
      </c>
      <c r="G221" s="235"/>
      <c r="H221" s="238">
        <v>11.785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143</v>
      </c>
      <c r="AU221" s="244" t="s">
        <v>84</v>
      </c>
      <c r="AV221" s="15" t="s">
        <v>141</v>
      </c>
      <c r="AW221" s="15" t="s">
        <v>32</v>
      </c>
      <c r="AX221" s="15" t="s">
        <v>82</v>
      </c>
      <c r="AY221" s="244" t="s">
        <v>134</v>
      </c>
    </row>
    <row r="222" spans="2:63" s="12" customFormat="1" ht="25.9" customHeight="1">
      <c r="B222" s="171"/>
      <c r="C222" s="172"/>
      <c r="D222" s="173" t="s">
        <v>73</v>
      </c>
      <c r="E222" s="174" t="s">
        <v>348</v>
      </c>
      <c r="F222" s="174" t="s">
        <v>349</v>
      </c>
      <c r="G222" s="172"/>
      <c r="H222" s="172"/>
      <c r="I222" s="175"/>
      <c r="J222" s="176">
        <f>BK222</f>
        <v>0</v>
      </c>
      <c r="K222" s="172"/>
      <c r="L222" s="177"/>
      <c r="M222" s="178"/>
      <c r="N222" s="179"/>
      <c r="O222" s="179"/>
      <c r="P222" s="180">
        <f>P223+P225</f>
        <v>0</v>
      </c>
      <c r="Q222" s="179"/>
      <c r="R222" s="180">
        <f>R223+R225</f>
        <v>0</v>
      </c>
      <c r="S222" s="179"/>
      <c r="T222" s="181">
        <f>T223+T225</f>
        <v>0</v>
      </c>
      <c r="AR222" s="182" t="s">
        <v>160</v>
      </c>
      <c r="AT222" s="183" t="s">
        <v>73</v>
      </c>
      <c r="AU222" s="183" t="s">
        <v>74</v>
      </c>
      <c r="AY222" s="182" t="s">
        <v>134</v>
      </c>
      <c r="BK222" s="184">
        <f>BK223+BK225</f>
        <v>0</v>
      </c>
    </row>
    <row r="223" spans="2:63" s="12" customFormat="1" ht="22.9" customHeight="1">
      <c r="B223" s="171"/>
      <c r="C223" s="172"/>
      <c r="D223" s="173" t="s">
        <v>73</v>
      </c>
      <c r="E223" s="185" t="s">
        <v>350</v>
      </c>
      <c r="F223" s="185" t="s">
        <v>351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P224</f>
        <v>0</v>
      </c>
      <c r="Q223" s="179"/>
      <c r="R223" s="180">
        <f>R224</f>
        <v>0</v>
      </c>
      <c r="S223" s="179"/>
      <c r="T223" s="181">
        <f>T224</f>
        <v>0</v>
      </c>
      <c r="AR223" s="182" t="s">
        <v>160</v>
      </c>
      <c r="AT223" s="183" t="s">
        <v>73</v>
      </c>
      <c r="AU223" s="183" t="s">
        <v>82</v>
      </c>
      <c r="AY223" s="182" t="s">
        <v>134</v>
      </c>
      <c r="BK223" s="184">
        <f>BK224</f>
        <v>0</v>
      </c>
    </row>
    <row r="224" spans="1:65" s="2" customFormat="1" ht="16.5" customHeight="1">
      <c r="A224" s="34"/>
      <c r="B224" s="35"/>
      <c r="C224" s="187" t="s">
        <v>343</v>
      </c>
      <c r="D224" s="187" t="s">
        <v>137</v>
      </c>
      <c r="E224" s="188" t="s">
        <v>353</v>
      </c>
      <c r="F224" s="189" t="s">
        <v>351</v>
      </c>
      <c r="G224" s="190" t="s">
        <v>354</v>
      </c>
      <c r="H224" s="303">
        <f>SUM(J97+J101)/100</f>
        <v>0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39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355</v>
      </c>
      <c r="AT224" s="199" t="s">
        <v>137</v>
      </c>
      <c r="AU224" s="199" t="s">
        <v>84</v>
      </c>
      <c r="AY224" s="17" t="s">
        <v>134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82</v>
      </c>
      <c r="BK224" s="200">
        <f>ROUND(I224*H224,2)</f>
        <v>0</v>
      </c>
      <c r="BL224" s="17" t="s">
        <v>355</v>
      </c>
      <c r="BM224" s="199" t="s">
        <v>496</v>
      </c>
    </row>
    <row r="225" spans="2:63" s="12" customFormat="1" ht="22.9" customHeight="1">
      <c r="B225" s="171"/>
      <c r="C225" s="172"/>
      <c r="D225" s="173" t="s">
        <v>73</v>
      </c>
      <c r="E225" s="185" t="s">
        <v>357</v>
      </c>
      <c r="F225" s="185" t="s">
        <v>358</v>
      </c>
      <c r="G225" s="172"/>
      <c r="H225" s="302"/>
      <c r="I225" s="175"/>
      <c r="J225" s="186">
        <f>BK225</f>
        <v>0</v>
      </c>
      <c r="K225" s="172"/>
      <c r="L225" s="177"/>
      <c r="M225" s="178"/>
      <c r="N225" s="179"/>
      <c r="O225" s="179"/>
      <c r="P225" s="180">
        <f>P226</f>
        <v>0</v>
      </c>
      <c r="Q225" s="179"/>
      <c r="R225" s="180">
        <f>R226</f>
        <v>0</v>
      </c>
      <c r="S225" s="179"/>
      <c r="T225" s="181">
        <f>T226</f>
        <v>0</v>
      </c>
      <c r="AR225" s="182" t="s">
        <v>160</v>
      </c>
      <c r="AT225" s="183" t="s">
        <v>73</v>
      </c>
      <c r="AU225" s="183" t="s">
        <v>82</v>
      </c>
      <c r="AY225" s="182" t="s">
        <v>134</v>
      </c>
      <c r="BK225" s="184">
        <f>BK226</f>
        <v>0</v>
      </c>
    </row>
    <row r="226" spans="1:65" s="2" customFormat="1" ht="16.5" customHeight="1">
      <c r="A226" s="34"/>
      <c r="B226" s="35"/>
      <c r="C226" s="187" t="s">
        <v>352</v>
      </c>
      <c r="D226" s="187" t="s">
        <v>137</v>
      </c>
      <c r="E226" s="188" t="s">
        <v>360</v>
      </c>
      <c r="F226" s="189" t="s">
        <v>358</v>
      </c>
      <c r="G226" s="190" t="s">
        <v>354</v>
      </c>
      <c r="H226" s="303">
        <f>SUM(J97+J101)/100</f>
        <v>0</v>
      </c>
      <c r="I226" s="192"/>
      <c r="J226" s="193">
        <f>ROUND(I226*H226,2)</f>
        <v>0</v>
      </c>
      <c r="K226" s="194"/>
      <c r="L226" s="39"/>
      <c r="M226" s="245" t="s">
        <v>1</v>
      </c>
      <c r="N226" s="246" t="s">
        <v>39</v>
      </c>
      <c r="O226" s="247"/>
      <c r="P226" s="248">
        <f>O226*H226</f>
        <v>0</v>
      </c>
      <c r="Q226" s="248">
        <v>0</v>
      </c>
      <c r="R226" s="248">
        <f>Q226*H226</f>
        <v>0</v>
      </c>
      <c r="S226" s="248">
        <v>0</v>
      </c>
      <c r="T226" s="24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355</v>
      </c>
      <c r="AT226" s="199" t="s">
        <v>137</v>
      </c>
      <c r="AU226" s="199" t="s">
        <v>84</v>
      </c>
      <c r="AY226" s="17" t="s">
        <v>134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82</v>
      </c>
      <c r="BK226" s="200">
        <f>ROUND(I226*H226,2)</f>
        <v>0</v>
      </c>
      <c r="BL226" s="17" t="s">
        <v>355</v>
      </c>
      <c r="BM226" s="199" t="s">
        <v>497</v>
      </c>
    </row>
    <row r="227" spans="1:31" s="2" customFormat="1" ht="6.95" customHeight="1">
      <c r="A227" s="34"/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39"/>
      <c r="M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</row>
  </sheetData>
  <sheetProtection algorithmName="SHA-512" hashValue="t0+sPYk8+LnyRFS7mZP13qB6FDPDboomNmpODDygl2FAt/JSyTYXkZ7D0ScxXZsOcwPmpXLD25doPjjajVajXw==" saltValue="HqGCcWrZGF8AU73eT880fQ==" spinCount="100000" sheet="1" objects="1" scenarios="1" formatColumns="0" formatRows="0" autoFilter="0"/>
  <autoFilter ref="C126:K22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 topLeftCell="A212">
      <selection activeCell="H248" sqref="H24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498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ROUND((SUM(BE129:BE247)),2)</f>
        <v>0</v>
      </c>
      <c r="G33" s="34"/>
      <c r="H33" s="34"/>
      <c r="I33" s="124">
        <v>0.21</v>
      </c>
      <c r="J33" s="123">
        <f>ROUND(((SUM(BE129:BE247))*I33),2)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ROUND((SUM(BF129:BF247)),2)</f>
        <v>0</v>
      </c>
      <c r="G34" s="34"/>
      <c r="H34" s="34"/>
      <c r="I34" s="124">
        <v>0.15</v>
      </c>
      <c r="J34" s="123">
        <f>ROUND(((SUM(BF129:BF247))*I34),2)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ROUND((SUM(BG129:BG247)),2)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ROUND((SUM(BH129:BH247)),2)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ROUND((SUM(BI129:BI247)),2)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23 - U Stanice 594/5, byt č. 504 a 505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J130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J131</f>
        <v>0</v>
      </c>
      <c r="K98" s="154"/>
      <c r="L98" s="158"/>
    </row>
    <row r="99" spans="2:12" s="10" customFormat="1" ht="19.9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J143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111</v>
      </c>
      <c r="E101" s="150"/>
      <c r="F101" s="150"/>
      <c r="G101" s="150"/>
      <c r="H101" s="150"/>
      <c r="I101" s="150"/>
      <c r="J101" s="151">
        <f>J146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J147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499</v>
      </c>
      <c r="E103" s="156"/>
      <c r="F103" s="156"/>
      <c r="G103" s="156"/>
      <c r="H103" s="156"/>
      <c r="I103" s="156"/>
      <c r="J103" s="157">
        <f>J166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114</v>
      </c>
      <c r="E104" s="156"/>
      <c r="F104" s="156"/>
      <c r="G104" s="156"/>
      <c r="H104" s="156"/>
      <c r="I104" s="156"/>
      <c r="J104" s="157">
        <f>J170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115</v>
      </c>
      <c r="E105" s="156"/>
      <c r="F105" s="156"/>
      <c r="G105" s="156"/>
      <c r="H105" s="156"/>
      <c r="I105" s="156"/>
      <c r="J105" s="157">
        <f>J181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500</v>
      </c>
      <c r="E106" s="150"/>
      <c r="F106" s="150"/>
      <c r="G106" s="150"/>
      <c r="H106" s="150"/>
      <c r="I106" s="150"/>
      <c r="J106" s="151">
        <f>J238</f>
        <v>0</v>
      </c>
      <c r="K106" s="148"/>
      <c r="L106" s="152"/>
    </row>
    <row r="107" spans="2:12" s="9" customFormat="1" ht="24.95" customHeight="1">
      <c r="B107" s="147"/>
      <c r="C107" s="148"/>
      <c r="D107" s="149" t="s">
        <v>116</v>
      </c>
      <c r="E107" s="150"/>
      <c r="F107" s="150"/>
      <c r="G107" s="150"/>
      <c r="H107" s="150"/>
      <c r="I107" s="150"/>
      <c r="J107" s="151">
        <f>J243</f>
        <v>0</v>
      </c>
      <c r="K107" s="148"/>
      <c r="L107" s="152"/>
    </row>
    <row r="108" spans="2:12" s="10" customFormat="1" ht="19.9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J244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118</v>
      </c>
      <c r="E109" s="156"/>
      <c r="F109" s="156"/>
      <c r="G109" s="156"/>
      <c r="H109" s="156"/>
      <c r="I109" s="156"/>
      <c r="J109" s="157">
        <f>J246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119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98" t="str">
        <f>E7</f>
        <v>Oprava bytů</v>
      </c>
      <c r="F119" s="299"/>
      <c r="G119" s="299"/>
      <c r="H119" s="299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100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50" t="str">
        <f>E9</f>
        <v>23 - U Stanice 594/5, byt č. 504 a 505</v>
      </c>
      <c r="F121" s="300"/>
      <c r="G121" s="300"/>
      <c r="H121" s="30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29" t="s">
        <v>22</v>
      </c>
      <c r="J123" s="66">
        <f>IF(J12="","",J12)</f>
        <v>45231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23</v>
      </c>
      <c r="D125" s="36"/>
      <c r="E125" s="36"/>
      <c r="F125" s="27" t="str">
        <f>E15</f>
        <v>Městská část Praha 6</v>
      </c>
      <c r="G125" s="36"/>
      <c r="H125" s="36"/>
      <c r="I125" s="29" t="s">
        <v>29</v>
      </c>
      <c r="J125" s="32" t="str">
        <f>E21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27</v>
      </c>
      <c r="D126" s="36"/>
      <c r="E126" s="36"/>
      <c r="F126" s="27" t="str">
        <f>IF(E18="","",E18)</f>
        <v>Vyplň údaj</v>
      </c>
      <c r="G126" s="36"/>
      <c r="H126" s="36"/>
      <c r="I126" s="29" t="s">
        <v>30</v>
      </c>
      <c r="J126" s="32" t="str">
        <f>E24</f>
        <v>Simona Králová, SNEO, a.s.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59"/>
      <c r="B128" s="160"/>
      <c r="C128" s="161" t="s">
        <v>120</v>
      </c>
      <c r="D128" s="162" t="s">
        <v>59</v>
      </c>
      <c r="E128" s="162" t="s">
        <v>55</v>
      </c>
      <c r="F128" s="162" t="s">
        <v>56</v>
      </c>
      <c r="G128" s="162" t="s">
        <v>121</v>
      </c>
      <c r="H128" s="162" t="s">
        <v>122</v>
      </c>
      <c r="I128" s="162" t="s">
        <v>123</v>
      </c>
      <c r="J128" s="163" t="s">
        <v>104</v>
      </c>
      <c r="K128" s="164" t="s">
        <v>124</v>
      </c>
      <c r="L128" s="165"/>
      <c r="M128" s="75" t="s">
        <v>1</v>
      </c>
      <c r="N128" s="76" t="s">
        <v>38</v>
      </c>
      <c r="O128" s="76" t="s">
        <v>125</v>
      </c>
      <c r="P128" s="76" t="s">
        <v>126</v>
      </c>
      <c r="Q128" s="76" t="s">
        <v>127</v>
      </c>
      <c r="R128" s="76" t="s">
        <v>128</v>
      </c>
      <c r="S128" s="76" t="s">
        <v>129</v>
      </c>
      <c r="T128" s="77" t="s">
        <v>130</v>
      </c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63" s="2" customFormat="1" ht="22.9" customHeight="1">
      <c r="A129" s="34"/>
      <c r="B129" s="35"/>
      <c r="C129" s="82" t="s">
        <v>131</v>
      </c>
      <c r="D129" s="36"/>
      <c r="E129" s="36"/>
      <c r="F129" s="36"/>
      <c r="G129" s="36"/>
      <c r="H129" s="36"/>
      <c r="I129" s="36"/>
      <c r="J129" s="166">
        <f>BK129</f>
        <v>0</v>
      </c>
      <c r="K129" s="36"/>
      <c r="L129" s="39"/>
      <c r="M129" s="78"/>
      <c r="N129" s="167"/>
      <c r="O129" s="79"/>
      <c r="P129" s="168">
        <f>P130+P146+P238+P243</f>
        <v>0</v>
      </c>
      <c r="Q129" s="79"/>
      <c r="R129" s="168">
        <f>R130+R146+R238+R243</f>
        <v>0.35157912</v>
      </c>
      <c r="S129" s="79"/>
      <c r="T129" s="169">
        <f>T130+T146+T238+T243</f>
        <v>0.06885098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73</v>
      </c>
      <c r="AU129" s="17" t="s">
        <v>106</v>
      </c>
      <c r="BK129" s="170">
        <f>BK130+BK146+BK238+BK243</f>
        <v>0</v>
      </c>
    </row>
    <row r="130" spans="2:63" s="12" customFormat="1" ht="25.9" customHeight="1">
      <c r="B130" s="171"/>
      <c r="C130" s="172"/>
      <c r="D130" s="173" t="s">
        <v>73</v>
      </c>
      <c r="E130" s="174" t="s">
        <v>132</v>
      </c>
      <c r="F130" s="174" t="s">
        <v>133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P131+P135+P143</f>
        <v>0</v>
      </c>
      <c r="Q130" s="179"/>
      <c r="R130" s="180">
        <f>R131+R135+R143</f>
        <v>0.0020936400000000003</v>
      </c>
      <c r="S130" s="179"/>
      <c r="T130" s="181">
        <f>T131+T135+T143</f>
        <v>0</v>
      </c>
      <c r="AR130" s="182" t="s">
        <v>82</v>
      </c>
      <c r="AT130" s="183" t="s">
        <v>73</v>
      </c>
      <c r="AU130" s="183" t="s">
        <v>74</v>
      </c>
      <c r="AY130" s="182" t="s">
        <v>134</v>
      </c>
      <c r="BK130" s="184">
        <f>BK131+BK135+BK143</f>
        <v>0</v>
      </c>
    </row>
    <row r="131" spans="2:63" s="12" customFormat="1" ht="22.9" customHeight="1">
      <c r="B131" s="171"/>
      <c r="C131" s="172"/>
      <c r="D131" s="173" t="s">
        <v>73</v>
      </c>
      <c r="E131" s="185" t="s">
        <v>135</v>
      </c>
      <c r="F131" s="185" t="s">
        <v>136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SUM(P132:P134)</f>
        <v>0</v>
      </c>
      <c r="Q131" s="179"/>
      <c r="R131" s="180">
        <f>SUM(R132:R134)</f>
        <v>0.0020936400000000003</v>
      </c>
      <c r="S131" s="179"/>
      <c r="T131" s="181">
        <f>SUM(T132:T134)</f>
        <v>0</v>
      </c>
      <c r="AR131" s="182" t="s">
        <v>82</v>
      </c>
      <c r="AT131" s="183" t="s">
        <v>73</v>
      </c>
      <c r="AU131" s="183" t="s">
        <v>82</v>
      </c>
      <c r="AY131" s="182" t="s">
        <v>134</v>
      </c>
      <c r="BK131" s="184">
        <f>SUM(BK132:BK134)</f>
        <v>0</v>
      </c>
    </row>
    <row r="132" spans="1:65" s="2" customFormat="1" ht="24.2" customHeight="1">
      <c r="A132" s="34"/>
      <c r="B132" s="35"/>
      <c r="C132" s="187" t="s">
        <v>82</v>
      </c>
      <c r="D132" s="187" t="s">
        <v>137</v>
      </c>
      <c r="E132" s="188" t="s">
        <v>138</v>
      </c>
      <c r="F132" s="189" t="s">
        <v>139</v>
      </c>
      <c r="G132" s="190" t="s">
        <v>140</v>
      </c>
      <c r="H132" s="191">
        <v>52.341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39</v>
      </c>
      <c r="O132" s="71"/>
      <c r="P132" s="197">
        <f>O132*H132</f>
        <v>0</v>
      </c>
      <c r="Q132" s="197">
        <v>4E-05</v>
      </c>
      <c r="R132" s="197">
        <f>Q132*H132</f>
        <v>0.0020936400000000003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141</v>
      </c>
      <c r="AT132" s="199" t="s">
        <v>137</v>
      </c>
      <c r="AU132" s="199" t="s">
        <v>84</v>
      </c>
      <c r="AY132" s="17" t="s">
        <v>134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82</v>
      </c>
      <c r="BK132" s="200">
        <f>ROUND(I132*H132,2)</f>
        <v>0</v>
      </c>
      <c r="BL132" s="17" t="s">
        <v>141</v>
      </c>
      <c r="BM132" s="199" t="s">
        <v>501</v>
      </c>
    </row>
    <row r="133" spans="2:51" s="13" customFormat="1" ht="11.25">
      <c r="B133" s="201"/>
      <c r="C133" s="202"/>
      <c r="D133" s="203" t="s">
        <v>143</v>
      </c>
      <c r="E133" s="204" t="s">
        <v>1</v>
      </c>
      <c r="F133" s="205" t="s">
        <v>144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143</v>
      </c>
      <c r="AU133" s="211" t="s">
        <v>84</v>
      </c>
      <c r="AV133" s="13" t="s">
        <v>82</v>
      </c>
      <c r="AW133" s="13" t="s">
        <v>32</v>
      </c>
      <c r="AX133" s="13" t="s">
        <v>74</v>
      </c>
      <c r="AY133" s="211" t="s">
        <v>134</v>
      </c>
    </row>
    <row r="134" spans="2:51" s="14" customFormat="1" ht="11.25">
      <c r="B134" s="212"/>
      <c r="C134" s="213"/>
      <c r="D134" s="203" t="s">
        <v>143</v>
      </c>
      <c r="E134" s="214" t="s">
        <v>1</v>
      </c>
      <c r="F134" s="215" t="s">
        <v>364</v>
      </c>
      <c r="G134" s="213"/>
      <c r="H134" s="216">
        <v>52.341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143</v>
      </c>
      <c r="AU134" s="222" t="s">
        <v>84</v>
      </c>
      <c r="AV134" s="14" t="s">
        <v>84</v>
      </c>
      <c r="AW134" s="14" t="s">
        <v>32</v>
      </c>
      <c r="AX134" s="14" t="s">
        <v>82</v>
      </c>
      <c r="AY134" s="222" t="s">
        <v>134</v>
      </c>
    </row>
    <row r="135" spans="2:63" s="12" customFormat="1" ht="22.9" customHeight="1">
      <c r="B135" s="171"/>
      <c r="C135" s="172"/>
      <c r="D135" s="173" t="s">
        <v>73</v>
      </c>
      <c r="E135" s="185" t="s">
        <v>146</v>
      </c>
      <c r="F135" s="185" t="s">
        <v>147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SUM(P136:P142)</f>
        <v>0</v>
      </c>
      <c r="Q135" s="179"/>
      <c r="R135" s="180">
        <f>SUM(R136:R142)</f>
        <v>0</v>
      </c>
      <c r="S135" s="179"/>
      <c r="T135" s="181">
        <f>SUM(T136:T142)</f>
        <v>0</v>
      </c>
      <c r="AR135" s="182" t="s">
        <v>82</v>
      </c>
      <c r="AT135" s="183" t="s">
        <v>73</v>
      </c>
      <c r="AU135" s="183" t="s">
        <v>82</v>
      </c>
      <c r="AY135" s="182" t="s">
        <v>134</v>
      </c>
      <c r="BK135" s="184">
        <f>SUM(BK136:BK142)</f>
        <v>0</v>
      </c>
    </row>
    <row r="136" spans="1:65" s="2" customFormat="1" ht="24.2" customHeight="1">
      <c r="A136" s="34"/>
      <c r="B136" s="35"/>
      <c r="C136" s="187" t="s">
        <v>84</v>
      </c>
      <c r="D136" s="187" t="s">
        <v>137</v>
      </c>
      <c r="E136" s="188" t="s">
        <v>365</v>
      </c>
      <c r="F136" s="189" t="s">
        <v>366</v>
      </c>
      <c r="G136" s="190" t="s">
        <v>150</v>
      </c>
      <c r="H136" s="191">
        <v>0.069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39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84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0</v>
      </c>
      <c r="BL136" s="17" t="s">
        <v>141</v>
      </c>
      <c r="BM136" s="199" t="s">
        <v>502</v>
      </c>
    </row>
    <row r="137" spans="1:65" s="2" customFormat="1" ht="33" customHeight="1">
      <c r="A137" s="34"/>
      <c r="B137" s="35"/>
      <c r="C137" s="187" t="s">
        <v>152</v>
      </c>
      <c r="D137" s="187" t="s">
        <v>137</v>
      </c>
      <c r="E137" s="188" t="s">
        <v>153</v>
      </c>
      <c r="F137" s="189" t="s">
        <v>154</v>
      </c>
      <c r="G137" s="190" t="s">
        <v>150</v>
      </c>
      <c r="H137" s="191">
        <v>0.138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39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84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141</v>
      </c>
      <c r="BM137" s="199" t="s">
        <v>503</v>
      </c>
    </row>
    <row r="138" spans="2:51" s="14" customFormat="1" ht="11.25">
      <c r="B138" s="212"/>
      <c r="C138" s="213"/>
      <c r="D138" s="203" t="s">
        <v>143</v>
      </c>
      <c r="E138" s="213"/>
      <c r="F138" s="215" t="s">
        <v>504</v>
      </c>
      <c r="G138" s="213"/>
      <c r="H138" s="216">
        <v>0.138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84</v>
      </c>
      <c r="AV138" s="14" t="s">
        <v>84</v>
      </c>
      <c r="AW138" s="14" t="s">
        <v>4</v>
      </c>
      <c r="AX138" s="14" t="s">
        <v>82</v>
      </c>
      <c r="AY138" s="222" t="s">
        <v>134</v>
      </c>
    </row>
    <row r="139" spans="1:65" s="2" customFormat="1" ht="24.2" customHeight="1">
      <c r="A139" s="34"/>
      <c r="B139" s="35"/>
      <c r="C139" s="187" t="s">
        <v>141</v>
      </c>
      <c r="D139" s="187" t="s">
        <v>137</v>
      </c>
      <c r="E139" s="188" t="s">
        <v>157</v>
      </c>
      <c r="F139" s="189" t="s">
        <v>158</v>
      </c>
      <c r="G139" s="190" t="s">
        <v>150</v>
      </c>
      <c r="H139" s="191">
        <v>0.069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84</v>
      </c>
      <c r="AY139" s="17" t="s">
        <v>134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141</v>
      </c>
      <c r="BM139" s="199" t="s">
        <v>505</v>
      </c>
    </row>
    <row r="140" spans="1:65" s="2" customFormat="1" ht="24.2" customHeight="1">
      <c r="A140" s="34"/>
      <c r="B140" s="35"/>
      <c r="C140" s="187" t="s">
        <v>160</v>
      </c>
      <c r="D140" s="187" t="s">
        <v>137</v>
      </c>
      <c r="E140" s="188" t="s">
        <v>161</v>
      </c>
      <c r="F140" s="189" t="s">
        <v>162</v>
      </c>
      <c r="G140" s="190" t="s">
        <v>150</v>
      </c>
      <c r="H140" s="191">
        <v>1.311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39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141</v>
      </c>
      <c r="AT140" s="199" t="s">
        <v>137</v>
      </c>
      <c r="AU140" s="199" t="s">
        <v>84</v>
      </c>
      <c r="AY140" s="17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0</v>
      </c>
      <c r="BL140" s="17" t="s">
        <v>141</v>
      </c>
      <c r="BM140" s="199" t="s">
        <v>506</v>
      </c>
    </row>
    <row r="141" spans="2:51" s="14" customFormat="1" ht="11.25">
      <c r="B141" s="212"/>
      <c r="C141" s="213"/>
      <c r="D141" s="203" t="s">
        <v>143</v>
      </c>
      <c r="E141" s="213"/>
      <c r="F141" s="215" t="s">
        <v>507</v>
      </c>
      <c r="G141" s="213"/>
      <c r="H141" s="216">
        <v>1.311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143</v>
      </c>
      <c r="AU141" s="222" t="s">
        <v>84</v>
      </c>
      <c r="AV141" s="14" t="s">
        <v>84</v>
      </c>
      <c r="AW141" s="14" t="s">
        <v>4</v>
      </c>
      <c r="AX141" s="14" t="s">
        <v>82</v>
      </c>
      <c r="AY141" s="222" t="s">
        <v>134</v>
      </c>
    </row>
    <row r="142" spans="1:65" s="2" customFormat="1" ht="33" customHeight="1">
      <c r="A142" s="34"/>
      <c r="B142" s="35"/>
      <c r="C142" s="187" t="s">
        <v>165</v>
      </c>
      <c r="D142" s="187" t="s">
        <v>137</v>
      </c>
      <c r="E142" s="188" t="s">
        <v>166</v>
      </c>
      <c r="F142" s="189" t="s">
        <v>167</v>
      </c>
      <c r="G142" s="190" t="s">
        <v>150</v>
      </c>
      <c r="H142" s="191">
        <v>0.069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84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141</v>
      </c>
      <c r="BM142" s="199" t="s">
        <v>508</v>
      </c>
    </row>
    <row r="143" spans="2:63" s="12" customFormat="1" ht="22.9" customHeight="1">
      <c r="B143" s="171"/>
      <c r="C143" s="172"/>
      <c r="D143" s="173" t="s">
        <v>73</v>
      </c>
      <c r="E143" s="185" t="s">
        <v>169</v>
      </c>
      <c r="F143" s="185" t="s">
        <v>170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SUM(P144:P145)</f>
        <v>0</v>
      </c>
      <c r="Q143" s="179"/>
      <c r="R143" s="180">
        <f>SUM(R144:R145)</f>
        <v>0</v>
      </c>
      <c r="S143" s="179"/>
      <c r="T143" s="181">
        <f>SUM(T144:T145)</f>
        <v>0</v>
      </c>
      <c r="AR143" s="182" t="s">
        <v>82</v>
      </c>
      <c r="AT143" s="183" t="s">
        <v>73</v>
      </c>
      <c r="AU143" s="183" t="s">
        <v>82</v>
      </c>
      <c r="AY143" s="182" t="s">
        <v>134</v>
      </c>
      <c r="BK143" s="184">
        <f>SUM(BK144:BK145)</f>
        <v>0</v>
      </c>
    </row>
    <row r="144" spans="1:65" s="2" customFormat="1" ht="21.75" customHeight="1">
      <c r="A144" s="34"/>
      <c r="B144" s="35"/>
      <c r="C144" s="187" t="s">
        <v>171</v>
      </c>
      <c r="D144" s="187" t="s">
        <v>137</v>
      </c>
      <c r="E144" s="188" t="s">
        <v>374</v>
      </c>
      <c r="F144" s="189" t="s">
        <v>375</v>
      </c>
      <c r="G144" s="190" t="s">
        <v>150</v>
      </c>
      <c r="H144" s="191">
        <v>0.002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39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84</v>
      </c>
      <c r="AY144" s="17" t="s">
        <v>134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82</v>
      </c>
      <c r="BK144" s="200">
        <f>ROUND(I144*H144,2)</f>
        <v>0</v>
      </c>
      <c r="BL144" s="17" t="s">
        <v>141</v>
      </c>
      <c r="BM144" s="199" t="s">
        <v>509</v>
      </c>
    </row>
    <row r="145" spans="1:65" s="2" customFormat="1" ht="24.2" customHeight="1">
      <c r="A145" s="34"/>
      <c r="B145" s="35"/>
      <c r="C145" s="187" t="s">
        <v>175</v>
      </c>
      <c r="D145" s="187" t="s">
        <v>137</v>
      </c>
      <c r="E145" s="188" t="s">
        <v>176</v>
      </c>
      <c r="F145" s="189" t="s">
        <v>177</v>
      </c>
      <c r="G145" s="190" t="s">
        <v>150</v>
      </c>
      <c r="H145" s="191">
        <v>0.002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39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141</v>
      </c>
      <c r="AT145" s="199" t="s">
        <v>137</v>
      </c>
      <c r="AU145" s="199" t="s">
        <v>84</v>
      </c>
      <c r="AY145" s="17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0</v>
      </c>
      <c r="BL145" s="17" t="s">
        <v>141</v>
      </c>
      <c r="BM145" s="199" t="s">
        <v>510</v>
      </c>
    </row>
    <row r="146" spans="2:63" s="12" customFormat="1" ht="25.9" customHeight="1">
      <c r="B146" s="171"/>
      <c r="C146" s="172"/>
      <c r="D146" s="173" t="s">
        <v>73</v>
      </c>
      <c r="E146" s="174" t="s">
        <v>179</v>
      </c>
      <c r="F146" s="174" t="s">
        <v>180</v>
      </c>
      <c r="G146" s="172"/>
      <c r="H146" s="172"/>
      <c r="I146" s="175"/>
      <c r="J146" s="176">
        <f>BK146</f>
        <v>0</v>
      </c>
      <c r="K146" s="172"/>
      <c r="L146" s="177"/>
      <c r="M146" s="178"/>
      <c r="N146" s="179"/>
      <c r="O146" s="179"/>
      <c r="P146" s="180">
        <f>P147+P166+P170+P181</f>
        <v>0</v>
      </c>
      <c r="Q146" s="179"/>
      <c r="R146" s="180">
        <f>R147+R166+R170+R181</f>
        <v>0.34948548</v>
      </c>
      <c r="S146" s="179"/>
      <c r="T146" s="181">
        <f>T147+T166+T170+T181</f>
        <v>0.06885098</v>
      </c>
      <c r="AR146" s="182" t="s">
        <v>84</v>
      </c>
      <c r="AT146" s="183" t="s">
        <v>73</v>
      </c>
      <c r="AU146" s="183" t="s">
        <v>74</v>
      </c>
      <c r="AY146" s="182" t="s">
        <v>134</v>
      </c>
      <c r="BK146" s="184">
        <f>BK147+BK166+BK170+BK181</f>
        <v>0</v>
      </c>
    </row>
    <row r="147" spans="2:63" s="12" customFormat="1" ht="22.9" customHeight="1">
      <c r="B147" s="171"/>
      <c r="C147" s="172"/>
      <c r="D147" s="173" t="s">
        <v>73</v>
      </c>
      <c r="E147" s="185" t="s">
        <v>181</v>
      </c>
      <c r="F147" s="185" t="s">
        <v>182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SUM(P148:P165)</f>
        <v>0</v>
      </c>
      <c r="Q147" s="179"/>
      <c r="R147" s="180">
        <f>SUM(R148:R165)</f>
        <v>0.0074</v>
      </c>
      <c r="S147" s="179"/>
      <c r="T147" s="181">
        <f>SUM(T148:T165)</f>
        <v>0.00312</v>
      </c>
      <c r="AR147" s="182" t="s">
        <v>84</v>
      </c>
      <c r="AT147" s="183" t="s">
        <v>73</v>
      </c>
      <c r="AU147" s="183" t="s">
        <v>82</v>
      </c>
      <c r="AY147" s="182" t="s">
        <v>134</v>
      </c>
      <c r="BK147" s="184">
        <f>SUM(BK148:BK165)</f>
        <v>0</v>
      </c>
    </row>
    <row r="148" spans="1:65" s="2" customFormat="1" ht="16.5" customHeight="1">
      <c r="A148" s="34"/>
      <c r="B148" s="35"/>
      <c r="C148" s="187" t="s">
        <v>135</v>
      </c>
      <c r="D148" s="187" t="s">
        <v>137</v>
      </c>
      <c r="E148" s="188" t="s">
        <v>183</v>
      </c>
      <c r="F148" s="189" t="s">
        <v>184</v>
      </c>
      <c r="G148" s="190" t="s">
        <v>185</v>
      </c>
      <c r="H148" s="191">
        <v>1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186</v>
      </c>
      <c r="AT148" s="199" t="s">
        <v>137</v>
      </c>
      <c r="AU148" s="199" t="s">
        <v>84</v>
      </c>
      <c r="AY148" s="17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186</v>
      </c>
      <c r="BM148" s="199" t="s">
        <v>511</v>
      </c>
    </row>
    <row r="149" spans="1:65" s="2" customFormat="1" ht="16.5" customHeight="1">
      <c r="A149" s="34"/>
      <c r="B149" s="35"/>
      <c r="C149" s="223" t="s">
        <v>188</v>
      </c>
      <c r="D149" s="223" t="s">
        <v>189</v>
      </c>
      <c r="E149" s="224" t="s">
        <v>190</v>
      </c>
      <c r="F149" s="225" t="s">
        <v>191</v>
      </c>
      <c r="G149" s="226" t="s">
        <v>185</v>
      </c>
      <c r="H149" s="227">
        <v>1</v>
      </c>
      <c r="I149" s="228"/>
      <c r="J149" s="229">
        <f>ROUND(I149*H149,2)</f>
        <v>0</v>
      </c>
      <c r="K149" s="230"/>
      <c r="L149" s="231"/>
      <c r="M149" s="232" t="s">
        <v>1</v>
      </c>
      <c r="N149" s="233" t="s">
        <v>39</v>
      </c>
      <c r="O149" s="71"/>
      <c r="P149" s="197">
        <f>O149*H149</f>
        <v>0</v>
      </c>
      <c r="Q149" s="197">
        <v>0.0021</v>
      </c>
      <c r="R149" s="197">
        <f>Q149*H149</f>
        <v>0.0021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192</v>
      </c>
      <c r="AT149" s="199" t="s">
        <v>189</v>
      </c>
      <c r="AU149" s="199" t="s">
        <v>84</v>
      </c>
      <c r="AY149" s="17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186</v>
      </c>
      <c r="BM149" s="199" t="s">
        <v>512</v>
      </c>
    </row>
    <row r="150" spans="1:65" s="2" customFormat="1" ht="16.5" customHeight="1">
      <c r="A150" s="34"/>
      <c r="B150" s="35"/>
      <c r="C150" s="187" t="s">
        <v>194</v>
      </c>
      <c r="D150" s="187" t="s">
        <v>137</v>
      </c>
      <c r="E150" s="188" t="s">
        <v>513</v>
      </c>
      <c r="F150" s="189" t="s">
        <v>514</v>
      </c>
      <c r="G150" s="190" t="s">
        <v>185</v>
      </c>
      <c r="H150" s="191">
        <v>1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0.00017</v>
      </c>
      <c r="R150" s="197">
        <f>Q150*H150</f>
        <v>0.00017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186</v>
      </c>
      <c r="AT150" s="199" t="s">
        <v>137</v>
      </c>
      <c r="AU150" s="199" t="s">
        <v>84</v>
      </c>
      <c r="AY150" s="17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0</v>
      </c>
      <c r="BL150" s="17" t="s">
        <v>186</v>
      </c>
      <c r="BM150" s="199" t="s">
        <v>515</v>
      </c>
    </row>
    <row r="151" spans="2:51" s="13" customFormat="1" ht="11.25">
      <c r="B151" s="201"/>
      <c r="C151" s="202"/>
      <c r="D151" s="203" t="s">
        <v>143</v>
      </c>
      <c r="E151" s="204" t="s">
        <v>1</v>
      </c>
      <c r="F151" s="205" t="s">
        <v>516</v>
      </c>
      <c r="G151" s="202"/>
      <c r="H151" s="204" t="s">
        <v>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143</v>
      </c>
      <c r="AU151" s="211" t="s">
        <v>84</v>
      </c>
      <c r="AV151" s="13" t="s">
        <v>82</v>
      </c>
      <c r="AW151" s="13" t="s">
        <v>32</v>
      </c>
      <c r="AX151" s="13" t="s">
        <v>74</v>
      </c>
      <c r="AY151" s="211" t="s">
        <v>134</v>
      </c>
    </row>
    <row r="152" spans="2:51" s="14" customFormat="1" ht="11.25">
      <c r="B152" s="212"/>
      <c r="C152" s="213"/>
      <c r="D152" s="203" t="s">
        <v>143</v>
      </c>
      <c r="E152" s="214" t="s">
        <v>1</v>
      </c>
      <c r="F152" s="215" t="s">
        <v>82</v>
      </c>
      <c r="G152" s="213"/>
      <c r="H152" s="216">
        <v>1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143</v>
      </c>
      <c r="AU152" s="222" t="s">
        <v>84</v>
      </c>
      <c r="AV152" s="14" t="s">
        <v>84</v>
      </c>
      <c r="AW152" s="14" t="s">
        <v>32</v>
      </c>
      <c r="AX152" s="14" t="s">
        <v>82</v>
      </c>
      <c r="AY152" s="222" t="s">
        <v>134</v>
      </c>
    </row>
    <row r="153" spans="1:65" s="2" customFormat="1" ht="16.5" customHeight="1">
      <c r="A153" s="34"/>
      <c r="B153" s="35"/>
      <c r="C153" s="223" t="s">
        <v>199</v>
      </c>
      <c r="D153" s="223" t="s">
        <v>189</v>
      </c>
      <c r="E153" s="224" t="s">
        <v>517</v>
      </c>
      <c r="F153" s="225" t="s">
        <v>518</v>
      </c>
      <c r="G153" s="226" t="s">
        <v>185</v>
      </c>
      <c r="H153" s="227">
        <v>1</v>
      </c>
      <c r="I153" s="228"/>
      <c r="J153" s="229">
        <f>ROUND(I153*H153,2)</f>
        <v>0</v>
      </c>
      <c r="K153" s="230"/>
      <c r="L153" s="231"/>
      <c r="M153" s="232" t="s">
        <v>1</v>
      </c>
      <c r="N153" s="233" t="s">
        <v>39</v>
      </c>
      <c r="O153" s="71"/>
      <c r="P153" s="197">
        <f>O153*H153</f>
        <v>0</v>
      </c>
      <c r="Q153" s="197">
        <v>0.00025</v>
      </c>
      <c r="R153" s="197">
        <f>Q153*H153</f>
        <v>0.00025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192</v>
      </c>
      <c r="AT153" s="199" t="s">
        <v>189</v>
      </c>
      <c r="AU153" s="199" t="s">
        <v>84</v>
      </c>
      <c r="AY153" s="17" t="s">
        <v>134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82</v>
      </c>
      <c r="BK153" s="200">
        <f>ROUND(I153*H153,2)</f>
        <v>0</v>
      </c>
      <c r="BL153" s="17" t="s">
        <v>186</v>
      </c>
      <c r="BM153" s="199" t="s">
        <v>519</v>
      </c>
    </row>
    <row r="154" spans="1:65" s="2" customFormat="1" ht="21.75" customHeight="1">
      <c r="A154" s="34"/>
      <c r="B154" s="35"/>
      <c r="C154" s="187" t="s">
        <v>203</v>
      </c>
      <c r="D154" s="187" t="s">
        <v>137</v>
      </c>
      <c r="E154" s="188" t="s">
        <v>195</v>
      </c>
      <c r="F154" s="189" t="s">
        <v>196</v>
      </c>
      <c r="G154" s="190" t="s">
        <v>197</v>
      </c>
      <c r="H154" s="191">
        <v>4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39</v>
      </c>
      <c r="O154" s="71"/>
      <c r="P154" s="197">
        <f>O154*H154</f>
        <v>0</v>
      </c>
      <c r="Q154" s="197">
        <v>9E-05</v>
      </c>
      <c r="R154" s="197">
        <f>Q154*H154</f>
        <v>0.00036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186</v>
      </c>
      <c r="AT154" s="199" t="s">
        <v>137</v>
      </c>
      <c r="AU154" s="199" t="s">
        <v>84</v>
      </c>
      <c r="AY154" s="17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82</v>
      </c>
      <c r="BK154" s="200">
        <f>ROUND(I154*H154,2)</f>
        <v>0</v>
      </c>
      <c r="BL154" s="17" t="s">
        <v>186</v>
      </c>
      <c r="BM154" s="199" t="s">
        <v>520</v>
      </c>
    </row>
    <row r="155" spans="1:65" s="2" customFormat="1" ht="16.5" customHeight="1">
      <c r="A155" s="34"/>
      <c r="B155" s="35"/>
      <c r="C155" s="223" t="s">
        <v>207</v>
      </c>
      <c r="D155" s="223" t="s">
        <v>189</v>
      </c>
      <c r="E155" s="224" t="s">
        <v>200</v>
      </c>
      <c r="F155" s="225" t="s">
        <v>201</v>
      </c>
      <c r="G155" s="226" t="s">
        <v>185</v>
      </c>
      <c r="H155" s="227">
        <v>4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39</v>
      </c>
      <c r="O155" s="71"/>
      <c r="P155" s="197">
        <f>O155*H155</f>
        <v>0</v>
      </c>
      <c r="Q155" s="197">
        <v>0.00015</v>
      </c>
      <c r="R155" s="197">
        <f>Q155*H155</f>
        <v>0.0006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192</v>
      </c>
      <c r="AT155" s="199" t="s">
        <v>189</v>
      </c>
      <c r="AU155" s="199" t="s">
        <v>84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82</v>
      </c>
      <c r="BK155" s="200">
        <f>ROUND(I155*H155,2)</f>
        <v>0</v>
      </c>
      <c r="BL155" s="17" t="s">
        <v>186</v>
      </c>
      <c r="BM155" s="199" t="s">
        <v>521</v>
      </c>
    </row>
    <row r="156" spans="1:65" s="2" customFormat="1" ht="16.5" customHeight="1">
      <c r="A156" s="34"/>
      <c r="B156" s="35"/>
      <c r="C156" s="187" t="s">
        <v>8</v>
      </c>
      <c r="D156" s="187" t="s">
        <v>137</v>
      </c>
      <c r="E156" s="188" t="s">
        <v>212</v>
      </c>
      <c r="F156" s="189" t="s">
        <v>213</v>
      </c>
      <c r="G156" s="190" t="s">
        <v>197</v>
      </c>
      <c r="H156" s="191">
        <v>2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39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0.00156</v>
      </c>
      <c r="T156" s="198">
        <f>S156*H156</f>
        <v>0.00312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186</v>
      </c>
      <c r="AT156" s="199" t="s">
        <v>137</v>
      </c>
      <c r="AU156" s="199" t="s">
        <v>84</v>
      </c>
      <c r="AY156" s="17" t="s">
        <v>134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82</v>
      </c>
      <c r="BK156" s="200">
        <f>ROUND(I156*H156,2)</f>
        <v>0</v>
      </c>
      <c r="BL156" s="17" t="s">
        <v>186</v>
      </c>
      <c r="BM156" s="199" t="s">
        <v>522</v>
      </c>
    </row>
    <row r="157" spans="1:65" s="2" customFormat="1" ht="21.75" customHeight="1">
      <c r="A157" s="34"/>
      <c r="B157" s="35"/>
      <c r="C157" s="187" t="s">
        <v>186</v>
      </c>
      <c r="D157" s="187" t="s">
        <v>137</v>
      </c>
      <c r="E157" s="188" t="s">
        <v>447</v>
      </c>
      <c r="F157" s="189" t="s">
        <v>448</v>
      </c>
      <c r="G157" s="190" t="s">
        <v>185</v>
      </c>
      <c r="H157" s="191">
        <v>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39</v>
      </c>
      <c r="O157" s="71"/>
      <c r="P157" s="197">
        <f>O157*H157</f>
        <v>0</v>
      </c>
      <c r="Q157" s="197">
        <v>0.00016</v>
      </c>
      <c r="R157" s="197">
        <f>Q157*H157</f>
        <v>0.00016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186</v>
      </c>
      <c r="AT157" s="199" t="s">
        <v>137</v>
      </c>
      <c r="AU157" s="199" t="s">
        <v>84</v>
      </c>
      <c r="AY157" s="17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82</v>
      </c>
      <c r="BK157" s="200">
        <f>ROUND(I157*H157,2)</f>
        <v>0</v>
      </c>
      <c r="BL157" s="17" t="s">
        <v>186</v>
      </c>
      <c r="BM157" s="199" t="s">
        <v>523</v>
      </c>
    </row>
    <row r="158" spans="2:51" s="13" customFormat="1" ht="11.25">
      <c r="B158" s="201"/>
      <c r="C158" s="202"/>
      <c r="D158" s="203" t="s">
        <v>143</v>
      </c>
      <c r="E158" s="204" t="s">
        <v>1</v>
      </c>
      <c r="F158" s="205" t="s">
        <v>524</v>
      </c>
      <c r="G158" s="202"/>
      <c r="H158" s="204" t="s">
        <v>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143</v>
      </c>
      <c r="AU158" s="211" t="s">
        <v>84</v>
      </c>
      <c r="AV158" s="13" t="s">
        <v>82</v>
      </c>
      <c r="AW158" s="13" t="s">
        <v>32</v>
      </c>
      <c r="AX158" s="13" t="s">
        <v>74</v>
      </c>
      <c r="AY158" s="211" t="s">
        <v>134</v>
      </c>
    </row>
    <row r="159" spans="2:51" s="14" customFormat="1" ht="11.25">
      <c r="B159" s="212"/>
      <c r="C159" s="213"/>
      <c r="D159" s="203" t="s">
        <v>143</v>
      </c>
      <c r="E159" s="214" t="s">
        <v>1</v>
      </c>
      <c r="F159" s="215" t="s">
        <v>82</v>
      </c>
      <c r="G159" s="213"/>
      <c r="H159" s="216">
        <v>1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143</v>
      </c>
      <c r="AU159" s="222" t="s">
        <v>84</v>
      </c>
      <c r="AV159" s="14" t="s">
        <v>84</v>
      </c>
      <c r="AW159" s="14" t="s">
        <v>32</v>
      </c>
      <c r="AX159" s="14" t="s">
        <v>82</v>
      </c>
      <c r="AY159" s="222" t="s">
        <v>134</v>
      </c>
    </row>
    <row r="160" spans="1:65" s="2" customFormat="1" ht="24.2" customHeight="1">
      <c r="A160" s="34"/>
      <c r="B160" s="35"/>
      <c r="C160" s="223" t="s">
        <v>218</v>
      </c>
      <c r="D160" s="223" t="s">
        <v>189</v>
      </c>
      <c r="E160" s="224" t="s">
        <v>450</v>
      </c>
      <c r="F160" s="225" t="s">
        <v>451</v>
      </c>
      <c r="G160" s="226" t="s">
        <v>185</v>
      </c>
      <c r="H160" s="227">
        <v>1</v>
      </c>
      <c r="I160" s="228"/>
      <c r="J160" s="229">
        <f aca="true" t="shared" si="0" ref="J160:J165">ROUND(I160*H160,2)</f>
        <v>0</v>
      </c>
      <c r="K160" s="230"/>
      <c r="L160" s="231"/>
      <c r="M160" s="232" t="s">
        <v>1</v>
      </c>
      <c r="N160" s="233" t="s">
        <v>39</v>
      </c>
      <c r="O160" s="71"/>
      <c r="P160" s="197">
        <f aca="true" t="shared" si="1" ref="P160:P165">O160*H160</f>
        <v>0</v>
      </c>
      <c r="Q160" s="197">
        <v>0.0018</v>
      </c>
      <c r="R160" s="197">
        <f aca="true" t="shared" si="2" ref="R160:R165">Q160*H160</f>
        <v>0.0018</v>
      </c>
      <c r="S160" s="197">
        <v>0</v>
      </c>
      <c r="T160" s="198">
        <f aca="true" t="shared" si="3" ref="T160:T165"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192</v>
      </c>
      <c r="AT160" s="199" t="s">
        <v>189</v>
      </c>
      <c r="AU160" s="199" t="s">
        <v>84</v>
      </c>
      <c r="AY160" s="17" t="s">
        <v>134</v>
      </c>
      <c r="BE160" s="200">
        <f aca="true" t="shared" si="4" ref="BE160:BE165">IF(N160="základní",J160,0)</f>
        <v>0</v>
      </c>
      <c r="BF160" s="200">
        <f aca="true" t="shared" si="5" ref="BF160:BF165">IF(N160="snížená",J160,0)</f>
        <v>0</v>
      </c>
      <c r="BG160" s="200">
        <f aca="true" t="shared" si="6" ref="BG160:BG165">IF(N160="zákl. přenesená",J160,0)</f>
        <v>0</v>
      </c>
      <c r="BH160" s="200">
        <f aca="true" t="shared" si="7" ref="BH160:BH165">IF(N160="sníž. přenesená",J160,0)</f>
        <v>0</v>
      </c>
      <c r="BI160" s="200">
        <f aca="true" t="shared" si="8" ref="BI160:BI165">IF(N160="nulová",J160,0)</f>
        <v>0</v>
      </c>
      <c r="BJ160" s="17" t="s">
        <v>82</v>
      </c>
      <c r="BK160" s="200">
        <f aca="true" t="shared" si="9" ref="BK160:BK165">ROUND(I160*H160,2)</f>
        <v>0</v>
      </c>
      <c r="BL160" s="17" t="s">
        <v>186</v>
      </c>
      <c r="BM160" s="199" t="s">
        <v>525</v>
      </c>
    </row>
    <row r="161" spans="1:65" s="2" customFormat="1" ht="24.2" customHeight="1">
      <c r="A161" s="34"/>
      <c r="B161" s="35"/>
      <c r="C161" s="187" t="s">
        <v>222</v>
      </c>
      <c r="D161" s="187" t="s">
        <v>137</v>
      </c>
      <c r="E161" s="188" t="s">
        <v>215</v>
      </c>
      <c r="F161" s="189" t="s">
        <v>216</v>
      </c>
      <c r="G161" s="190" t="s">
        <v>185</v>
      </c>
      <c r="H161" s="191">
        <v>1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39</v>
      </c>
      <c r="O161" s="71"/>
      <c r="P161" s="197">
        <f t="shared" si="1"/>
        <v>0</v>
      </c>
      <c r="Q161" s="197">
        <v>0.00016</v>
      </c>
      <c r="R161" s="197">
        <f t="shared" si="2"/>
        <v>0.00016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82</v>
      </c>
      <c r="BK161" s="200">
        <f t="shared" si="9"/>
        <v>0</v>
      </c>
      <c r="BL161" s="17" t="s">
        <v>186</v>
      </c>
      <c r="BM161" s="199" t="s">
        <v>526</v>
      </c>
    </row>
    <row r="162" spans="1:65" s="2" customFormat="1" ht="21.75" customHeight="1">
      <c r="A162" s="34"/>
      <c r="B162" s="35"/>
      <c r="C162" s="223" t="s">
        <v>226</v>
      </c>
      <c r="D162" s="223" t="s">
        <v>189</v>
      </c>
      <c r="E162" s="224" t="s">
        <v>219</v>
      </c>
      <c r="F162" s="225" t="s">
        <v>220</v>
      </c>
      <c r="G162" s="226" t="s">
        <v>185</v>
      </c>
      <c r="H162" s="227">
        <v>1</v>
      </c>
      <c r="I162" s="228"/>
      <c r="J162" s="229">
        <f t="shared" si="0"/>
        <v>0</v>
      </c>
      <c r="K162" s="230"/>
      <c r="L162" s="231"/>
      <c r="M162" s="232" t="s">
        <v>1</v>
      </c>
      <c r="N162" s="233" t="s">
        <v>39</v>
      </c>
      <c r="O162" s="71"/>
      <c r="P162" s="197">
        <f t="shared" si="1"/>
        <v>0</v>
      </c>
      <c r="Q162" s="197">
        <v>0.0018</v>
      </c>
      <c r="R162" s="197">
        <f t="shared" si="2"/>
        <v>0.0018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192</v>
      </c>
      <c r="AT162" s="199" t="s">
        <v>189</v>
      </c>
      <c r="AU162" s="199" t="s">
        <v>84</v>
      </c>
      <c r="AY162" s="17" t="s">
        <v>134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82</v>
      </c>
      <c r="BK162" s="200">
        <f t="shared" si="9"/>
        <v>0</v>
      </c>
      <c r="BL162" s="17" t="s">
        <v>186</v>
      </c>
      <c r="BM162" s="199" t="s">
        <v>527</v>
      </c>
    </row>
    <row r="163" spans="1:65" s="2" customFormat="1" ht="24.2" customHeight="1">
      <c r="A163" s="34"/>
      <c r="B163" s="35"/>
      <c r="C163" s="187" t="s">
        <v>79</v>
      </c>
      <c r="D163" s="187" t="s">
        <v>137</v>
      </c>
      <c r="E163" s="188" t="s">
        <v>380</v>
      </c>
      <c r="F163" s="189" t="s">
        <v>381</v>
      </c>
      <c r="G163" s="190" t="s">
        <v>150</v>
      </c>
      <c r="H163" s="191">
        <v>0.007</v>
      </c>
      <c r="I163" s="192"/>
      <c r="J163" s="193">
        <f t="shared" si="0"/>
        <v>0</v>
      </c>
      <c r="K163" s="194"/>
      <c r="L163" s="39"/>
      <c r="M163" s="195" t="s">
        <v>1</v>
      </c>
      <c r="N163" s="196" t="s">
        <v>39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186</v>
      </c>
      <c r="AT163" s="199" t="s">
        <v>137</v>
      </c>
      <c r="AU163" s="199" t="s">
        <v>84</v>
      </c>
      <c r="AY163" s="17" t="s">
        <v>134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82</v>
      </c>
      <c r="BK163" s="200">
        <f t="shared" si="9"/>
        <v>0</v>
      </c>
      <c r="BL163" s="17" t="s">
        <v>186</v>
      </c>
      <c r="BM163" s="199" t="s">
        <v>528</v>
      </c>
    </row>
    <row r="164" spans="1:65" s="2" customFormat="1" ht="24.2" customHeight="1">
      <c r="A164" s="34"/>
      <c r="B164" s="35"/>
      <c r="C164" s="187" t="s">
        <v>7</v>
      </c>
      <c r="D164" s="187" t="s">
        <v>137</v>
      </c>
      <c r="E164" s="188" t="s">
        <v>237</v>
      </c>
      <c r="F164" s="189" t="s">
        <v>238</v>
      </c>
      <c r="G164" s="190" t="s">
        <v>150</v>
      </c>
      <c r="H164" s="191">
        <v>0.007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39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186</v>
      </c>
      <c r="AT164" s="199" t="s">
        <v>137</v>
      </c>
      <c r="AU164" s="199" t="s">
        <v>84</v>
      </c>
      <c r="AY164" s="17" t="s">
        <v>134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82</v>
      </c>
      <c r="BK164" s="200">
        <f t="shared" si="9"/>
        <v>0</v>
      </c>
      <c r="BL164" s="17" t="s">
        <v>186</v>
      </c>
      <c r="BM164" s="199" t="s">
        <v>529</v>
      </c>
    </row>
    <row r="165" spans="1:65" s="2" customFormat="1" ht="24.2" customHeight="1">
      <c r="A165" s="34"/>
      <c r="B165" s="35"/>
      <c r="C165" s="187" t="s">
        <v>87</v>
      </c>
      <c r="D165" s="187" t="s">
        <v>137</v>
      </c>
      <c r="E165" s="188" t="s">
        <v>240</v>
      </c>
      <c r="F165" s="189" t="s">
        <v>241</v>
      </c>
      <c r="G165" s="190" t="s">
        <v>150</v>
      </c>
      <c r="H165" s="191">
        <v>0.007</v>
      </c>
      <c r="I165" s="192"/>
      <c r="J165" s="193">
        <f t="shared" si="0"/>
        <v>0</v>
      </c>
      <c r="K165" s="194"/>
      <c r="L165" s="39"/>
      <c r="M165" s="195" t="s">
        <v>1</v>
      </c>
      <c r="N165" s="196" t="s">
        <v>39</v>
      </c>
      <c r="O165" s="71"/>
      <c r="P165" s="197">
        <f t="shared" si="1"/>
        <v>0</v>
      </c>
      <c r="Q165" s="197">
        <v>0</v>
      </c>
      <c r="R165" s="197">
        <f t="shared" si="2"/>
        <v>0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186</v>
      </c>
      <c r="AT165" s="199" t="s">
        <v>137</v>
      </c>
      <c r="AU165" s="199" t="s">
        <v>84</v>
      </c>
      <c r="AY165" s="17" t="s">
        <v>134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82</v>
      </c>
      <c r="BK165" s="200">
        <f t="shared" si="9"/>
        <v>0</v>
      </c>
      <c r="BL165" s="17" t="s">
        <v>186</v>
      </c>
      <c r="BM165" s="199" t="s">
        <v>530</v>
      </c>
    </row>
    <row r="166" spans="2:63" s="12" customFormat="1" ht="22.9" customHeight="1">
      <c r="B166" s="171"/>
      <c r="C166" s="172"/>
      <c r="D166" s="173" t="s">
        <v>73</v>
      </c>
      <c r="E166" s="185" t="s">
        <v>531</v>
      </c>
      <c r="F166" s="185" t="s">
        <v>532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SUM(P167:P169)</f>
        <v>0</v>
      </c>
      <c r="Q166" s="179"/>
      <c r="R166" s="180">
        <f>SUM(R167:R169)</f>
        <v>0</v>
      </c>
      <c r="S166" s="179"/>
      <c r="T166" s="181">
        <f>SUM(T167:T169)</f>
        <v>0</v>
      </c>
      <c r="AR166" s="182" t="s">
        <v>84</v>
      </c>
      <c r="AT166" s="183" t="s">
        <v>73</v>
      </c>
      <c r="AU166" s="183" t="s">
        <v>82</v>
      </c>
      <c r="AY166" s="182" t="s">
        <v>134</v>
      </c>
      <c r="BK166" s="184">
        <f>SUM(BK167:BK169)</f>
        <v>0</v>
      </c>
    </row>
    <row r="167" spans="1:65" s="2" customFormat="1" ht="16.5" customHeight="1">
      <c r="A167" s="34"/>
      <c r="B167" s="35"/>
      <c r="C167" s="187" t="s">
        <v>90</v>
      </c>
      <c r="D167" s="187" t="s">
        <v>137</v>
      </c>
      <c r="E167" s="188" t="s">
        <v>533</v>
      </c>
      <c r="F167" s="189" t="s">
        <v>534</v>
      </c>
      <c r="G167" s="190" t="s">
        <v>185</v>
      </c>
      <c r="H167" s="191">
        <v>1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39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186</v>
      </c>
      <c r="AT167" s="199" t="s">
        <v>137</v>
      </c>
      <c r="AU167" s="199" t="s">
        <v>84</v>
      </c>
      <c r="AY167" s="17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82</v>
      </c>
      <c r="BK167" s="200">
        <f>ROUND(I167*H167,2)</f>
        <v>0</v>
      </c>
      <c r="BL167" s="17" t="s">
        <v>186</v>
      </c>
      <c r="BM167" s="199" t="s">
        <v>535</v>
      </c>
    </row>
    <row r="168" spans="2:51" s="13" customFormat="1" ht="11.25">
      <c r="B168" s="201"/>
      <c r="C168" s="202"/>
      <c r="D168" s="203" t="s">
        <v>143</v>
      </c>
      <c r="E168" s="204" t="s">
        <v>1</v>
      </c>
      <c r="F168" s="205" t="s">
        <v>516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143</v>
      </c>
      <c r="AU168" s="211" t="s">
        <v>84</v>
      </c>
      <c r="AV168" s="13" t="s">
        <v>82</v>
      </c>
      <c r="AW168" s="13" t="s">
        <v>32</v>
      </c>
      <c r="AX168" s="13" t="s">
        <v>74</v>
      </c>
      <c r="AY168" s="211" t="s">
        <v>134</v>
      </c>
    </row>
    <row r="169" spans="2:51" s="14" customFormat="1" ht="11.25">
      <c r="B169" s="212"/>
      <c r="C169" s="213"/>
      <c r="D169" s="203" t="s">
        <v>143</v>
      </c>
      <c r="E169" s="214" t="s">
        <v>1</v>
      </c>
      <c r="F169" s="215" t="s">
        <v>82</v>
      </c>
      <c r="G169" s="213"/>
      <c r="H169" s="216">
        <v>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84</v>
      </c>
      <c r="AV169" s="14" t="s">
        <v>84</v>
      </c>
      <c r="AW169" s="14" t="s">
        <v>32</v>
      </c>
      <c r="AX169" s="14" t="s">
        <v>82</v>
      </c>
      <c r="AY169" s="222" t="s">
        <v>134</v>
      </c>
    </row>
    <row r="170" spans="2:63" s="12" customFormat="1" ht="22.9" customHeight="1">
      <c r="B170" s="171"/>
      <c r="C170" s="172"/>
      <c r="D170" s="173" t="s">
        <v>73</v>
      </c>
      <c r="E170" s="185" t="s">
        <v>255</v>
      </c>
      <c r="F170" s="185" t="s">
        <v>256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SUM(P171:P180)</f>
        <v>0</v>
      </c>
      <c r="Q170" s="179"/>
      <c r="R170" s="180">
        <f>SUM(R171:R180)</f>
        <v>0.0015428000000000002</v>
      </c>
      <c r="S170" s="179"/>
      <c r="T170" s="181">
        <f>SUM(T171:T180)</f>
        <v>0</v>
      </c>
      <c r="AR170" s="182" t="s">
        <v>84</v>
      </c>
      <c r="AT170" s="183" t="s">
        <v>73</v>
      </c>
      <c r="AU170" s="183" t="s">
        <v>82</v>
      </c>
      <c r="AY170" s="182" t="s">
        <v>134</v>
      </c>
      <c r="BK170" s="184">
        <f>SUM(BK171:BK180)</f>
        <v>0</v>
      </c>
    </row>
    <row r="171" spans="1:65" s="2" customFormat="1" ht="16.5" customHeight="1">
      <c r="A171" s="34"/>
      <c r="B171" s="35"/>
      <c r="C171" s="187" t="s">
        <v>245</v>
      </c>
      <c r="D171" s="187" t="s">
        <v>137</v>
      </c>
      <c r="E171" s="188" t="s">
        <v>258</v>
      </c>
      <c r="F171" s="189" t="s">
        <v>259</v>
      </c>
      <c r="G171" s="190" t="s">
        <v>210</v>
      </c>
      <c r="H171" s="191">
        <v>20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39</v>
      </c>
      <c r="O171" s="71"/>
      <c r="P171" s="197">
        <f>O171*H171</f>
        <v>0</v>
      </c>
      <c r="Q171" s="197">
        <v>3E-05</v>
      </c>
      <c r="R171" s="197">
        <f>Q171*H171</f>
        <v>0.0006000000000000001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186</v>
      </c>
      <c r="AT171" s="199" t="s">
        <v>137</v>
      </c>
      <c r="AU171" s="199" t="s">
        <v>84</v>
      </c>
      <c r="AY171" s="17" t="s">
        <v>134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82</v>
      </c>
      <c r="BK171" s="200">
        <f>ROUND(I171*H171,2)</f>
        <v>0</v>
      </c>
      <c r="BL171" s="17" t="s">
        <v>186</v>
      </c>
      <c r="BM171" s="199" t="s">
        <v>536</v>
      </c>
    </row>
    <row r="172" spans="1:65" s="2" customFormat="1" ht="24.2" customHeight="1">
      <c r="A172" s="34"/>
      <c r="B172" s="35"/>
      <c r="C172" s="187" t="s">
        <v>93</v>
      </c>
      <c r="D172" s="187" t="s">
        <v>137</v>
      </c>
      <c r="E172" s="188" t="s">
        <v>262</v>
      </c>
      <c r="F172" s="189" t="s">
        <v>263</v>
      </c>
      <c r="G172" s="190" t="s">
        <v>140</v>
      </c>
      <c r="H172" s="191">
        <v>18.856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39</v>
      </c>
      <c r="O172" s="71"/>
      <c r="P172" s="197">
        <f>O172*H172</f>
        <v>0</v>
      </c>
      <c r="Q172" s="197">
        <v>5E-05</v>
      </c>
      <c r="R172" s="197">
        <f>Q172*H172</f>
        <v>0.0009428000000000001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186</v>
      </c>
      <c r="AT172" s="199" t="s">
        <v>137</v>
      </c>
      <c r="AU172" s="199" t="s">
        <v>84</v>
      </c>
      <c r="AY172" s="17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82</v>
      </c>
      <c r="BK172" s="200">
        <f>ROUND(I172*H172,2)</f>
        <v>0</v>
      </c>
      <c r="BL172" s="17" t="s">
        <v>186</v>
      </c>
      <c r="BM172" s="199" t="s">
        <v>537</v>
      </c>
    </row>
    <row r="173" spans="2:51" s="13" customFormat="1" ht="11.25">
      <c r="B173" s="201"/>
      <c r="C173" s="202"/>
      <c r="D173" s="203" t="s">
        <v>143</v>
      </c>
      <c r="E173" s="204" t="s">
        <v>1</v>
      </c>
      <c r="F173" s="205" t="s">
        <v>387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143</v>
      </c>
      <c r="AU173" s="211" t="s">
        <v>84</v>
      </c>
      <c r="AV173" s="13" t="s">
        <v>82</v>
      </c>
      <c r="AW173" s="13" t="s">
        <v>32</v>
      </c>
      <c r="AX173" s="13" t="s">
        <v>74</v>
      </c>
      <c r="AY173" s="211" t="s">
        <v>134</v>
      </c>
    </row>
    <row r="174" spans="2:51" s="14" customFormat="1" ht="11.25">
      <c r="B174" s="212"/>
      <c r="C174" s="213"/>
      <c r="D174" s="203" t="s">
        <v>143</v>
      </c>
      <c r="E174" s="214" t="s">
        <v>1</v>
      </c>
      <c r="F174" s="215" t="s">
        <v>388</v>
      </c>
      <c r="G174" s="213"/>
      <c r="H174" s="216">
        <v>2.235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84</v>
      </c>
      <c r="AV174" s="14" t="s">
        <v>84</v>
      </c>
      <c r="AW174" s="14" t="s">
        <v>32</v>
      </c>
      <c r="AX174" s="14" t="s">
        <v>74</v>
      </c>
      <c r="AY174" s="222" t="s">
        <v>134</v>
      </c>
    </row>
    <row r="175" spans="2:51" s="14" customFormat="1" ht="11.25">
      <c r="B175" s="212"/>
      <c r="C175" s="213"/>
      <c r="D175" s="203" t="s">
        <v>143</v>
      </c>
      <c r="E175" s="214" t="s">
        <v>1</v>
      </c>
      <c r="F175" s="215" t="s">
        <v>389</v>
      </c>
      <c r="G175" s="213"/>
      <c r="H175" s="216">
        <v>11.221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143</v>
      </c>
      <c r="AU175" s="222" t="s">
        <v>84</v>
      </c>
      <c r="AV175" s="14" t="s">
        <v>84</v>
      </c>
      <c r="AW175" s="14" t="s">
        <v>32</v>
      </c>
      <c r="AX175" s="14" t="s">
        <v>74</v>
      </c>
      <c r="AY175" s="222" t="s">
        <v>134</v>
      </c>
    </row>
    <row r="176" spans="2:51" s="14" customFormat="1" ht="11.25">
      <c r="B176" s="212"/>
      <c r="C176" s="213"/>
      <c r="D176" s="203" t="s">
        <v>143</v>
      </c>
      <c r="E176" s="214" t="s">
        <v>1</v>
      </c>
      <c r="F176" s="215" t="s">
        <v>390</v>
      </c>
      <c r="G176" s="213"/>
      <c r="H176" s="216">
        <v>5.4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143</v>
      </c>
      <c r="AU176" s="222" t="s">
        <v>84</v>
      </c>
      <c r="AV176" s="14" t="s">
        <v>84</v>
      </c>
      <c r="AW176" s="14" t="s">
        <v>32</v>
      </c>
      <c r="AX176" s="14" t="s">
        <v>74</v>
      </c>
      <c r="AY176" s="222" t="s">
        <v>134</v>
      </c>
    </row>
    <row r="177" spans="2:51" s="15" customFormat="1" ht="11.25">
      <c r="B177" s="234"/>
      <c r="C177" s="235"/>
      <c r="D177" s="203" t="s">
        <v>143</v>
      </c>
      <c r="E177" s="236" t="s">
        <v>1</v>
      </c>
      <c r="F177" s="237" t="s">
        <v>269</v>
      </c>
      <c r="G177" s="235"/>
      <c r="H177" s="238">
        <v>18.856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143</v>
      </c>
      <c r="AU177" s="244" t="s">
        <v>84</v>
      </c>
      <c r="AV177" s="15" t="s">
        <v>141</v>
      </c>
      <c r="AW177" s="15" t="s">
        <v>32</v>
      </c>
      <c r="AX177" s="15" t="s">
        <v>82</v>
      </c>
      <c r="AY177" s="244" t="s">
        <v>134</v>
      </c>
    </row>
    <row r="178" spans="1:65" s="2" customFormat="1" ht="24.2" customHeight="1">
      <c r="A178" s="34"/>
      <c r="B178" s="35"/>
      <c r="C178" s="187" t="s">
        <v>96</v>
      </c>
      <c r="D178" s="187" t="s">
        <v>137</v>
      </c>
      <c r="E178" s="188" t="s">
        <v>391</v>
      </c>
      <c r="F178" s="189" t="s">
        <v>392</v>
      </c>
      <c r="G178" s="190" t="s">
        <v>150</v>
      </c>
      <c r="H178" s="191">
        <v>0.002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186</v>
      </c>
      <c r="AT178" s="199" t="s">
        <v>137</v>
      </c>
      <c r="AU178" s="199" t="s">
        <v>84</v>
      </c>
      <c r="AY178" s="17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186</v>
      </c>
      <c r="BM178" s="199" t="s">
        <v>538</v>
      </c>
    </row>
    <row r="179" spans="1:65" s="2" customFormat="1" ht="24.2" customHeight="1">
      <c r="A179" s="34"/>
      <c r="B179" s="35"/>
      <c r="C179" s="187" t="s">
        <v>257</v>
      </c>
      <c r="D179" s="187" t="s">
        <v>137</v>
      </c>
      <c r="E179" s="188" t="s">
        <v>275</v>
      </c>
      <c r="F179" s="189" t="s">
        <v>276</v>
      </c>
      <c r="G179" s="190" t="s">
        <v>150</v>
      </c>
      <c r="H179" s="191">
        <v>0.002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39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186</v>
      </c>
      <c r="AT179" s="199" t="s">
        <v>137</v>
      </c>
      <c r="AU179" s="199" t="s">
        <v>84</v>
      </c>
      <c r="AY179" s="17" t="s">
        <v>134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82</v>
      </c>
      <c r="BK179" s="200">
        <f>ROUND(I179*H179,2)</f>
        <v>0</v>
      </c>
      <c r="BL179" s="17" t="s">
        <v>186</v>
      </c>
      <c r="BM179" s="199" t="s">
        <v>539</v>
      </c>
    </row>
    <row r="180" spans="1:65" s="2" customFormat="1" ht="24.2" customHeight="1">
      <c r="A180" s="34"/>
      <c r="B180" s="35"/>
      <c r="C180" s="187" t="s">
        <v>261</v>
      </c>
      <c r="D180" s="187" t="s">
        <v>137</v>
      </c>
      <c r="E180" s="188" t="s">
        <v>279</v>
      </c>
      <c r="F180" s="189" t="s">
        <v>280</v>
      </c>
      <c r="G180" s="190" t="s">
        <v>150</v>
      </c>
      <c r="H180" s="191">
        <v>0.002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39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186</v>
      </c>
      <c r="AT180" s="199" t="s">
        <v>137</v>
      </c>
      <c r="AU180" s="199" t="s">
        <v>84</v>
      </c>
      <c r="AY180" s="17" t="s">
        <v>134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82</v>
      </c>
      <c r="BK180" s="200">
        <f>ROUND(I180*H180,2)</f>
        <v>0</v>
      </c>
      <c r="BL180" s="17" t="s">
        <v>186</v>
      </c>
      <c r="BM180" s="199" t="s">
        <v>540</v>
      </c>
    </row>
    <row r="181" spans="2:63" s="12" customFormat="1" ht="22.9" customHeight="1">
      <c r="B181" s="171"/>
      <c r="C181" s="172"/>
      <c r="D181" s="173" t="s">
        <v>73</v>
      </c>
      <c r="E181" s="185" t="s">
        <v>282</v>
      </c>
      <c r="F181" s="185" t="s">
        <v>283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SUM(P182:P237)</f>
        <v>0</v>
      </c>
      <c r="Q181" s="179"/>
      <c r="R181" s="180">
        <f>SUM(R182:R237)</f>
        <v>0.34054268</v>
      </c>
      <c r="S181" s="179"/>
      <c r="T181" s="181">
        <f>SUM(T182:T237)</f>
        <v>0.06573098000000001</v>
      </c>
      <c r="AR181" s="182" t="s">
        <v>84</v>
      </c>
      <c r="AT181" s="183" t="s">
        <v>73</v>
      </c>
      <c r="AU181" s="183" t="s">
        <v>82</v>
      </c>
      <c r="AY181" s="182" t="s">
        <v>134</v>
      </c>
      <c r="BK181" s="184">
        <f>SUM(BK182:BK237)</f>
        <v>0</v>
      </c>
    </row>
    <row r="182" spans="1:65" s="2" customFormat="1" ht="24.2" customHeight="1">
      <c r="A182" s="34"/>
      <c r="B182" s="35"/>
      <c r="C182" s="187" t="s">
        <v>270</v>
      </c>
      <c r="D182" s="187" t="s">
        <v>137</v>
      </c>
      <c r="E182" s="188" t="s">
        <v>284</v>
      </c>
      <c r="F182" s="189" t="s">
        <v>285</v>
      </c>
      <c r="G182" s="190" t="s">
        <v>140</v>
      </c>
      <c r="H182" s="191">
        <v>202.358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39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186</v>
      </c>
      <c r="AT182" s="199" t="s">
        <v>137</v>
      </c>
      <c r="AU182" s="199" t="s">
        <v>84</v>
      </c>
      <c r="AY182" s="17" t="s">
        <v>134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0</v>
      </c>
      <c r="BL182" s="17" t="s">
        <v>186</v>
      </c>
      <c r="BM182" s="199" t="s">
        <v>541</v>
      </c>
    </row>
    <row r="183" spans="1:65" s="2" customFormat="1" ht="24.2" customHeight="1">
      <c r="A183" s="34"/>
      <c r="B183" s="35"/>
      <c r="C183" s="187" t="s">
        <v>274</v>
      </c>
      <c r="D183" s="187" t="s">
        <v>137</v>
      </c>
      <c r="E183" s="188" t="s">
        <v>288</v>
      </c>
      <c r="F183" s="189" t="s">
        <v>289</v>
      </c>
      <c r="G183" s="190" t="s">
        <v>140</v>
      </c>
      <c r="H183" s="191">
        <v>20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39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0.00015</v>
      </c>
      <c r="T183" s="198">
        <f>S183*H183</f>
        <v>0.0029999999999999996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186</v>
      </c>
      <c r="AT183" s="199" t="s">
        <v>137</v>
      </c>
      <c r="AU183" s="199" t="s">
        <v>84</v>
      </c>
      <c r="AY183" s="17" t="s">
        <v>134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82</v>
      </c>
      <c r="BK183" s="200">
        <f>ROUND(I183*H183,2)</f>
        <v>0</v>
      </c>
      <c r="BL183" s="17" t="s">
        <v>186</v>
      </c>
      <c r="BM183" s="199" t="s">
        <v>542</v>
      </c>
    </row>
    <row r="184" spans="2:51" s="13" customFormat="1" ht="11.25">
      <c r="B184" s="201"/>
      <c r="C184" s="202"/>
      <c r="D184" s="203" t="s">
        <v>143</v>
      </c>
      <c r="E184" s="204" t="s">
        <v>1</v>
      </c>
      <c r="F184" s="205" t="s">
        <v>291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84</v>
      </c>
      <c r="AV184" s="13" t="s">
        <v>82</v>
      </c>
      <c r="AW184" s="13" t="s">
        <v>32</v>
      </c>
      <c r="AX184" s="13" t="s">
        <v>74</v>
      </c>
      <c r="AY184" s="211" t="s">
        <v>134</v>
      </c>
    </row>
    <row r="185" spans="2:51" s="14" customFormat="1" ht="11.25">
      <c r="B185" s="212"/>
      <c r="C185" s="213"/>
      <c r="D185" s="203" t="s">
        <v>143</v>
      </c>
      <c r="E185" s="214" t="s">
        <v>1</v>
      </c>
      <c r="F185" s="215" t="s">
        <v>398</v>
      </c>
      <c r="G185" s="213"/>
      <c r="H185" s="216">
        <v>20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84</v>
      </c>
      <c r="AV185" s="14" t="s">
        <v>84</v>
      </c>
      <c r="AW185" s="14" t="s">
        <v>32</v>
      </c>
      <c r="AX185" s="14" t="s">
        <v>82</v>
      </c>
      <c r="AY185" s="222" t="s">
        <v>134</v>
      </c>
    </row>
    <row r="186" spans="1:65" s="2" customFormat="1" ht="16.5" customHeight="1">
      <c r="A186" s="34"/>
      <c r="B186" s="35"/>
      <c r="C186" s="187" t="s">
        <v>278</v>
      </c>
      <c r="D186" s="187" t="s">
        <v>137</v>
      </c>
      <c r="E186" s="188" t="s">
        <v>294</v>
      </c>
      <c r="F186" s="189" t="s">
        <v>295</v>
      </c>
      <c r="G186" s="190" t="s">
        <v>140</v>
      </c>
      <c r="H186" s="191">
        <v>202.358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39</v>
      </c>
      <c r="O186" s="71"/>
      <c r="P186" s="197">
        <f>O186*H186</f>
        <v>0</v>
      </c>
      <c r="Q186" s="197">
        <v>0.001</v>
      </c>
      <c r="R186" s="197">
        <f>Q186*H186</f>
        <v>0.202358</v>
      </c>
      <c r="S186" s="197">
        <v>0.00031</v>
      </c>
      <c r="T186" s="198">
        <f>S186*H186</f>
        <v>0.06273098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186</v>
      </c>
      <c r="AT186" s="199" t="s">
        <v>137</v>
      </c>
      <c r="AU186" s="199" t="s">
        <v>84</v>
      </c>
      <c r="AY186" s="17" t="s">
        <v>134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82</v>
      </c>
      <c r="BK186" s="200">
        <f>ROUND(I186*H186,2)</f>
        <v>0</v>
      </c>
      <c r="BL186" s="17" t="s">
        <v>186</v>
      </c>
      <c r="BM186" s="199" t="s">
        <v>543</v>
      </c>
    </row>
    <row r="187" spans="1:65" s="2" customFormat="1" ht="24.2" customHeight="1">
      <c r="A187" s="34"/>
      <c r="B187" s="35"/>
      <c r="C187" s="187" t="s">
        <v>192</v>
      </c>
      <c r="D187" s="187" t="s">
        <v>137</v>
      </c>
      <c r="E187" s="188" t="s">
        <v>298</v>
      </c>
      <c r="F187" s="189" t="s">
        <v>299</v>
      </c>
      <c r="G187" s="190" t="s">
        <v>140</v>
      </c>
      <c r="H187" s="191">
        <v>202.358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39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186</v>
      </c>
      <c r="AT187" s="199" t="s">
        <v>137</v>
      </c>
      <c r="AU187" s="199" t="s">
        <v>84</v>
      </c>
      <c r="AY187" s="17" t="s">
        <v>134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82</v>
      </c>
      <c r="BK187" s="200">
        <f>ROUND(I187*H187,2)</f>
        <v>0</v>
      </c>
      <c r="BL187" s="17" t="s">
        <v>186</v>
      </c>
      <c r="BM187" s="199" t="s">
        <v>544</v>
      </c>
    </row>
    <row r="188" spans="1:65" s="2" customFormat="1" ht="24.2" customHeight="1">
      <c r="A188" s="34"/>
      <c r="B188" s="35"/>
      <c r="C188" s="187" t="s">
        <v>287</v>
      </c>
      <c r="D188" s="187" t="s">
        <v>137</v>
      </c>
      <c r="E188" s="188" t="s">
        <v>302</v>
      </c>
      <c r="F188" s="189" t="s">
        <v>303</v>
      </c>
      <c r="G188" s="190" t="s">
        <v>210</v>
      </c>
      <c r="H188" s="191">
        <v>10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39</v>
      </c>
      <c r="O188" s="71"/>
      <c r="P188" s="197">
        <f>O188*H188</f>
        <v>0</v>
      </c>
      <c r="Q188" s="197">
        <v>1E-05</v>
      </c>
      <c r="R188" s="197">
        <f>Q188*H188</f>
        <v>0.0001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186</v>
      </c>
      <c r="AT188" s="199" t="s">
        <v>137</v>
      </c>
      <c r="AU188" s="199" t="s">
        <v>84</v>
      </c>
      <c r="AY188" s="17" t="s">
        <v>134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82</v>
      </c>
      <c r="BK188" s="200">
        <f>ROUND(I188*H188,2)</f>
        <v>0</v>
      </c>
      <c r="BL188" s="17" t="s">
        <v>186</v>
      </c>
      <c r="BM188" s="199" t="s">
        <v>545</v>
      </c>
    </row>
    <row r="189" spans="1:65" s="2" customFormat="1" ht="33" customHeight="1">
      <c r="A189" s="34"/>
      <c r="B189" s="35"/>
      <c r="C189" s="187" t="s">
        <v>293</v>
      </c>
      <c r="D189" s="187" t="s">
        <v>137</v>
      </c>
      <c r="E189" s="188" t="s">
        <v>306</v>
      </c>
      <c r="F189" s="189" t="s">
        <v>307</v>
      </c>
      <c r="G189" s="190" t="s">
        <v>185</v>
      </c>
      <c r="H189" s="191">
        <v>20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39</v>
      </c>
      <c r="O189" s="71"/>
      <c r="P189" s="197">
        <f>O189*H189</f>
        <v>0</v>
      </c>
      <c r="Q189" s="197">
        <v>0.00225</v>
      </c>
      <c r="R189" s="197">
        <f>Q189*H189</f>
        <v>0.045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186</v>
      </c>
      <c r="AT189" s="199" t="s">
        <v>137</v>
      </c>
      <c r="AU189" s="199" t="s">
        <v>84</v>
      </c>
      <c r="AY189" s="17" t="s">
        <v>134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82</v>
      </c>
      <c r="BK189" s="200">
        <f>ROUND(I189*H189,2)</f>
        <v>0</v>
      </c>
      <c r="BL189" s="17" t="s">
        <v>186</v>
      </c>
      <c r="BM189" s="199" t="s">
        <v>546</v>
      </c>
    </row>
    <row r="190" spans="2:51" s="13" customFormat="1" ht="11.25">
      <c r="B190" s="201"/>
      <c r="C190" s="202"/>
      <c r="D190" s="203" t="s">
        <v>143</v>
      </c>
      <c r="E190" s="204" t="s">
        <v>1</v>
      </c>
      <c r="F190" s="205" t="s">
        <v>524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143</v>
      </c>
      <c r="AU190" s="211" t="s">
        <v>84</v>
      </c>
      <c r="AV190" s="13" t="s">
        <v>82</v>
      </c>
      <c r="AW190" s="13" t="s">
        <v>32</v>
      </c>
      <c r="AX190" s="13" t="s">
        <v>74</v>
      </c>
      <c r="AY190" s="211" t="s">
        <v>134</v>
      </c>
    </row>
    <row r="191" spans="2:51" s="14" customFormat="1" ht="11.25">
      <c r="B191" s="212"/>
      <c r="C191" s="213"/>
      <c r="D191" s="203" t="s">
        <v>143</v>
      </c>
      <c r="E191" s="214" t="s">
        <v>1</v>
      </c>
      <c r="F191" s="215" t="s">
        <v>160</v>
      </c>
      <c r="G191" s="213"/>
      <c r="H191" s="216">
        <v>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143</v>
      </c>
      <c r="AU191" s="222" t="s">
        <v>84</v>
      </c>
      <c r="AV191" s="14" t="s">
        <v>84</v>
      </c>
      <c r="AW191" s="14" t="s">
        <v>32</v>
      </c>
      <c r="AX191" s="14" t="s">
        <v>74</v>
      </c>
      <c r="AY191" s="222" t="s">
        <v>134</v>
      </c>
    </row>
    <row r="192" spans="2:51" s="13" customFormat="1" ht="11.25">
      <c r="B192" s="201"/>
      <c r="C192" s="202"/>
      <c r="D192" s="203" t="s">
        <v>143</v>
      </c>
      <c r="E192" s="204" t="s">
        <v>1</v>
      </c>
      <c r="F192" s="205" t="s">
        <v>516</v>
      </c>
      <c r="G192" s="202"/>
      <c r="H192" s="204" t="s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143</v>
      </c>
      <c r="AU192" s="211" t="s">
        <v>84</v>
      </c>
      <c r="AV192" s="13" t="s">
        <v>82</v>
      </c>
      <c r="AW192" s="13" t="s">
        <v>32</v>
      </c>
      <c r="AX192" s="13" t="s">
        <v>74</v>
      </c>
      <c r="AY192" s="211" t="s">
        <v>134</v>
      </c>
    </row>
    <row r="193" spans="2:51" s="14" customFormat="1" ht="11.25">
      <c r="B193" s="212"/>
      <c r="C193" s="213"/>
      <c r="D193" s="203" t="s">
        <v>143</v>
      </c>
      <c r="E193" s="214" t="s">
        <v>1</v>
      </c>
      <c r="F193" s="215" t="s">
        <v>160</v>
      </c>
      <c r="G193" s="213"/>
      <c r="H193" s="216">
        <v>5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143</v>
      </c>
      <c r="AU193" s="222" t="s">
        <v>84</v>
      </c>
      <c r="AV193" s="14" t="s">
        <v>84</v>
      </c>
      <c r="AW193" s="14" t="s">
        <v>32</v>
      </c>
      <c r="AX193" s="14" t="s">
        <v>74</v>
      </c>
      <c r="AY193" s="222" t="s">
        <v>134</v>
      </c>
    </row>
    <row r="194" spans="2:51" s="13" customFormat="1" ht="11.25">
      <c r="B194" s="201"/>
      <c r="C194" s="202"/>
      <c r="D194" s="203" t="s">
        <v>143</v>
      </c>
      <c r="E194" s="204" t="s">
        <v>1</v>
      </c>
      <c r="F194" s="205" t="s">
        <v>405</v>
      </c>
      <c r="G194" s="202"/>
      <c r="H194" s="204" t="s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143</v>
      </c>
      <c r="AU194" s="211" t="s">
        <v>84</v>
      </c>
      <c r="AV194" s="13" t="s">
        <v>82</v>
      </c>
      <c r="AW194" s="13" t="s">
        <v>32</v>
      </c>
      <c r="AX194" s="13" t="s">
        <v>74</v>
      </c>
      <c r="AY194" s="211" t="s">
        <v>134</v>
      </c>
    </row>
    <row r="195" spans="2:51" s="14" customFormat="1" ht="11.25">
      <c r="B195" s="212"/>
      <c r="C195" s="213"/>
      <c r="D195" s="203" t="s">
        <v>143</v>
      </c>
      <c r="E195" s="214" t="s">
        <v>1</v>
      </c>
      <c r="F195" s="215" t="s">
        <v>188</v>
      </c>
      <c r="G195" s="213"/>
      <c r="H195" s="216">
        <v>10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143</v>
      </c>
      <c r="AU195" s="222" t="s">
        <v>84</v>
      </c>
      <c r="AV195" s="14" t="s">
        <v>84</v>
      </c>
      <c r="AW195" s="14" t="s">
        <v>32</v>
      </c>
      <c r="AX195" s="14" t="s">
        <v>74</v>
      </c>
      <c r="AY195" s="222" t="s">
        <v>134</v>
      </c>
    </row>
    <row r="196" spans="2:51" s="15" customFormat="1" ht="11.25">
      <c r="B196" s="234"/>
      <c r="C196" s="235"/>
      <c r="D196" s="203" t="s">
        <v>143</v>
      </c>
      <c r="E196" s="236" t="s">
        <v>1</v>
      </c>
      <c r="F196" s="237" t="s">
        <v>269</v>
      </c>
      <c r="G196" s="235"/>
      <c r="H196" s="238">
        <v>20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143</v>
      </c>
      <c r="AU196" s="244" t="s">
        <v>84</v>
      </c>
      <c r="AV196" s="15" t="s">
        <v>141</v>
      </c>
      <c r="AW196" s="15" t="s">
        <v>32</v>
      </c>
      <c r="AX196" s="15" t="s">
        <v>82</v>
      </c>
      <c r="AY196" s="244" t="s">
        <v>134</v>
      </c>
    </row>
    <row r="197" spans="1:65" s="2" customFormat="1" ht="16.5" customHeight="1">
      <c r="A197" s="34"/>
      <c r="B197" s="35"/>
      <c r="C197" s="187" t="s">
        <v>297</v>
      </c>
      <c r="D197" s="187" t="s">
        <v>137</v>
      </c>
      <c r="E197" s="188" t="s">
        <v>311</v>
      </c>
      <c r="F197" s="189" t="s">
        <v>312</v>
      </c>
      <c r="G197" s="190" t="s">
        <v>140</v>
      </c>
      <c r="H197" s="191">
        <v>52.341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39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186</v>
      </c>
      <c r="AT197" s="199" t="s">
        <v>137</v>
      </c>
      <c r="AU197" s="199" t="s">
        <v>84</v>
      </c>
      <c r="AY197" s="17" t="s">
        <v>134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0</v>
      </c>
      <c r="BL197" s="17" t="s">
        <v>186</v>
      </c>
      <c r="BM197" s="199" t="s">
        <v>547</v>
      </c>
    </row>
    <row r="198" spans="2:51" s="13" customFormat="1" ht="11.25">
      <c r="B198" s="201"/>
      <c r="C198" s="202"/>
      <c r="D198" s="203" t="s">
        <v>143</v>
      </c>
      <c r="E198" s="204" t="s">
        <v>1</v>
      </c>
      <c r="F198" s="205" t="s">
        <v>314</v>
      </c>
      <c r="G198" s="202"/>
      <c r="H198" s="204" t="s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143</v>
      </c>
      <c r="AU198" s="211" t="s">
        <v>84</v>
      </c>
      <c r="AV198" s="13" t="s">
        <v>82</v>
      </c>
      <c r="AW198" s="13" t="s">
        <v>32</v>
      </c>
      <c r="AX198" s="13" t="s">
        <v>74</v>
      </c>
      <c r="AY198" s="211" t="s">
        <v>134</v>
      </c>
    </row>
    <row r="199" spans="2:51" s="13" customFormat="1" ht="11.25">
      <c r="B199" s="201"/>
      <c r="C199" s="202"/>
      <c r="D199" s="203" t="s">
        <v>143</v>
      </c>
      <c r="E199" s="204" t="s">
        <v>1</v>
      </c>
      <c r="F199" s="205" t="s">
        <v>524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143</v>
      </c>
      <c r="AU199" s="211" t="s">
        <v>84</v>
      </c>
      <c r="AV199" s="13" t="s">
        <v>82</v>
      </c>
      <c r="AW199" s="13" t="s">
        <v>32</v>
      </c>
      <c r="AX199" s="13" t="s">
        <v>74</v>
      </c>
      <c r="AY199" s="211" t="s">
        <v>134</v>
      </c>
    </row>
    <row r="200" spans="2:51" s="14" customFormat="1" ht="11.25">
      <c r="B200" s="212"/>
      <c r="C200" s="213"/>
      <c r="D200" s="203" t="s">
        <v>143</v>
      </c>
      <c r="E200" s="214" t="s">
        <v>1</v>
      </c>
      <c r="F200" s="215" t="s">
        <v>407</v>
      </c>
      <c r="G200" s="213"/>
      <c r="H200" s="216">
        <v>14.2552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143</v>
      </c>
      <c r="AU200" s="222" t="s">
        <v>84</v>
      </c>
      <c r="AV200" s="14" t="s">
        <v>84</v>
      </c>
      <c r="AW200" s="14" t="s">
        <v>32</v>
      </c>
      <c r="AX200" s="14" t="s">
        <v>74</v>
      </c>
      <c r="AY200" s="222" t="s">
        <v>134</v>
      </c>
    </row>
    <row r="201" spans="2:51" s="13" customFormat="1" ht="11.25">
      <c r="B201" s="201"/>
      <c r="C201" s="202"/>
      <c r="D201" s="203" t="s">
        <v>143</v>
      </c>
      <c r="E201" s="204" t="s">
        <v>1</v>
      </c>
      <c r="F201" s="205" t="s">
        <v>516</v>
      </c>
      <c r="G201" s="202"/>
      <c r="H201" s="204" t="s">
        <v>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143</v>
      </c>
      <c r="AU201" s="211" t="s">
        <v>84</v>
      </c>
      <c r="AV201" s="13" t="s">
        <v>82</v>
      </c>
      <c r="AW201" s="13" t="s">
        <v>32</v>
      </c>
      <c r="AX201" s="13" t="s">
        <v>74</v>
      </c>
      <c r="AY201" s="211" t="s">
        <v>134</v>
      </c>
    </row>
    <row r="202" spans="2:51" s="14" customFormat="1" ht="11.25">
      <c r="B202" s="212"/>
      <c r="C202" s="213"/>
      <c r="D202" s="203" t="s">
        <v>143</v>
      </c>
      <c r="E202" s="214" t="s">
        <v>1</v>
      </c>
      <c r="F202" s="215" t="s">
        <v>408</v>
      </c>
      <c r="G202" s="213"/>
      <c r="H202" s="216">
        <v>12.3522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84</v>
      </c>
      <c r="AV202" s="14" t="s">
        <v>84</v>
      </c>
      <c r="AW202" s="14" t="s">
        <v>32</v>
      </c>
      <c r="AX202" s="14" t="s">
        <v>74</v>
      </c>
      <c r="AY202" s="222" t="s">
        <v>134</v>
      </c>
    </row>
    <row r="203" spans="2:51" s="13" customFormat="1" ht="11.25">
      <c r="B203" s="201"/>
      <c r="C203" s="202"/>
      <c r="D203" s="203" t="s">
        <v>143</v>
      </c>
      <c r="E203" s="204" t="s">
        <v>1</v>
      </c>
      <c r="F203" s="205" t="s">
        <v>409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143</v>
      </c>
      <c r="AU203" s="211" t="s">
        <v>84</v>
      </c>
      <c r="AV203" s="13" t="s">
        <v>82</v>
      </c>
      <c r="AW203" s="13" t="s">
        <v>32</v>
      </c>
      <c r="AX203" s="13" t="s">
        <v>74</v>
      </c>
      <c r="AY203" s="211" t="s">
        <v>134</v>
      </c>
    </row>
    <row r="204" spans="2:51" s="14" customFormat="1" ht="11.25">
      <c r="B204" s="212"/>
      <c r="C204" s="213"/>
      <c r="D204" s="203" t="s">
        <v>143</v>
      </c>
      <c r="E204" s="214" t="s">
        <v>1</v>
      </c>
      <c r="F204" s="215" t="s">
        <v>410</v>
      </c>
      <c r="G204" s="213"/>
      <c r="H204" s="216">
        <v>25.733400000000003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143</v>
      </c>
      <c r="AU204" s="222" t="s">
        <v>84</v>
      </c>
      <c r="AV204" s="14" t="s">
        <v>84</v>
      </c>
      <c r="AW204" s="14" t="s">
        <v>32</v>
      </c>
      <c r="AX204" s="14" t="s">
        <v>74</v>
      </c>
      <c r="AY204" s="222" t="s">
        <v>134</v>
      </c>
    </row>
    <row r="205" spans="2:51" s="15" customFormat="1" ht="11.25">
      <c r="B205" s="234"/>
      <c r="C205" s="235"/>
      <c r="D205" s="203" t="s">
        <v>143</v>
      </c>
      <c r="E205" s="236" t="s">
        <v>1</v>
      </c>
      <c r="F205" s="237" t="s">
        <v>269</v>
      </c>
      <c r="G205" s="235"/>
      <c r="H205" s="238">
        <v>52.3408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143</v>
      </c>
      <c r="AU205" s="244" t="s">
        <v>84</v>
      </c>
      <c r="AV205" s="15" t="s">
        <v>141</v>
      </c>
      <c r="AW205" s="15" t="s">
        <v>32</v>
      </c>
      <c r="AX205" s="15" t="s">
        <v>82</v>
      </c>
      <c r="AY205" s="244" t="s">
        <v>134</v>
      </c>
    </row>
    <row r="206" spans="1:65" s="2" customFormat="1" ht="16.5" customHeight="1">
      <c r="A206" s="34"/>
      <c r="B206" s="35"/>
      <c r="C206" s="223" t="s">
        <v>301</v>
      </c>
      <c r="D206" s="223" t="s">
        <v>189</v>
      </c>
      <c r="E206" s="224" t="s">
        <v>317</v>
      </c>
      <c r="F206" s="225" t="s">
        <v>318</v>
      </c>
      <c r="G206" s="226" t="s">
        <v>140</v>
      </c>
      <c r="H206" s="227">
        <v>62.809</v>
      </c>
      <c r="I206" s="228"/>
      <c r="J206" s="229">
        <f>ROUND(I206*H206,2)</f>
        <v>0</v>
      </c>
      <c r="K206" s="230"/>
      <c r="L206" s="231"/>
      <c r="M206" s="232" t="s">
        <v>1</v>
      </c>
      <c r="N206" s="233" t="s">
        <v>39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192</v>
      </c>
      <c r="AT206" s="199" t="s">
        <v>189</v>
      </c>
      <c r="AU206" s="199" t="s">
        <v>84</v>
      </c>
      <c r="AY206" s="17" t="s">
        <v>134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82</v>
      </c>
      <c r="BK206" s="200">
        <f>ROUND(I206*H206,2)</f>
        <v>0</v>
      </c>
      <c r="BL206" s="17" t="s">
        <v>186</v>
      </c>
      <c r="BM206" s="199" t="s">
        <v>548</v>
      </c>
    </row>
    <row r="207" spans="2:51" s="14" customFormat="1" ht="11.25">
      <c r="B207" s="212"/>
      <c r="C207" s="213"/>
      <c r="D207" s="203" t="s">
        <v>143</v>
      </c>
      <c r="E207" s="213"/>
      <c r="F207" s="215" t="s">
        <v>412</v>
      </c>
      <c r="G207" s="213"/>
      <c r="H207" s="216">
        <v>62.809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143</v>
      </c>
      <c r="AU207" s="222" t="s">
        <v>84</v>
      </c>
      <c r="AV207" s="14" t="s">
        <v>84</v>
      </c>
      <c r="AW207" s="14" t="s">
        <v>4</v>
      </c>
      <c r="AX207" s="14" t="s">
        <v>82</v>
      </c>
      <c r="AY207" s="222" t="s">
        <v>134</v>
      </c>
    </row>
    <row r="208" spans="1:65" s="2" customFormat="1" ht="24.2" customHeight="1">
      <c r="A208" s="34"/>
      <c r="B208" s="35"/>
      <c r="C208" s="187" t="s">
        <v>305</v>
      </c>
      <c r="D208" s="187" t="s">
        <v>137</v>
      </c>
      <c r="E208" s="188" t="s">
        <v>322</v>
      </c>
      <c r="F208" s="189" t="s">
        <v>323</v>
      </c>
      <c r="G208" s="190" t="s">
        <v>140</v>
      </c>
      <c r="H208" s="191">
        <v>20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39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186</v>
      </c>
      <c r="AT208" s="199" t="s">
        <v>137</v>
      </c>
      <c r="AU208" s="199" t="s">
        <v>84</v>
      </c>
      <c r="AY208" s="17" t="s">
        <v>134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82</v>
      </c>
      <c r="BK208" s="200">
        <f>ROUND(I208*H208,2)</f>
        <v>0</v>
      </c>
      <c r="BL208" s="17" t="s">
        <v>186</v>
      </c>
      <c r="BM208" s="199" t="s">
        <v>549</v>
      </c>
    </row>
    <row r="209" spans="1:65" s="2" customFormat="1" ht="16.5" customHeight="1">
      <c r="A209" s="34"/>
      <c r="B209" s="35"/>
      <c r="C209" s="223" t="s">
        <v>310</v>
      </c>
      <c r="D209" s="223" t="s">
        <v>189</v>
      </c>
      <c r="E209" s="224" t="s">
        <v>326</v>
      </c>
      <c r="F209" s="225" t="s">
        <v>327</v>
      </c>
      <c r="G209" s="226" t="s">
        <v>140</v>
      </c>
      <c r="H209" s="227">
        <v>24</v>
      </c>
      <c r="I209" s="228"/>
      <c r="J209" s="229">
        <f>ROUND(I209*H209,2)</f>
        <v>0</v>
      </c>
      <c r="K209" s="230"/>
      <c r="L209" s="231"/>
      <c r="M209" s="232" t="s">
        <v>1</v>
      </c>
      <c r="N209" s="233" t="s">
        <v>39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192</v>
      </c>
      <c r="AT209" s="199" t="s">
        <v>189</v>
      </c>
      <c r="AU209" s="199" t="s">
        <v>84</v>
      </c>
      <c r="AY209" s="17" t="s">
        <v>134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82</v>
      </c>
      <c r="BK209" s="200">
        <f>ROUND(I209*H209,2)</f>
        <v>0</v>
      </c>
      <c r="BL209" s="17" t="s">
        <v>186</v>
      </c>
      <c r="BM209" s="199" t="s">
        <v>550</v>
      </c>
    </row>
    <row r="210" spans="2:51" s="14" customFormat="1" ht="11.25">
      <c r="B210" s="212"/>
      <c r="C210" s="213"/>
      <c r="D210" s="203" t="s">
        <v>143</v>
      </c>
      <c r="E210" s="213"/>
      <c r="F210" s="215" t="s">
        <v>329</v>
      </c>
      <c r="G210" s="213"/>
      <c r="H210" s="216">
        <v>24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84</v>
      </c>
      <c r="AV210" s="14" t="s">
        <v>84</v>
      </c>
      <c r="AW210" s="14" t="s">
        <v>4</v>
      </c>
      <c r="AX210" s="14" t="s">
        <v>82</v>
      </c>
      <c r="AY210" s="222" t="s">
        <v>134</v>
      </c>
    </row>
    <row r="211" spans="1:65" s="2" customFormat="1" ht="24.2" customHeight="1">
      <c r="A211" s="34"/>
      <c r="B211" s="35"/>
      <c r="C211" s="187" t="s">
        <v>316</v>
      </c>
      <c r="D211" s="187" t="s">
        <v>137</v>
      </c>
      <c r="E211" s="188" t="s">
        <v>331</v>
      </c>
      <c r="F211" s="189" t="s">
        <v>332</v>
      </c>
      <c r="G211" s="190" t="s">
        <v>140</v>
      </c>
      <c r="H211" s="191">
        <v>202.358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39</v>
      </c>
      <c r="O211" s="71"/>
      <c r="P211" s="197">
        <f>O211*H211</f>
        <v>0</v>
      </c>
      <c r="Q211" s="197">
        <v>0.0002</v>
      </c>
      <c r="R211" s="197">
        <f>Q211*H211</f>
        <v>0.0404716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186</v>
      </c>
      <c r="AT211" s="199" t="s">
        <v>137</v>
      </c>
      <c r="AU211" s="199" t="s">
        <v>84</v>
      </c>
      <c r="AY211" s="17" t="s">
        <v>134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82</v>
      </c>
      <c r="BK211" s="200">
        <f>ROUND(I211*H211,2)</f>
        <v>0</v>
      </c>
      <c r="BL211" s="17" t="s">
        <v>186</v>
      </c>
      <c r="BM211" s="199" t="s">
        <v>551</v>
      </c>
    </row>
    <row r="212" spans="1:65" s="2" customFormat="1" ht="33" customHeight="1">
      <c r="A212" s="34"/>
      <c r="B212" s="35"/>
      <c r="C212" s="187" t="s">
        <v>321</v>
      </c>
      <c r="D212" s="187" t="s">
        <v>137</v>
      </c>
      <c r="E212" s="188" t="s">
        <v>335</v>
      </c>
      <c r="F212" s="189" t="s">
        <v>336</v>
      </c>
      <c r="G212" s="190" t="s">
        <v>140</v>
      </c>
      <c r="H212" s="191">
        <v>202.358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39</v>
      </c>
      <c r="O212" s="71"/>
      <c r="P212" s="197">
        <f>O212*H212</f>
        <v>0</v>
      </c>
      <c r="Q212" s="197">
        <v>0.00026</v>
      </c>
      <c r="R212" s="197">
        <f>Q212*H212</f>
        <v>0.05261308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186</v>
      </c>
      <c r="AT212" s="199" t="s">
        <v>137</v>
      </c>
      <c r="AU212" s="199" t="s">
        <v>84</v>
      </c>
      <c r="AY212" s="17" t="s">
        <v>134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82</v>
      </c>
      <c r="BK212" s="200">
        <f>ROUND(I212*H212,2)</f>
        <v>0</v>
      </c>
      <c r="BL212" s="17" t="s">
        <v>186</v>
      </c>
      <c r="BM212" s="199" t="s">
        <v>552</v>
      </c>
    </row>
    <row r="213" spans="2:51" s="13" customFormat="1" ht="11.25">
      <c r="B213" s="201"/>
      <c r="C213" s="202"/>
      <c r="D213" s="203" t="s">
        <v>143</v>
      </c>
      <c r="E213" s="204" t="s">
        <v>1</v>
      </c>
      <c r="F213" s="205" t="s">
        <v>338</v>
      </c>
      <c r="G213" s="202"/>
      <c r="H213" s="204" t="s">
        <v>1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143</v>
      </c>
      <c r="AU213" s="211" t="s">
        <v>84</v>
      </c>
      <c r="AV213" s="13" t="s">
        <v>82</v>
      </c>
      <c r="AW213" s="13" t="s">
        <v>32</v>
      </c>
      <c r="AX213" s="13" t="s">
        <v>74</v>
      </c>
      <c r="AY213" s="211" t="s">
        <v>134</v>
      </c>
    </row>
    <row r="214" spans="2:51" s="13" customFormat="1" ht="11.25">
      <c r="B214" s="201"/>
      <c r="C214" s="202"/>
      <c r="D214" s="203" t="s">
        <v>143</v>
      </c>
      <c r="E214" s="204" t="s">
        <v>1</v>
      </c>
      <c r="F214" s="205" t="s">
        <v>524</v>
      </c>
      <c r="G214" s="202"/>
      <c r="H214" s="204" t="s">
        <v>1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143</v>
      </c>
      <c r="AU214" s="211" t="s">
        <v>84</v>
      </c>
      <c r="AV214" s="13" t="s">
        <v>82</v>
      </c>
      <c r="AW214" s="13" t="s">
        <v>32</v>
      </c>
      <c r="AX214" s="13" t="s">
        <v>74</v>
      </c>
      <c r="AY214" s="211" t="s">
        <v>134</v>
      </c>
    </row>
    <row r="215" spans="2:51" s="14" customFormat="1" ht="11.25">
      <c r="B215" s="212"/>
      <c r="C215" s="213"/>
      <c r="D215" s="203" t="s">
        <v>143</v>
      </c>
      <c r="E215" s="214" t="s">
        <v>1</v>
      </c>
      <c r="F215" s="215" t="s">
        <v>417</v>
      </c>
      <c r="G215" s="213"/>
      <c r="H215" s="216">
        <v>34.432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143</v>
      </c>
      <c r="AU215" s="222" t="s">
        <v>84</v>
      </c>
      <c r="AV215" s="14" t="s">
        <v>84</v>
      </c>
      <c r="AW215" s="14" t="s">
        <v>32</v>
      </c>
      <c r="AX215" s="14" t="s">
        <v>74</v>
      </c>
      <c r="AY215" s="222" t="s">
        <v>134</v>
      </c>
    </row>
    <row r="216" spans="2:51" s="13" customFormat="1" ht="11.25">
      <c r="B216" s="201"/>
      <c r="C216" s="202"/>
      <c r="D216" s="203" t="s">
        <v>143</v>
      </c>
      <c r="E216" s="204" t="s">
        <v>1</v>
      </c>
      <c r="F216" s="205" t="s">
        <v>516</v>
      </c>
      <c r="G216" s="202"/>
      <c r="H216" s="204" t="s">
        <v>1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143</v>
      </c>
      <c r="AU216" s="211" t="s">
        <v>84</v>
      </c>
      <c r="AV216" s="13" t="s">
        <v>82</v>
      </c>
      <c r="AW216" s="13" t="s">
        <v>32</v>
      </c>
      <c r="AX216" s="13" t="s">
        <v>74</v>
      </c>
      <c r="AY216" s="211" t="s">
        <v>134</v>
      </c>
    </row>
    <row r="217" spans="2:51" s="14" customFormat="1" ht="11.25">
      <c r="B217" s="212"/>
      <c r="C217" s="213"/>
      <c r="D217" s="203" t="s">
        <v>143</v>
      </c>
      <c r="E217" s="214" t="s">
        <v>1</v>
      </c>
      <c r="F217" s="215" t="s">
        <v>418</v>
      </c>
      <c r="G217" s="213"/>
      <c r="H217" s="216">
        <v>32.995999999999995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143</v>
      </c>
      <c r="AU217" s="222" t="s">
        <v>84</v>
      </c>
      <c r="AV217" s="14" t="s">
        <v>84</v>
      </c>
      <c r="AW217" s="14" t="s">
        <v>32</v>
      </c>
      <c r="AX217" s="14" t="s">
        <v>74</v>
      </c>
      <c r="AY217" s="222" t="s">
        <v>134</v>
      </c>
    </row>
    <row r="218" spans="2:51" s="13" customFormat="1" ht="11.25">
      <c r="B218" s="201"/>
      <c r="C218" s="202"/>
      <c r="D218" s="203" t="s">
        <v>143</v>
      </c>
      <c r="E218" s="204" t="s">
        <v>1</v>
      </c>
      <c r="F218" s="205" t="s">
        <v>409</v>
      </c>
      <c r="G218" s="202"/>
      <c r="H218" s="204" t="s">
        <v>1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143</v>
      </c>
      <c r="AU218" s="211" t="s">
        <v>84</v>
      </c>
      <c r="AV218" s="13" t="s">
        <v>82</v>
      </c>
      <c r="AW218" s="13" t="s">
        <v>32</v>
      </c>
      <c r="AX218" s="13" t="s">
        <v>74</v>
      </c>
      <c r="AY218" s="211" t="s">
        <v>134</v>
      </c>
    </row>
    <row r="219" spans="2:51" s="14" customFormat="1" ht="11.25">
      <c r="B219" s="212"/>
      <c r="C219" s="213"/>
      <c r="D219" s="203" t="s">
        <v>143</v>
      </c>
      <c r="E219" s="214" t="s">
        <v>1</v>
      </c>
      <c r="F219" s="215" t="s">
        <v>419</v>
      </c>
      <c r="G219" s="213"/>
      <c r="H219" s="216">
        <v>34.441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143</v>
      </c>
      <c r="AU219" s="222" t="s">
        <v>84</v>
      </c>
      <c r="AV219" s="14" t="s">
        <v>84</v>
      </c>
      <c r="AW219" s="14" t="s">
        <v>32</v>
      </c>
      <c r="AX219" s="14" t="s">
        <v>74</v>
      </c>
      <c r="AY219" s="222" t="s">
        <v>134</v>
      </c>
    </row>
    <row r="220" spans="2:51" s="14" customFormat="1" ht="11.25">
      <c r="B220" s="212"/>
      <c r="C220" s="213"/>
      <c r="D220" s="203" t="s">
        <v>143</v>
      </c>
      <c r="E220" s="214" t="s">
        <v>1</v>
      </c>
      <c r="F220" s="215" t="s">
        <v>420</v>
      </c>
      <c r="G220" s="213"/>
      <c r="H220" s="216">
        <v>2.401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84</v>
      </c>
      <c r="AV220" s="14" t="s">
        <v>84</v>
      </c>
      <c r="AW220" s="14" t="s">
        <v>32</v>
      </c>
      <c r="AX220" s="14" t="s">
        <v>74</v>
      </c>
      <c r="AY220" s="222" t="s">
        <v>134</v>
      </c>
    </row>
    <row r="221" spans="2:51" s="14" customFormat="1" ht="11.25">
      <c r="B221" s="212"/>
      <c r="C221" s="213"/>
      <c r="D221" s="203" t="s">
        <v>143</v>
      </c>
      <c r="E221" s="214" t="s">
        <v>1</v>
      </c>
      <c r="F221" s="215" t="s">
        <v>421</v>
      </c>
      <c r="G221" s="213"/>
      <c r="H221" s="216">
        <v>4.380000000000001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143</v>
      </c>
      <c r="AU221" s="222" t="s">
        <v>84</v>
      </c>
      <c r="AV221" s="14" t="s">
        <v>84</v>
      </c>
      <c r="AW221" s="14" t="s">
        <v>32</v>
      </c>
      <c r="AX221" s="14" t="s">
        <v>74</v>
      </c>
      <c r="AY221" s="222" t="s">
        <v>134</v>
      </c>
    </row>
    <row r="222" spans="2:51" s="14" customFormat="1" ht="22.5">
      <c r="B222" s="212"/>
      <c r="C222" s="213"/>
      <c r="D222" s="203" t="s">
        <v>143</v>
      </c>
      <c r="E222" s="214" t="s">
        <v>1</v>
      </c>
      <c r="F222" s="215" t="s">
        <v>422</v>
      </c>
      <c r="G222" s="213"/>
      <c r="H222" s="216">
        <v>41.367000000000004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143</v>
      </c>
      <c r="AU222" s="222" t="s">
        <v>84</v>
      </c>
      <c r="AV222" s="14" t="s">
        <v>84</v>
      </c>
      <c r="AW222" s="14" t="s">
        <v>32</v>
      </c>
      <c r="AX222" s="14" t="s">
        <v>74</v>
      </c>
      <c r="AY222" s="222" t="s">
        <v>134</v>
      </c>
    </row>
    <row r="223" spans="2:51" s="13" customFormat="1" ht="11.25">
      <c r="B223" s="201"/>
      <c r="C223" s="202"/>
      <c r="D223" s="203" t="s">
        <v>143</v>
      </c>
      <c r="E223" s="204" t="s">
        <v>1</v>
      </c>
      <c r="F223" s="205" t="s">
        <v>314</v>
      </c>
      <c r="G223" s="202"/>
      <c r="H223" s="204" t="s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143</v>
      </c>
      <c r="AU223" s="211" t="s">
        <v>84</v>
      </c>
      <c r="AV223" s="13" t="s">
        <v>82</v>
      </c>
      <c r="AW223" s="13" t="s">
        <v>32</v>
      </c>
      <c r="AX223" s="13" t="s">
        <v>74</v>
      </c>
      <c r="AY223" s="211" t="s">
        <v>134</v>
      </c>
    </row>
    <row r="224" spans="2:51" s="13" customFormat="1" ht="11.25">
      <c r="B224" s="201"/>
      <c r="C224" s="202"/>
      <c r="D224" s="203" t="s">
        <v>143</v>
      </c>
      <c r="E224" s="204" t="s">
        <v>1</v>
      </c>
      <c r="F224" s="205" t="s">
        <v>524</v>
      </c>
      <c r="G224" s="202"/>
      <c r="H224" s="204" t="s">
        <v>1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143</v>
      </c>
      <c r="AU224" s="211" t="s">
        <v>84</v>
      </c>
      <c r="AV224" s="13" t="s">
        <v>82</v>
      </c>
      <c r="AW224" s="13" t="s">
        <v>32</v>
      </c>
      <c r="AX224" s="13" t="s">
        <v>74</v>
      </c>
      <c r="AY224" s="211" t="s">
        <v>134</v>
      </c>
    </row>
    <row r="225" spans="2:51" s="14" customFormat="1" ht="11.25">
      <c r="B225" s="212"/>
      <c r="C225" s="213"/>
      <c r="D225" s="203" t="s">
        <v>143</v>
      </c>
      <c r="E225" s="214" t="s">
        <v>1</v>
      </c>
      <c r="F225" s="215" t="s">
        <v>407</v>
      </c>
      <c r="G225" s="213"/>
      <c r="H225" s="216">
        <v>14.2552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143</v>
      </c>
      <c r="AU225" s="222" t="s">
        <v>84</v>
      </c>
      <c r="AV225" s="14" t="s">
        <v>84</v>
      </c>
      <c r="AW225" s="14" t="s">
        <v>32</v>
      </c>
      <c r="AX225" s="14" t="s">
        <v>74</v>
      </c>
      <c r="AY225" s="222" t="s">
        <v>134</v>
      </c>
    </row>
    <row r="226" spans="2:51" s="13" customFormat="1" ht="11.25">
      <c r="B226" s="201"/>
      <c r="C226" s="202"/>
      <c r="D226" s="203" t="s">
        <v>143</v>
      </c>
      <c r="E226" s="204" t="s">
        <v>1</v>
      </c>
      <c r="F226" s="205" t="s">
        <v>516</v>
      </c>
      <c r="G226" s="202"/>
      <c r="H226" s="204" t="s">
        <v>1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143</v>
      </c>
      <c r="AU226" s="211" t="s">
        <v>84</v>
      </c>
      <c r="AV226" s="13" t="s">
        <v>82</v>
      </c>
      <c r="AW226" s="13" t="s">
        <v>32</v>
      </c>
      <c r="AX226" s="13" t="s">
        <v>74</v>
      </c>
      <c r="AY226" s="211" t="s">
        <v>134</v>
      </c>
    </row>
    <row r="227" spans="2:51" s="14" customFormat="1" ht="11.25">
      <c r="B227" s="212"/>
      <c r="C227" s="213"/>
      <c r="D227" s="203" t="s">
        <v>143</v>
      </c>
      <c r="E227" s="214" t="s">
        <v>1</v>
      </c>
      <c r="F227" s="215" t="s">
        <v>408</v>
      </c>
      <c r="G227" s="213"/>
      <c r="H227" s="216">
        <v>12.3522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143</v>
      </c>
      <c r="AU227" s="222" t="s">
        <v>84</v>
      </c>
      <c r="AV227" s="14" t="s">
        <v>84</v>
      </c>
      <c r="AW227" s="14" t="s">
        <v>32</v>
      </c>
      <c r="AX227" s="14" t="s">
        <v>74</v>
      </c>
      <c r="AY227" s="222" t="s">
        <v>134</v>
      </c>
    </row>
    <row r="228" spans="2:51" s="13" customFormat="1" ht="11.25">
      <c r="B228" s="201"/>
      <c r="C228" s="202"/>
      <c r="D228" s="203" t="s">
        <v>143</v>
      </c>
      <c r="E228" s="204" t="s">
        <v>1</v>
      </c>
      <c r="F228" s="205" t="s">
        <v>409</v>
      </c>
      <c r="G228" s="202"/>
      <c r="H228" s="204" t="s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143</v>
      </c>
      <c r="AU228" s="211" t="s">
        <v>84</v>
      </c>
      <c r="AV228" s="13" t="s">
        <v>82</v>
      </c>
      <c r="AW228" s="13" t="s">
        <v>32</v>
      </c>
      <c r="AX228" s="13" t="s">
        <v>74</v>
      </c>
      <c r="AY228" s="211" t="s">
        <v>134</v>
      </c>
    </row>
    <row r="229" spans="2:51" s="14" customFormat="1" ht="11.25">
      <c r="B229" s="212"/>
      <c r="C229" s="213"/>
      <c r="D229" s="203" t="s">
        <v>143</v>
      </c>
      <c r="E229" s="214" t="s">
        <v>1</v>
      </c>
      <c r="F229" s="215" t="s">
        <v>410</v>
      </c>
      <c r="G229" s="213"/>
      <c r="H229" s="216">
        <v>25.733400000000003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143</v>
      </c>
      <c r="AU229" s="222" t="s">
        <v>84</v>
      </c>
      <c r="AV229" s="14" t="s">
        <v>84</v>
      </c>
      <c r="AW229" s="14" t="s">
        <v>32</v>
      </c>
      <c r="AX229" s="14" t="s">
        <v>74</v>
      </c>
      <c r="AY229" s="222" t="s">
        <v>134</v>
      </c>
    </row>
    <row r="230" spans="2:51" s="15" customFormat="1" ht="11.25">
      <c r="B230" s="234"/>
      <c r="C230" s="235"/>
      <c r="D230" s="203" t="s">
        <v>143</v>
      </c>
      <c r="E230" s="236" t="s">
        <v>1</v>
      </c>
      <c r="F230" s="237" t="s">
        <v>269</v>
      </c>
      <c r="G230" s="235"/>
      <c r="H230" s="238">
        <v>202.3578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143</v>
      </c>
      <c r="AU230" s="244" t="s">
        <v>84</v>
      </c>
      <c r="AV230" s="15" t="s">
        <v>141</v>
      </c>
      <c r="AW230" s="15" t="s">
        <v>32</v>
      </c>
      <c r="AX230" s="15" t="s">
        <v>82</v>
      </c>
      <c r="AY230" s="244" t="s">
        <v>134</v>
      </c>
    </row>
    <row r="231" spans="1:65" s="2" customFormat="1" ht="24.2" customHeight="1">
      <c r="A231" s="34"/>
      <c r="B231" s="35"/>
      <c r="C231" s="187" t="s">
        <v>325</v>
      </c>
      <c r="D231" s="187" t="s">
        <v>137</v>
      </c>
      <c r="E231" s="188" t="s">
        <v>344</v>
      </c>
      <c r="F231" s="189" t="s">
        <v>345</v>
      </c>
      <c r="G231" s="190" t="s">
        <v>140</v>
      </c>
      <c r="H231" s="191">
        <v>9.706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39</v>
      </c>
      <c r="O231" s="7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186</v>
      </c>
      <c r="AT231" s="199" t="s">
        <v>137</v>
      </c>
      <c r="AU231" s="199" t="s">
        <v>84</v>
      </c>
      <c r="AY231" s="17" t="s">
        <v>134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82</v>
      </c>
      <c r="BK231" s="200">
        <f>ROUND(I231*H231,2)</f>
        <v>0</v>
      </c>
      <c r="BL231" s="17" t="s">
        <v>186</v>
      </c>
      <c r="BM231" s="199" t="s">
        <v>553</v>
      </c>
    </row>
    <row r="232" spans="2:51" s="13" customFormat="1" ht="11.25">
      <c r="B232" s="201"/>
      <c r="C232" s="202"/>
      <c r="D232" s="203" t="s">
        <v>143</v>
      </c>
      <c r="E232" s="204" t="s">
        <v>1</v>
      </c>
      <c r="F232" s="205" t="s">
        <v>338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143</v>
      </c>
      <c r="AU232" s="211" t="s">
        <v>84</v>
      </c>
      <c r="AV232" s="13" t="s">
        <v>82</v>
      </c>
      <c r="AW232" s="13" t="s">
        <v>32</v>
      </c>
      <c r="AX232" s="13" t="s">
        <v>74</v>
      </c>
      <c r="AY232" s="211" t="s">
        <v>134</v>
      </c>
    </row>
    <row r="233" spans="2:51" s="14" customFormat="1" ht="11.25">
      <c r="B233" s="212"/>
      <c r="C233" s="213"/>
      <c r="D233" s="203" t="s">
        <v>143</v>
      </c>
      <c r="E233" s="214" t="s">
        <v>1</v>
      </c>
      <c r="F233" s="215" t="s">
        <v>420</v>
      </c>
      <c r="G233" s="213"/>
      <c r="H233" s="216">
        <v>2.401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143</v>
      </c>
      <c r="AU233" s="222" t="s">
        <v>84</v>
      </c>
      <c r="AV233" s="14" t="s">
        <v>84</v>
      </c>
      <c r="AW233" s="14" t="s">
        <v>32</v>
      </c>
      <c r="AX233" s="14" t="s">
        <v>74</v>
      </c>
      <c r="AY233" s="222" t="s">
        <v>134</v>
      </c>
    </row>
    <row r="234" spans="2:51" s="14" customFormat="1" ht="11.25">
      <c r="B234" s="212"/>
      <c r="C234" s="213"/>
      <c r="D234" s="203" t="s">
        <v>143</v>
      </c>
      <c r="E234" s="214" t="s">
        <v>1</v>
      </c>
      <c r="F234" s="215" t="s">
        <v>424</v>
      </c>
      <c r="G234" s="213"/>
      <c r="H234" s="216">
        <v>3.68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143</v>
      </c>
      <c r="AU234" s="222" t="s">
        <v>84</v>
      </c>
      <c r="AV234" s="14" t="s">
        <v>84</v>
      </c>
      <c r="AW234" s="14" t="s">
        <v>32</v>
      </c>
      <c r="AX234" s="14" t="s">
        <v>74</v>
      </c>
      <c r="AY234" s="222" t="s">
        <v>134</v>
      </c>
    </row>
    <row r="235" spans="2:51" s="13" customFormat="1" ht="11.25">
      <c r="B235" s="201"/>
      <c r="C235" s="202"/>
      <c r="D235" s="203" t="s">
        <v>143</v>
      </c>
      <c r="E235" s="204" t="s">
        <v>1</v>
      </c>
      <c r="F235" s="205" t="s">
        <v>314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143</v>
      </c>
      <c r="AU235" s="211" t="s">
        <v>84</v>
      </c>
      <c r="AV235" s="13" t="s">
        <v>82</v>
      </c>
      <c r="AW235" s="13" t="s">
        <v>32</v>
      </c>
      <c r="AX235" s="13" t="s">
        <v>74</v>
      </c>
      <c r="AY235" s="211" t="s">
        <v>134</v>
      </c>
    </row>
    <row r="236" spans="2:51" s="14" customFormat="1" ht="11.25">
      <c r="B236" s="212"/>
      <c r="C236" s="213"/>
      <c r="D236" s="203" t="s">
        <v>143</v>
      </c>
      <c r="E236" s="214" t="s">
        <v>1</v>
      </c>
      <c r="F236" s="215" t="s">
        <v>425</v>
      </c>
      <c r="G236" s="213"/>
      <c r="H236" s="216">
        <v>3.625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143</v>
      </c>
      <c r="AU236" s="222" t="s">
        <v>84</v>
      </c>
      <c r="AV236" s="14" t="s">
        <v>84</v>
      </c>
      <c r="AW236" s="14" t="s">
        <v>32</v>
      </c>
      <c r="AX236" s="14" t="s">
        <v>74</v>
      </c>
      <c r="AY236" s="222" t="s">
        <v>134</v>
      </c>
    </row>
    <row r="237" spans="2:51" s="15" customFormat="1" ht="11.25">
      <c r="B237" s="234"/>
      <c r="C237" s="235"/>
      <c r="D237" s="203" t="s">
        <v>143</v>
      </c>
      <c r="E237" s="236" t="s">
        <v>1</v>
      </c>
      <c r="F237" s="237" t="s">
        <v>269</v>
      </c>
      <c r="G237" s="235"/>
      <c r="H237" s="238">
        <v>9.706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143</v>
      </c>
      <c r="AU237" s="244" t="s">
        <v>84</v>
      </c>
      <c r="AV237" s="15" t="s">
        <v>141</v>
      </c>
      <c r="AW237" s="15" t="s">
        <v>32</v>
      </c>
      <c r="AX237" s="15" t="s">
        <v>82</v>
      </c>
      <c r="AY237" s="244" t="s">
        <v>134</v>
      </c>
    </row>
    <row r="238" spans="2:63" s="12" customFormat="1" ht="25.9" customHeight="1">
      <c r="B238" s="171"/>
      <c r="C238" s="172"/>
      <c r="D238" s="173" t="s">
        <v>73</v>
      </c>
      <c r="E238" s="174" t="s">
        <v>554</v>
      </c>
      <c r="F238" s="174" t="s">
        <v>555</v>
      </c>
      <c r="G238" s="172"/>
      <c r="H238" s="172"/>
      <c r="I238" s="175"/>
      <c r="J238" s="176">
        <f>BK238</f>
        <v>0</v>
      </c>
      <c r="K238" s="172"/>
      <c r="L238" s="177"/>
      <c r="M238" s="178"/>
      <c r="N238" s="179"/>
      <c r="O238" s="179"/>
      <c r="P238" s="180">
        <f>SUM(P239:P242)</f>
        <v>0</v>
      </c>
      <c r="Q238" s="179"/>
      <c r="R238" s="180">
        <f>SUM(R239:R242)</f>
        <v>0</v>
      </c>
      <c r="S238" s="179"/>
      <c r="T238" s="181">
        <f>SUM(T239:T242)</f>
        <v>0</v>
      </c>
      <c r="AR238" s="182" t="s">
        <v>141</v>
      </c>
      <c r="AT238" s="183" t="s">
        <v>73</v>
      </c>
      <c r="AU238" s="183" t="s">
        <v>74</v>
      </c>
      <c r="AY238" s="182" t="s">
        <v>134</v>
      </c>
      <c r="BK238" s="184">
        <f>SUM(BK239:BK242)</f>
        <v>0</v>
      </c>
    </row>
    <row r="239" spans="1:65" s="2" customFormat="1" ht="24.2" customHeight="1">
      <c r="A239" s="34"/>
      <c r="B239" s="35"/>
      <c r="C239" s="187" t="s">
        <v>330</v>
      </c>
      <c r="D239" s="187" t="s">
        <v>137</v>
      </c>
      <c r="E239" s="188" t="s">
        <v>556</v>
      </c>
      <c r="F239" s="189" t="s">
        <v>557</v>
      </c>
      <c r="G239" s="190" t="s">
        <v>558</v>
      </c>
      <c r="H239" s="191">
        <v>3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39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559</v>
      </c>
      <c r="AT239" s="199" t="s">
        <v>137</v>
      </c>
      <c r="AU239" s="199" t="s">
        <v>82</v>
      </c>
      <c r="AY239" s="17" t="s">
        <v>134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82</v>
      </c>
      <c r="BK239" s="200">
        <f>ROUND(I239*H239,2)</f>
        <v>0</v>
      </c>
      <c r="BL239" s="17" t="s">
        <v>559</v>
      </c>
      <c r="BM239" s="199" t="s">
        <v>560</v>
      </c>
    </row>
    <row r="240" spans="2:51" s="13" customFormat="1" ht="11.25">
      <c r="B240" s="201"/>
      <c r="C240" s="202"/>
      <c r="D240" s="203" t="s">
        <v>143</v>
      </c>
      <c r="E240" s="204" t="s">
        <v>1</v>
      </c>
      <c r="F240" s="205" t="s">
        <v>516</v>
      </c>
      <c r="G240" s="202"/>
      <c r="H240" s="204" t="s">
        <v>1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143</v>
      </c>
      <c r="AU240" s="211" t="s">
        <v>82</v>
      </c>
      <c r="AV240" s="13" t="s">
        <v>82</v>
      </c>
      <c r="AW240" s="13" t="s">
        <v>32</v>
      </c>
      <c r="AX240" s="13" t="s">
        <v>74</v>
      </c>
      <c r="AY240" s="211" t="s">
        <v>134</v>
      </c>
    </row>
    <row r="241" spans="2:51" s="13" customFormat="1" ht="11.25">
      <c r="B241" s="201"/>
      <c r="C241" s="202"/>
      <c r="D241" s="203" t="s">
        <v>143</v>
      </c>
      <c r="E241" s="204" t="s">
        <v>1</v>
      </c>
      <c r="F241" s="205" t="s">
        <v>561</v>
      </c>
      <c r="G241" s="202"/>
      <c r="H241" s="204" t="s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143</v>
      </c>
      <c r="AU241" s="211" t="s">
        <v>82</v>
      </c>
      <c r="AV241" s="13" t="s">
        <v>82</v>
      </c>
      <c r="AW241" s="13" t="s">
        <v>32</v>
      </c>
      <c r="AX241" s="13" t="s">
        <v>74</v>
      </c>
      <c r="AY241" s="211" t="s">
        <v>134</v>
      </c>
    </row>
    <row r="242" spans="2:51" s="14" customFormat="1" ht="11.25">
      <c r="B242" s="212"/>
      <c r="C242" s="213"/>
      <c r="D242" s="203" t="s">
        <v>143</v>
      </c>
      <c r="E242" s="214" t="s">
        <v>1</v>
      </c>
      <c r="F242" s="215" t="s">
        <v>152</v>
      </c>
      <c r="G242" s="213"/>
      <c r="H242" s="216">
        <v>3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143</v>
      </c>
      <c r="AU242" s="222" t="s">
        <v>82</v>
      </c>
      <c r="AV242" s="14" t="s">
        <v>84</v>
      </c>
      <c r="AW242" s="14" t="s">
        <v>32</v>
      </c>
      <c r="AX242" s="14" t="s">
        <v>82</v>
      </c>
      <c r="AY242" s="222" t="s">
        <v>134</v>
      </c>
    </row>
    <row r="243" spans="2:63" s="12" customFormat="1" ht="25.9" customHeight="1">
      <c r="B243" s="171"/>
      <c r="C243" s="172"/>
      <c r="D243" s="173" t="s">
        <v>73</v>
      </c>
      <c r="E243" s="174" t="s">
        <v>348</v>
      </c>
      <c r="F243" s="174" t="s">
        <v>349</v>
      </c>
      <c r="G243" s="172"/>
      <c r="H243" s="172"/>
      <c r="I243" s="175"/>
      <c r="J243" s="176">
        <f>BK243</f>
        <v>0</v>
      </c>
      <c r="K243" s="172"/>
      <c r="L243" s="177"/>
      <c r="M243" s="178"/>
      <c r="N243" s="179"/>
      <c r="O243" s="179"/>
      <c r="P243" s="180">
        <f>P244+P246</f>
        <v>0</v>
      </c>
      <c r="Q243" s="179"/>
      <c r="R243" s="180">
        <f>R244+R246</f>
        <v>0</v>
      </c>
      <c r="S243" s="179"/>
      <c r="T243" s="181">
        <f>T244+T246</f>
        <v>0</v>
      </c>
      <c r="AR243" s="182" t="s">
        <v>160</v>
      </c>
      <c r="AT243" s="183" t="s">
        <v>73</v>
      </c>
      <c r="AU243" s="183" t="s">
        <v>74</v>
      </c>
      <c r="AY243" s="182" t="s">
        <v>134</v>
      </c>
      <c r="BK243" s="184">
        <f>BK244+BK246</f>
        <v>0</v>
      </c>
    </row>
    <row r="244" spans="2:63" s="12" customFormat="1" ht="22.9" customHeight="1">
      <c r="B244" s="171"/>
      <c r="C244" s="172"/>
      <c r="D244" s="173" t="s">
        <v>73</v>
      </c>
      <c r="E244" s="185" t="s">
        <v>350</v>
      </c>
      <c r="F244" s="185" t="s">
        <v>351</v>
      </c>
      <c r="G244" s="172"/>
      <c r="H244" s="172"/>
      <c r="I244" s="175"/>
      <c r="J244" s="186">
        <f>BK244</f>
        <v>0</v>
      </c>
      <c r="K244" s="172"/>
      <c r="L244" s="177"/>
      <c r="M244" s="178"/>
      <c r="N244" s="179"/>
      <c r="O244" s="179"/>
      <c r="P244" s="180">
        <f>P245</f>
        <v>0</v>
      </c>
      <c r="Q244" s="179"/>
      <c r="R244" s="180">
        <f>R245</f>
        <v>0</v>
      </c>
      <c r="S244" s="179"/>
      <c r="T244" s="181">
        <f>T245</f>
        <v>0</v>
      </c>
      <c r="AR244" s="182" t="s">
        <v>160</v>
      </c>
      <c r="AT244" s="183" t="s">
        <v>73</v>
      </c>
      <c r="AU244" s="183" t="s">
        <v>82</v>
      </c>
      <c r="AY244" s="182" t="s">
        <v>134</v>
      </c>
      <c r="BK244" s="184">
        <f>BK245</f>
        <v>0</v>
      </c>
    </row>
    <row r="245" spans="1:65" s="2" customFormat="1" ht="16.5" customHeight="1">
      <c r="A245" s="34"/>
      <c r="B245" s="35"/>
      <c r="C245" s="187" t="s">
        <v>334</v>
      </c>
      <c r="D245" s="187" t="s">
        <v>137</v>
      </c>
      <c r="E245" s="188" t="s">
        <v>353</v>
      </c>
      <c r="F245" s="189" t="s">
        <v>351</v>
      </c>
      <c r="G245" s="190" t="s">
        <v>354</v>
      </c>
      <c r="H245" s="303">
        <f>SUM(J97+J101+J106)/100</f>
        <v>0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39</v>
      </c>
      <c r="O245" s="7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355</v>
      </c>
      <c r="AT245" s="199" t="s">
        <v>137</v>
      </c>
      <c r="AU245" s="199" t="s">
        <v>84</v>
      </c>
      <c r="AY245" s="17" t="s">
        <v>134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82</v>
      </c>
      <c r="BK245" s="200">
        <f>ROUND(I245*H245,2)</f>
        <v>0</v>
      </c>
      <c r="BL245" s="17" t="s">
        <v>355</v>
      </c>
      <c r="BM245" s="199" t="s">
        <v>562</v>
      </c>
    </row>
    <row r="246" spans="2:63" s="12" customFormat="1" ht="22.9" customHeight="1">
      <c r="B246" s="171"/>
      <c r="C246" s="172"/>
      <c r="D246" s="173" t="s">
        <v>73</v>
      </c>
      <c r="E246" s="185" t="s">
        <v>357</v>
      </c>
      <c r="F246" s="185" t="s">
        <v>358</v>
      </c>
      <c r="G246" s="172"/>
      <c r="H246" s="30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P247</f>
        <v>0</v>
      </c>
      <c r="Q246" s="179"/>
      <c r="R246" s="180">
        <f>R247</f>
        <v>0</v>
      </c>
      <c r="S246" s="179"/>
      <c r="T246" s="181">
        <f>T247</f>
        <v>0</v>
      </c>
      <c r="AR246" s="182" t="s">
        <v>160</v>
      </c>
      <c r="AT246" s="183" t="s">
        <v>73</v>
      </c>
      <c r="AU246" s="183" t="s">
        <v>82</v>
      </c>
      <c r="AY246" s="182" t="s">
        <v>134</v>
      </c>
      <c r="BK246" s="184">
        <f>BK247</f>
        <v>0</v>
      </c>
    </row>
    <row r="247" spans="1:65" s="2" customFormat="1" ht="16.5" customHeight="1">
      <c r="A247" s="34"/>
      <c r="B247" s="35"/>
      <c r="C247" s="187" t="s">
        <v>343</v>
      </c>
      <c r="D247" s="187" t="s">
        <v>137</v>
      </c>
      <c r="E247" s="188" t="s">
        <v>360</v>
      </c>
      <c r="F247" s="189" t="s">
        <v>358</v>
      </c>
      <c r="G247" s="190" t="s">
        <v>354</v>
      </c>
      <c r="H247" s="303">
        <f>SUM(J97+J101+J106)/100</f>
        <v>0</v>
      </c>
      <c r="I247" s="192"/>
      <c r="J247" s="193">
        <f>ROUND(I247*H247,2)</f>
        <v>0</v>
      </c>
      <c r="K247" s="194"/>
      <c r="L247" s="39"/>
      <c r="M247" s="245" t="s">
        <v>1</v>
      </c>
      <c r="N247" s="246" t="s">
        <v>39</v>
      </c>
      <c r="O247" s="247"/>
      <c r="P247" s="248">
        <f>O247*H247</f>
        <v>0</v>
      </c>
      <c r="Q247" s="248">
        <v>0</v>
      </c>
      <c r="R247" s="248">
        <f>Q247*H247</f>
        <v>0</v>
      </c>
      <c r="S247" s="248">
        <v>0</v>
      </c>
      <c r="T247" s="24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355</v>
      </c>
      <c r="AT247" s="199" t="s">
        <v>137</v>
      </c>
      <c r="AU247" s="199" t="s">
        <v>84</v>
      </c>
      <c r="AY247" s="17" t="s">
        <v>134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82</v>
      </c>
      <c r="BK247" s="200">
        <f>ROUND(I247*H247,2)</f>
        <v>0</v>
      </c>
      <c r="BL247" s="17" t="s">
        <v>355</v>
      </c>
      <c r="BM247" s="199" t="s">
        <v>563</v>
      </c>
    </row>
    <row r="248" spans="1:31" s="2" customFormat="1" ht="6.95" customHeight="1">
      <c r="A248" s="34"/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39"/>
      <c r="M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</sheetData>
  <sheetProtection algorithmName="SHA-512" hashValue="nCGkeTdV5YpOA5Vb4DugTBMMx9e1YlLT8swOra7pGrRoBSa1mj0jh4IulUGS83suS1Gtr29dM2jOyyDi10oK1g==" saltValue="p1mBC6I/VEI/iQH0aBhH4g==" spinCount="100000" sheet="1" objects="1" scenarios="1" formatColumns="0" formatRows="0" autoFilter="0"/>
  <autoFilter ref="C128:K24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47">
      <selection activeCell="H174" sqref="H17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564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ROUND((SUM(BE126:BE173)),2)</f>
        <v>0</v>
      </c>
      <c r="G33" s="34"/>
      <c r="H33" s="34"/>
      <c r="I33" s="124">
        <v>0.21</v>
      </c>
      <c r="J33" s="123">
        <f>ROUND(((SUM(BE126:BE173))*I33),2)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ROUND((SUM(BF126:BF173)),2)</f>
        <v>0</v>
      </c>
      <c r="G34" s="34"/>
      <c r="H34" s="34"/>
      <c r="I34" s="124">
        <v>0.15</v>
      </c>
      <c r="J34" s="123">
        <f>ROUND(((SUM(BF126:BF173))*I34),2)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ROUND((SUM(BG126:BG173)),2)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ROUND((SUM(BH126:BH173)),2)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ROUND((SUM(BI126:BI173)),2)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25 - U Stanice 594/5, byt č. 303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2:12" s="10" customFormat="1" ht="19.9" customHeight="1">
      <c r="B98" s="153"/>
      <c r="C98" s="154"/>
      <c r="D98" s="155" t="s">
        <v>565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J139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J147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111</v>
      </c>
      <c r="E102" s="150"/>
      <c r="F102" s="150"/>
      <c r="G102" s="150"/>
      <c r="H102" s="150"/>
      <c r="I102" s="150"/>
      <c r="J102" s="151">
        <f>J150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115</v>
      </c>
      <c r="E103" s="156"/>
      <c r="F103" s="156"/>
      <c r="G103" s="156"/>
      <c r="H103" s="156"/>
      <c r="I103" s="156"/>
      <c r="J103" s="157">
        <f>J151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116</v>
      </c>
      <c r="E104" s="150"/>
      <c r="F104" s="150"/>
      <c r="G104" s="150"/>
      <c r="H104" s="150"/>
      <c r="I104" s="150"/>
      <c r="J104" s="151">
        <f>J169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117</v>
      </c>
      <c r="E105" s="156"/>
      <c r="F105" s="156"/>
      <c r="G105" s="156"/>
      <c r="H105" s="156"/>
      <c r="I105" s="156"/>
      <c r="J105" s="157">
        <f>J170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118</v>
      </c>
      <c r="E106" s="156"/>
      <c r="F106" s="156"/>
      <c r="G106" s="156"/>
      <c r="H106" s="156"/>
      <c r="I106" s="156"/>
      <c r="J106" s="157">
        <f>J172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8" t="str">
        <f>E7</f>
        <v>Oprava bytů</v>
      </c>
      <c r="F116" s="299"/>
      <c r="G116" s="299"/>
      <c r="H116" s="29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0" t="str">
        <f>E9</f>
        <v>25 - U Stanice 594/5, byt č. 303</v>
      </c>
      <c r="F118" s="300"/>
      <c r="G118" s="300"/>
      <c r="H118" s="30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>
        <f>IF(J12="","",J12)</f>
        <v>45231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E15</f>
        <v>Městská část Praha 6</v>
      </c>
      <c r="G122" s="36"/>
      <c r="H122" s="36"/>
      <c r="I122" s="29" t="s">
        <v>29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30</v>
      </c>
      <c r="J123" s="32" t="str">
        <f>E24</f>
        <v>Simona Králová, SNEO, a.s.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9"/>
      <c r="B125" s="160"/>
      <c r="C125" s="161" t="s">
        <v>120</v>
      </c>
      <c r="D125" s="162" t="s">
        <v>59</v>
      </c>
      <c r="E125" s="162" t="s">
        <v>55</v>
      </c>
      <c r="F125" s="162" t="s">
        <v>56</v>
      </c>
      <c r="G125" s="162" t="s">
        <v>121</v>
      </c>
      <c r="H125" s="162" t="s">
        <v>122</v>
      </c>
      <c r="I125" s="162" t="s">
        <v>123</v>
      </c>
      <c r="J125" s="163" t="s">
        <v>104</v>
      </c>
      <c r="K125" s="164" t="s">
        <v>124</v>
      </c>
      <c r="L125" s="165"/>
      <c r="M125" s="75" t="s">
        <v>1</v>
      </c>
      <c r="N125" s="76" t="s">
        <v>38</v>
      </c>
      <c r="O125" s="76" t="s">
        <v>125</v>
      </c>
      <c r="P125" s="76" t="s">
        <v>126</v>
      </c>
      <c r="Q125" s="76" t="s">
        <v>127</v>
      </c>
      <c r="R125" s="76" t="s">
        <v>128</v>
      </c>
      <c r="S125" s="76" t="s">
        <v>129</v>
      </c>
      <c r="T125" s="77" t="s">
        <v>130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9" customHeight="1">
      <c r="A126" s="34"/>
      <c r="B126" s="35"/>
      <c r="C126" s="82" t="s">
        <v>131</v>
      </c>
      <c r="D126" s="36"/>
      <c r="E126" s="36"/>
      <c r="F126" s="36"/>
      <c r="G126" s="36"/>
      <c r="H126" s="36"/>
      <c r="I126" s="36"/>
      <c r="J126" s="166">
        <f>BK126</f>
        <v>0</v>
      </c>
      <c r="K126" s="36"/>
      <c r="L126" s="39"/>
      <c r="M126" s="78"/>
      <c r="N126" s="167"/>
      <c r="O126" s="79"/>
      <c r="P126" s="168">
        <f>P127+P150+P169</f>
        <v>0</v>
      </c>
      <c r="Q126" s="79"/>
      <c r="R126" s="168">
        <f>R127+R150+R169</f>
        <v>0.0620218</v>
      </c>
      <c r="S126" s="79"/>
      <c r="T126" s="169">
        <f>T127+T150+T169</f>
        <v>0.00483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106</v>
      </c>
      <c r="BK126" s="170">
        <f>BK127+BK150+BK169</f>
        <v>0</v>
      </c>
    </row>
    <row r="127" spans="2:63" s="12" customFormat="1" ht="25.9" customHeight="1">
      <c r="B127" s="171"/>
      <c r="C127" s="172"/>
      <c r="D127" s="173" t="s">
        <v>73</v>
      </c>
      <c r="E127" s="174" t="s">
        <v>132</v>
      </c>
      <c r="F127" s="174" t="s">
        <v>133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P128+P134+P139+P147</f>
        <v>0</v>
      </c>
      <c r="Q127" s="179"/>
      <c r="R127" s="180">
        <f>R128+R134+R139+R147</f>
        <v>0.046691800000000006</v>
      </c>
      <c r="S127" s="179"/>
      <c r="T127" s="181">
        <f>T128+T134+T139+T147</f>
        <v>0</v>
      </c>
      <c r="AR127" s="182" t="s">
        <v>82</v>
      </c>
      <c r="AT127" s="183" t="s">
        <v>73</v>
      </c>
      <c r="AU127" s="183" t="s">
        <v>74</v>
      </c>
      <c r="AY127" s="182" t="s">
        <v>134</v>
      </c>
      <c r="BK127" s="184">
        <f>BK128+BK134+BK139+BK147</f>
        <v>0</v>
      </c>
    </row>
    <row r="128" spans="2:63" s="12" customFormat="1" ht="22.9" customHeight="1">
      <c r="B128" s="171"/>
      <c r="C128" s="172"/>
      <c r="D128" s="173" t="s">
        <v>73</v>
      </c>
      <c r="E128" s="185" t="s">
        <v>165</v>
      </c>
      <c r="F128" s="185" t="s">
        <v>566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SUM(P129:P133)</f>
        <v>0</v>
      </c>
      <c r="Q128" s="179"/>
      <c r="R128" s="180">
        <f>SUM(R129:R133)</f>
        <v>0.044730000000000006</v>
      </c>
      <c r="S128" s="179"/>
      <c r="T128" s="181">
        <f>SUM(T129:T133)</f>
        <v>0</v>
      </c>
      <c r="AR128" s="182" t="s">
        <v>82</v>
      </c>
      <c r="AT128" s="183" t="s">
        <v>73</v>
      </c>
      <c r="AU128" s="183" t="s">
        <v>82</v>
      </c>
      <c r="AY128" s="182" t="s">
        <v>134</v>
      </c>
      <c r="BK128" s="184">
        <f>SUM(BK129:BK133)</f>
        <v>0</v>
      </c>
    </row>
    <row r="129" spans="1:65" s="2" customFormat="1" ht="24.2" customHeight="1">
      <c r="A129" s="34"/>
      <c r="B129" s="35"/>
      <c r="C129" s="187" t="s">
        <v>82</v>
      </c>
      <c r="D129" s="187" t="s">
        <v>137</v>
      </c>
      <c r="E129" s="188" t="s">
        <v>567</v>
      </c>
      <c r="F129" s="189" t="s">
        <v>568</v>
      </c>
      <c r="G129" s="190" t="s">
        <v>140</v>
      </c>
      <c r="H129" s="191">
        <v>10.5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39</v>
      </c>
      <c r="O129" s="71"/>
      <c r="P129" s="197">
        <f>O129*H129</f>
        <v>0</v>
      </c>
      <c r="Q129" s="197">
        <v>0.00026</v>
      </c>
      <c r="R129" s="197">
        <f>Q129*H129</f>
        <v>0.00273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141</v>
      </c>
      <c r="AT129" s="199" t="s">
        <v>137</v>
      </c>
      <c r="AU129" s="199" t="s">
        <v>84</v>
      </c>
      <c r="AY129" s="17" t="s">
        <v>134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82</v>
      </c>
      <c r="BK129" s="200">
        <f>ROUND(I129*H129,2)</f>
        <v>0</v>
      </c>
      <c r="BL129" s="17" t="s">
        <v>141</v>
      </c>
      <c r="BM129" s="199" t="s">
        <v>569</v>
      </c>
    </row>
    <row r="130" spans="2:51" s="13" customFormat="1" ht="11.25">
      <c r="B130" s="201"/>
      <c r="C130" s="202"/>
      <c r="D130" s="203" t="s">
        <v>143</v>
      </c>
      <c r="E130" s="204" t="s">
        <v>1</v>
      </c>
      <c r="F130" s="205" t="s">
        <v>570</v>
      </c>
      <c r="G130" s="202"/>
      <c r="H130" s="204" t="s">
        <v>1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143</v>
      </c>
      <c r="AU130" s="211" t="s">
        <v>84</v>
      </c>
      <c r="AV130" s="13" t="s">
        <v>82</v>
      </c>
      <c r="AW130" s="13" t="s">
        <v>32</v>
      </c>
      <c r="AX130" s="13" t="s">
        <v>74</v>
      </c>
      <c r="AY130" s="211" t="s">
        <v>134</v>
      </c>
    </row>
    <row r="131" spans="2:51" s="13" customFormat="1" ht="11.25">
      <c r="B131" s="201"/>
      <c r="C131" s="202"/>
      <c r="D131" s="203" t="s">
        <v>143</v>
      </c>
      <c r="E131" s="204" t="s">
        <v>1</v>
      </c>
      <c r="F131" s="205" t="s">
        <v>571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143</v>
      </c>
      <c r="AU131" s="211" t="s">
        <v>84</v>
      </c>
      <c r="AV131" s="13" t="s">
        <v>82</v>
      </c>
      <c r="AW131" s="13" t="s">
        <v>32</v>
      </c>
      <c r="AX131" s="13" t="s">
        <v>74</v>
      </c>
      <c r="AY131" s="211" t="s">
        <v>134</v>
      </c>
    </row>
    <row r="132" spans="2:51" s="14" customFormat="1" ht="11.25">
      <c r="B132" s="212"/>
      <c r="C132" s="213"/>
      <c r="D132" s="203" t="s">
        <v>143</v>
      </c>
      <c r="E132" s="214" t="s">
        <v>1</v>
      </c>
      <c r="F132" s="215" t="s">
        <v>572</v>
      </c>
      <c r="G132" s="213"/>
      <c r="H132" s="216">
        <v>10.5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84</v>
      </c>
      <c r="AV132" s="14" t="s">
        <v>84</v>
      </c>
      <c r="AW132" s="14" t="s">
        <v>32</v>
      </c>
      <c r="AX132" s="14" t="s">
        <v>82</v>
      </c>
      <c r="AY132" s="222" t="s">
        <v>134</v>
      </c>
    </row>
    <row r="133" spans="1:65" s="2" customFormat="1" ht="24.2" customHeight="1">
      <c r="A133" s="34"/>
      <c r="B133" s="35"/>
      <c r="C133" s="187" t="s">
        <v>84</v>
      </c>
      <c r="D133" s="187" t="s">
        <v>137</v>
      </c>
      <c r="E133" s="188" t="s">
        <v>573</v>
      </c>
      <c r="F133" s="189" t="s">
        <v>574</v>
      </c>
      <c r="G133" s="190" t="s">
        <v>140</v>
      </c>
      <c r="H133" s="191">
        <v>10.5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39</v>
      </c>
      <c r="O133" s="71"/>
      <c r="P133" s="197">
        <f>O133*H133</f>
        <v>0</v>
      </c>
      <c r="Q133" s="197">
        <v>0.004</v>
      </c>
      <c r="R133" s="197">
        <f>Q133*H133</f>
        <v>0.042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84</v>
      </c>
      <c r="AY133" s="17" t="s">
        <v>134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82</v>
      </c>
      <c r="BK133" s="200">
        <f>ROUND(I133*H133,2)</f>
        <v>0</v>
      </c>
      <c r="BL133" s="17" t="s">
        <v>141</v>
      </c>
      <c r="BM133" s="199" t="s">
        <v>575</v>
      </c>
    </row>
    <row r="134" spans="2:63" s="12" customFormat="1" ht="22.9" customHeight="1">
      <c r="B134" s="171"/>
      <c r="C134" s="172"/>
      <c r="D134" s="173" t="s">
        <v>73</v>
      </c>
      <c r="E134" s="185" t="s">
        <v>135</v>
      </c>
      <c r="F134" s="185" t="s">
        <v>136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SUM(P135:P138)</f>
        <v>0</v>
      </c>
      <c r="Q134" s="179"/>
      <c r="R134" s="180">
        <f>SUM(R135:R138)</f>
        <v>0.0019618</v>
      </c>
      <c r="S134" s="179"/>
      <c r="T134" s="181">
        <f>SUM(T135:T138)</f>
        <v>0</v>
      </c>
      <c r="AR134" s="182" t="s">
        <v>82</v>
      </c>
      <c r="AT134" s="183" t="s">
        <v>73</v>
      </c>
      <c r="AU134" s="183" t="s">
        <v>82</v>
      </c>
      <c r="AY134" s="182" t="s">
        <v>134</v>
      </c>
      <c r="BK134" s="184">
        <f>SUM(BK135:BK138)</f>
        <v>0</v>
      </c>
    </row>
    <row r="135" spans="1:65" s="2" customFormat="1" ht="33" customHeight="1">
      <c r="A135" s="34"/>
      <c r="B135" s="35"/>
      <c r="C135" s="187" t="s">
        <v>152</v>
      </c>
      <c r="D135" s="187" t="s">
        <v>137</v>
      </c>
      <c r="E135" s="188" t="s">
        <v>576</v>
      </c>
      <c r="F135" s="189" t="s">
        <v>577</v>
      </c>
      <c r="G135" s="190" t="s">
        <v>140</v>
      </c>
      <c r="H135" s="191">
        <v>10.5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39</v>
      </c>
      <c r="O135" s="71"/>
      <c r="P135" s="197">
        <f>O135*H135</f>
        <v>0</v>
      </c>
      <c r="Q135" s="197">
        <v>0.00013</v>
      </c>
      <c r="R135" s="197">
        <f>Q135*H135</f>
        <v>0.001365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84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82</v>
      </c>
      <c r="BK135" s="200">
        <f>ROUND(I135*H135,2)</f>
        <v>0</v>
      </c>
      <c r="BL135" s="17" t="s">
        <v>141</v>
      </c>
      <c r="BM135" s="199" t="s">
        <v>578</v>
      </c>
    </row>
    <row r="136" spans="1:65" s="2" customFormat="1" ht="24.2" customHeight="1">
      <c r="A136" s="34"/>
      <c r="B136" s="35"/>
      <c r="C136" s="187" t="s">
        <v>141</v>
      </c>
      <c r="D136" s="187" t="s">
        <v>137</v>
      </c>
      <c r="E136" s="188" t="s">
        <v>138</v>
      </c>
      <c r="F136" s="189" t="s">
        <v>139</v>
      </c>
      <c r="G136" s="190" t="s">
        <v>140</v>
      </c>
      <c r="H136" s="191">
        <v>14.92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39</v>
      </c>
      <c r="O136" s="71"/>
      <c r="P136" s="197">
        <f>O136*H136</f>
        <v>0</v>
      </c>
      <c r="Q136" s="197">
        <v>4E-05</v>
      </c>
      <c r="R136" s="197">
        <f>Q136*H136</f>
        <v>0.0005968000000000001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84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0</v>
      </c>
      <c r="BL136" s="17" t="s">
        <v>141</v>
      </c>
      <c r="BM136" s="199" t="s">
        <v>579</v>
      </c>
    </row>
    <row r="137" spans="2:51" s="13" customFormat="1" ht="11.25">
      <c r="B137" s="201"/>
      <c r="C137" s="202"/>
      <c r="D137" s="203" t="s">
        <v>143</v>
      </c>
      <c r="E137" s="204" t="s">
        <v>1</v>
      </c>
      <c r="F137" s="205" t="s">
        <v>144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143</v>
      </c>
      <c r="AU137" s="211" t="s">
        <v>84</v>
      </c>
      <c r="AV137" s="13" t="s">
        <v>82</v>
      </c>
      <c r="AW137" s="13" t="s">
        <v>32</v>
      </c>
      <c r="AX137" s="13" t="s">
        <v>74</v>
      </c>
      <c r="AY137" s="211" t="s">
        <v>134</v>
      </c>
    </row>
    <row r="138" spans="2:51" s="14" customFormat="1" ht="11.25">
      <c r="B138" s="212"/>
      <c r="C138" s="213"/>
      <c r="D138" s="203" t="s">
        <v>143</v>
      </c>
      <c r="E138" s="214" t="s">
        <v>1</v>
      </c>
      <c r="F138" s="215" t="s">
        <v>580</v>
      </c>
      <c r="G138" s="213"/>
      <c r="H138" s="216">
        <v>14.920175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84</v>
      </c>
      <c r="AV138" s="14" t="s">
        <v>84</v>
      </c>
      <c r="AW138" s="14" t="s">
        <v>32</v>
      </c>
      <c r="AX138" s="14" t="s">
        <v>82</v>
      </c>
      <c r="AY138" s="222" t="s">
        <v>134</v>
      </c>
    </row>
    <row r="139" spans="2:63" s="12" customFormat="1" ht="22.9" customHeight="1">
      <c r="B139" s="171"/>
      <c r="C139" s="172"/>
      <c r="D139" s="173" t="s">
        <v>73</v>
      </c>
      <c r="E139" s="185" t="s">
        <v>146</v>
      </c>
      <c r="F139" s="185" t="s">
        <v>147</v>
      </c>
      <c r="G139" s="172"/>
      <c r="H139" s="172"/>
      <c r="I139" s="175"/>
      <c r="J139" s="186">
        <f>BK139</f>
        <v>0</v>
      </c>
      <c r="K139" s="172"/>
      <c r="L139" s="177"/>
      <c r="M139" s="178"/>
      <c r="N139" s="179"/>
      <c r="O139" s="179"/>
      <c r="P139" s="180">
        <f>SUM(P140:P146)</f>
        <v>0</v>
      </c>
      <c r="Q139" s="179"/>
      <c r="R139" s="180">
        <f>SUM(R140:R146)</f>
        <v>0</v>
      </c>
      <c r="S139" s="179"/>
      <c r="T139" s="181">
        <f>SUM(T140:T146)</f>
        <v>0</v>
      </c>
      <c r="AR139" s="182" t="s">
        <v>82</v>
      </c>
      <c r="AT139" s="183" t="s">
        <v>73</v>
      </c>
      <c r="AU139" s="183" t="s">
        <v>82</v>
      </c>
      <c r="AY139" s="182" t="s">
        <v>134</v>
      </c>
      <c r="BK139" s="184">
        <f>SUM(BK140:BK146)</f>
        <v>0</v>
      </c>
    </row>
    <row r="140" spans="1:65" s="2" customFormat="1" ht="24.2" customHeight="1">
      <c r="A140" s="34"/>
      <c r="B140" s="35"/>
      <c r="C140" s="187" t="s">
        <v>160</v>
      </c>
      <c r="D140" s="187" t="s">
        <v>137</v>
      </c>
      <c r="E140" s="188" t="s">
        <v>365</v>
      </c>
      <c r="F140" s="189" t="s">
        <v>366</v>
      </c>
      <c r="G140" s="190" t="s">
        <v>150</v>
      </c>
      <c r="H140" s="191">
        <v>0.005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39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141</v>
      </c>
      <c r="AT140" s="199" t="s">
        <v>137</v>
      </c>
      <c r="AU140" s="199" t="s">
        <v>84</v>
      </c>
      <c r="AY140" s="17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0</v>
      </c>
      <c r="BL140" s="17" t="s">
        <v>141</v>
      </c>
      <c r="BM140" s="199" t="s">
        <v>581</v>
      </c>
    </row>
    <row r="141" spans="1:65" s="2" customFormat="1" ht="33" customHeight="1">
      <c r="A141" s="34"/>
      <c r="B141" s="35"/>
      <c r="C141" s="187" t="s">
        <v>165</v>
      </c>
      <c r="D141" s="187" t="s">
        <v>137</v>
      </c>
      <c r="E141" s="188" t="s">
        <v>153</v>
      </c>
      <c r="F141" s="189" t="s">
        <v>154</v>
      </c>
      <c r="G141" s="190" t="s">
        <v>150</v>
      </c>
      <c r="H141" s="191">
        <v>0.01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84</v>
      </c>
      <c r="AY141" s="17" t="s">
        <v>134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141</v>
      </c>
      <c r="BM141" s="199" t="s">
        <v>582</v>
      </c>
    </row>
    <row r="142" spans="2:51" s="14" customFormat="1" ht="11.25">
      <c r="B142" s="212"/>
      <c r="C142" s="213"/>
      <c r="D142" s="203" t="s">
        <v>143</v>
      </c>
      <c r="E142" s="213"/>
      <c r="F142" s="215" t="s">
        <v>583</v>
      </c>
      <c r="G142" s="213"/>
      <c r="H142" s="216">
        <v>0.01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143</v>
      </c>
      <c r="AU142" s="222" t="s">
        <v>84</v>
      </c>
      <c r="AV142" s="14" t="s">
        <v>84</v>
      </c>
      <c r="AW142" s="14" t="s">
        <v>4</v>
      </c>
      <c r="AX142" s="14" t="s">
        <v>82</v>
      </c>
      <c r="AY142" s="222" t="s">
        <v>134</v>
      </c>
    </row>
    <row r="143" spans="1:65" s="2" customFormat="1" ht="24.2" customHeight="1">
      <c r="A143" s="34"/>
      <c r="B143" s="35"/>
      <c r="C143" s="187" t="s">
        <v>171</v>
      </c>
      <c r="D143" s="187" t="s">
        <v>137</v>
      </c>
      <c r="E143" s="188" t="s">
        <v>157</v>
      </c>
      <c r="F143" s="189" t="s">
        <v>158</v>
      </c>
      <c r="G143" s="190" t="s">
        <v>150</v>
      </c>
      <c r="H143" s="191">
        <v>0.005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84</v>
      </c>
      <c r="AY143" s="17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141</v>
      </c>
      <c r="BM143" s="199" t="s">
        <v>584</v>
      </c>
    </row>
    <row r="144" spans="1:65" s="2" customFormat="1" ht="24.2" customHeight="1">
      <c r="A144" s="34"/>
      <c r="B144" s="35"/>
      <c r="C144" s="187" t="s">
        <v>175</v>
      </c>
      <c r="D144" s="187" t="s">
        <v>137</v>
      </c>
      <c r="E144" s="188" t="s">
        <v>161</v>
      </c>
      <c r="F144" s="189" t="s">
        <v>162</v>
      </c>
      <c r="G144" s="190" t="s">
        <v>150</v>
      </c>
      <c r="H144" s="191">
        <v>0.095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39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84</v>
      </c>
      <c r="AY144" s="17" t="s">
        <v>134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82</v>
      </c>
      <c r="BK144" s="200">
        <f>ROUND(I144*H144,2)</f>
        <v>0</v>
      </c>
      <c r="BL144" s="17" t="s">
        <v>141</v>
      </c>
      <c r="BM144" s="199" t="s">
        <v>585</v>
      </c>
    </row>
    <row r="145" spans="2:51" s="14" customFormat="1" ht="11.25">
      <c r="B145" s="212"/>
      <c r="C145" s="213"/>
      <c r="D145" s="203" t="s">
        <v>143</v>
      </c>
      <c r="E145" s="213"/>
      <c r="F145" s="215" t="s">
        <v>586</v>
      </c>
      <c r="G145" s="213"/>
      <c r="H145" s="216">
        <v>0.095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84</v>
      </c>
      <c r="AV145" s="14" t="s">
        <v>84</v>
      </c>
      <c r="AW145" s="14" t="s">
        <v>4</v>
      </c>
      <c r="AX145" s="14" t="s">
        <v>82</v>
      </c>
      <c r="AY145" s="222" t="s">
        <v>134</v>
      </c>
    </row>
    <row r="146" spans="1:65" s="2" customFormat="1" ht="33" customHeight="1">
      <c r="A146" s="34"/>
      <c r="B146" s="35"/>
      <c r="C146" s="187" t="s">
        <v>135</v>
      </c>
      <c r="D146" s="187" t="s">
        <v>137</v>
      </c>
      <c r="E146" s="188" t="s">
        <v>166</v>
      </c>
      <c r="F146" s="189" t="s">
        <v>167</v>
      </c>
      <c r="G146" s="190" t="s">
        <v>150</v>
      </c>
      <c r="H146" s="191">
        <v>0.005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141</v>
      </c>
      <c r="AT146" s="199" t="s">
        <v>137</v>
      </c>
      <c r="AU146" s="199" t="s">
        <v>84</v>
      </c>
      <c r="AY146" s="17" t="s">
        <v>134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141</v>
      </c>
      <c r="BM146" s="199" t="s">
        <v>587</v>
      </c>
    </row>
    <row r="147" spans="2:63" s="12" customFormat="1" ht="22.9" customHeight="1">
      <c r="B147" s="171"/>
      <c r="C147" s="172"/>
      <c r="D147" s="173" t="s">
        <v>73</v>
      </c>
      <c r="E147" s="185" t="s">
        <v>169</v>
      </c>
      <c r="F147" s="185" t="s">
        <v>170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SUM(P148:P149)</f>
        <v>0</v>
      </c>
      <c r="Q147" s="179"/>
      <c r="R147" s="180">
        <f>SUM(R148:R149)</f>
        <v>0</v>
      </c>
      <c r="S147" s="179"/>
      <c r="T147" s="181">
        <f>SUM(T148:T149)</f>
        <v>0</v>
      </c>
      <c r="AR147" s="182" t="s">
        <v>82</v>
      </c>
      <c r="AT147" s="183" t="s">
        <v>73</v>
      </c>
      <c r="AU147" s="183" t="s">
        <v>82</v>
      </c>
      <c r="AY147" s="182" t="s">
        <v>134</v>
      </c>
      <c r="BK147" s="184">
        <f>SUM(BK148:BK149)</f>
        <v>0</v>
      </c>
    </row>
    <row r="148" spans="1:65" s="2" customFormat="1" ht="21.75" customHeight="1">
      <c r="A148" s="34"/>
      <c r="B148" s="35"/>
      <c r="C148" s="187" t="s">
        <v>188</v>
      </c>
      <c r="D148" s="187" t="s">
        <v>137</v>
      </c>
      <c r="E148" s="188" t="s">
        <v>374</v>
      </c>
      <c r="F148" s="189" t="s">
        <v>375</v>
      </c>
      <c r="G148" s="190" t="s">
        <v>150</v>
      </c>
      <c r="H148" s="191">
        <v>0.047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141</v>
      </c>
      <c r="AT148" s="199" t="s">
        <v>137</v>
      </c>
      <c r="AU148" s="199" t="s">
        <v>84</v>
      </c>
      <c r="AY148" s="17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141</v>
      </c>
      <c r="BM148" s="199" t="s">
        <v>588</v>
      </c>
    </row>
    <row r="149" spans="1:65" s="2" customFormat="1" ht="24.2" customHeight="1">
      <c r="A149" s="34"/>
      <c r="B149" s="35"/>
      <c r="C149" s="187" t="s">
        <v>194</v>
      </c>
      <c r="D149" s="187" t="s">
        <v>137</v>
      </c>
      <c r="E149" s="188" t="s">
        <v>176</v>
      </c>
      <c r="F149" s="189" t="s">
        <v>177</v>
      </c>
      <c r="G149" s="190" t="s">
        <v>150</v>
      </c>
      <c r="H149" s="191">
        <v>0.047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84</v>
      </c>
      <c r="AY149" s="17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141</v>
      </c>
      <c r="BM149" s="199" t="s">
        <v>589</v>
      </c>
    </row>
    <row r="150" spans="2:63" s="12" customFormat="1" ht="25.9" customHeight="1">
      <c r="B150" s="171"/>
      <c r="C150" s="172"/>
      <c r="D150" s="173" t="s">
        <v>73</v>
      </c>
      <c r="E150" s="174" t="s">
        <v>179</v>
      </c>
      <c r="F150" s="174" t="s">
        <v>180</v>
      </c>
      <c r="G150" s="172"/>
      <c r="H150" s="172"/>
      <c r="I150" s="175"/>
      <c r="J150" s="176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0.01533</v>
      </c>
      <c r="S150" s="179"/>
      <c r="T150" s="181">
        <f>T151</f>
        <v>0.00483</v>
      </c>
      <c r="AR150" s="182" t="s">
        <v>84</v>
      </c>
      <c r="AT150" s="183" t="s">
        <v>73</v>
      </c>
      <c r="AU150" s="183" t="s">
        <v>74</v>
      </c>
      <c r="AY150" s="182" t="s">
        <v>134</v>
      </c>
      <c r="BK150" s="184">
        <f>BK151</f>
        <v>0</v>
      </c>
    </row>
    <row r="151" spans="2:63" s="12" customFormat="1" ht="22.9" customHeight="1">
      <c r="B151" s="171"/>
      <c r="C151" s="172"/>
      <c r="D151" s="173" t="s">
        <v>73</v>
      </c>
      <c r="E151" s="185" t="s">
        <v>282</v>
      </c>
      <c r="F151" s="185" t="s">
        <v>283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SUM(P152:P168)</f>
        <v>0</v>
      </c>
      <c r="Q151" s="179"/>
      <c r="R151" s="180">
        <f>SUM(R152:R168)</f>
        <v>0.01533</v>
      </c>
      <c r="S151" s="179"/>
      <c r="T151" s="181">
        <f>SUM(T152:T168)</f>
        <v>0.00483</v>
      </c>
      <c r="AR151" s="182" t="s">
        <v>84</v>
      </c>
      <c r="AT151" s="183" t="s">
        <v>73</v>
      </c>
      <c r="AU151" s="183" t="s">
        <v>82</v>
      </c>
      <c r="AY151" s="182" t="s">
        <v>134</v>
      </c>
      <c r="BK151" s="184">
        <f>SUM(BK152:BK168)</f>
        <v>0</v>
      </c>
    </row>
    <row r="152" spans="1:65" s="2" customFormat="1" ht="24.2" customHeight="1">
      <c r="A152" s="34"/>
      <c r="B152" s="35"/>
      <c r="C152" s="187" t="s">
        <v>199</v>
      </c>
      <c r="D152" s="187" t="s">
        <v>137</v>
      </c>
      <c r="E152" s="188" t="s">
        <v>284</v>
      </c>
      <c r="F152" s="189" t="s">
        <v>285</v>
      </c>
      <c r="G152" s="190" t="s">
        <v>140</v>
      </c>
      <c r="H152" s="191">
        <v>10.5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39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186</v>
      </c>
      <c r="AT152" s="199" t="s">
        <v>137</v>
      </c>
      <c r="AU152" s="199" t="s">
        <v>84</v>
      </c>
      <c r="AY152" s="17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82</v>
      </c>
      <c r="BK152" s="200">
        <f>ROUND(I152*H152,2)</f>
        <v>0</v>
      </c>
      <c r="BL152" s="17" t="s">
        <v>186</v>
      </c>
      <c r="BM152" s="199" t="s">
        <v>590</v>
      </c>
    </row>
    <row r="153" spans="1:65" s="2" customFormat="1" ht="24.2" customHeight="1">
      <c r="A153" s="34"/>
      <c r="B153" s="35"/>
      <c r="C153" s="187" t="s">
        <v>203</v>
      </c>
      <c r="D153" s="187" t="s">
        <v>137</v>
      </c>
      <c r="E153" s="188" t="s">
        <v>288</v>
      </c>
      <c r="F153" s="189" t="s">
        <v>289</v>
      </c>
      <c r="G153" s="190" t="s">
        <v>140</v>
      </c>
      <c r="H153" s="191">
        <v>10.5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39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0.00015</v>
      </c>
      <c r="T153" s="198">
        <f>S153*H153</f>
        <v>0.0015749999999999998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186</v>
      </c>
      <c r="AT153" s="199" t="s">
        <v>137</v>
      </c>
      <c r="AU153" s="199" t="s">
        <v>84</v>
      </c>
      <c r="AY153" s="17" t="s">
        <v>134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82</v>
      </c>
      <c r="BK153" s="200">
        <f>ROUND(I153*H153,2)</f>
        <v>0</v>
      </c>
      <c r="BL153" s="17" t="s">
        <v>186</v>
      </c>
      <c r="BM153" s="199" t="s">
        <v>591</v>
      </c>
    </row>
    <row r="154" spans="1:65" s="2" customFormat="1" ht="16.5" customHeight="1">
      <c r="A154" s="34"/>
      <c r="B154" s="35"/>
      <c r="C154" s="187" t="s">
        <v>207</v>
      </c>
      <c r="D154" s="187" t="s">
        <v>137</v>
      </c>
      <c r="E154" s="188" t="s">
        <v>294</v>
      </c>
      <c r="F154" s="189" t="s">
        <v>295</v>
      </c>
      <c r="G154" s="190" t="s">
        <v>140</v>
      </c>
      <c r="H154" s="191">
        <v>10.5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39</v>
      </c>
      <c r="O154" s="71"/>
      <c r="P154" s="197">
        <f>O154*H154</f>
        <v>0</v>
      </c>
      <c r="Q154" s="197">
        <v>0.001</v>
      </c>
      <c r="R154" s="197">
        <f>Q154*H154</f>
        <v>0.0105</v>
      </c>
      <c r="S154" s="197">
        <v>0.00031</v>
      </c>
      <c r="T154" s="198">
        <f>S154*H154</f>
        <v>0.003255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186</v>
      </c>
      <c r="AT154" s="199" t="s">
        <v>137</v>
      </c>
      <c r="AU154" s="199" t="s">
        <v>84</v>
      </c>
      <c r="AY154" s="17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82</v>
      </c>
      <c r="BK154" s="200">
        <f>ROUND(I154*H154,2)</f>
        <v>0</v>
      </c>
      <c r="BL154" s="17" t="s">
        <v>186</v>
      </c>
      <c r="BM154" s="199" t="s">
        <v>592</v>
      </c>
    </row>
    <row r="155" spans="1:65" s="2" customFormat="1" ht="24.2" customHeight="1">
      <c r="A155" s="34"/>
      <c r="B155" s="35"/>
      <c r="C155" s="187" t="s">
        <v>8</v>
      </c>
      <c r="D155" s="187" t="s">
        <v>137</v>
      </c>
      <c r="E155" s="188" t="s">
        <v>298</v>
      </c>
      <c r="F155" s="189" t="s">
        <v>299</v>
      </c>
      <c r="G155" s="190" t="s">
        <v>140</v>
      </c>
      <c r="H155" s="191">
        <v>10.5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39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186</v>
      </c>
      <c r="AT155" s="199" t="s">
        <v>137</v>
      </c>
      <c r="AU155" s="199" t="s">
        <v>84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82</v>
      </c>
      <c r="BK155" s="200">
        <f>ROUND(I155*H155,2)</f>
        <v>0</v>
      </c>
      <c r="BL155" s="17" t="s">
        <v>186</v>
      </c>
      <c r="BM155" s="199" t="s">
        <v>593</v>
      </c>
    </row>
    <row r="156" spans="1:65" s="2" customFormat="1" ht="16.5" customHeight="1">
      <c r="A156" s="34"/>
      <c r="B156" s="35"/>
      <c r="C156" s="187" t="s">
        <v>186</v>
      </c>
      <c r="D156" s="187" t="s">
        <v>137</v>
      </c>
      <c r="E156" s="188" t="s">
        <v>311</v>
      </c>
      <c r="F156" s="189" t="s">
        <v>312</v>
      </c>
      <c r="G156" s="190" t="s">
        <v>140</v>
      </c>
      <c r="H156" s="191">
        <v>10.5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39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186</v>
      </c>
      <c r="AT156" s="199" t="s">
        <v>137</v>
      </c>
      <c r="AU156" s="199" t="s">
        <v>84</v>
      </c>
      <c r="AY156" s="17" t="s">
        <v>134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82</v>
      </c>
      <c r="BK156" s="200">
        <f>ROUND(I156*H156,2)</f>
        <v>0</v>
      </c>
      <c r="BL156" s="17" t="s">
        <v>186</v>
      </c>
      <c r="BM156" s="199" t="s">
        <v>594</v>
      </c>
    </row>
    <row r="157" spans="2:51" s="13" customFormat="1" ht="11.25">
      <c r="B157" s="201"/>
      <c r="C157" s="202"/>
      <c r="D157" s="203" t="s">
        <v>143</v>
      </c>
      <c r="E157" s="204" t="s">
        <v>1</v>
      </c>
      <c r="F157" s="205" t="s">
        <v>314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143</v>
      </c>
      <c r="AU157" s="211" t="s">
        <v>84</v>
      </c>
      <c r="AV157" s="13" t="s">
        <v>82</v>
      </c>
      <c r="AW157" s="13" t="s">
        <v>32</v>
      </c>
      <c r="AX157" s="13" t="s">
        <v>74</v>
      </c>
      <c r="AY157" s="211" t="s">
        <v>134</v>
      </c>
    </row>
    <row r="158" spans="2:51" s="14" customFormat="1" ht="11.25">
      <c r="B158" s="212"/>
      <c r="C158" s="213"/>
      <c r="D158" s="203" t="s">
        <v>143</v>
      </c>
      <c r="E158" s="214" t="s">
        <v>1</v>
      </c>
      <c r="F158" s="215" t="s">
        <v>572</v>
      </c>
      <c r="G158" s="213"/>
      <c r="H158" s="216">
        <v>10.5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143</v>
      </c>
      <c r="AU158" s="222" t="s">
        <v>84</v>
      </c>
      <c r="AV158" s="14" t="s">
        <v>84</v>
      </c>
      <c r="AW158" s="14" t="s">
        <v>32</v>
      </c>
      <c r="AX158" s="14" t="s">
        <v>82</v>
      </c>
      <c r="AY158" s="222" t="s">
        <v>134</v>
      </c>
    </row>
    <row r="159" spans="1:65" s="2" customFormat="1" ht="16.5" customHeight="1">
      <c r="A159" s="34"/>
      <c r="B159" s="35"/>
      <c r="C159" s="223" t="s">
        <v>218</v>
      </c>
      <c r="D159" s="223" t="s">
        <v>189</v>
      </c>
      <c r="E159" s="224" t="s">
        <v>317</v>
      </c>
      <c r="F159" s="225" t="s">
        <v>318</v>
      </c>
      <c r="G159" s="226" t="s">
        <v>140</v>
      </c>
      <c r="H159" s="227">
        <v>12.6</v>
      </c>
      <c r="I159" s="228"/>
      <c r="J159" s="229">
        <f>ROUND(I159*H159,2)</f>
        <v>0</v>
      </c>
      <c r="K159" s="230"/>
      <c r="L159" s="231"/>
      <c r="M159" s="232" t="s">
        <v>1</v>
      </c>
      <c r="N159" s="233" t="s">
        <v>39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192</v>
      </c>
      <c r="AT159" s="199" t="s">
        <v>189</v>
      </c>
      <c r="AU159" s="199" t="s">
        <v>84</v>
      </c>
      <c r="AY159" s="17" t="s">
        <v>134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186</v>
      </c>
      <c r="BM159" s="199" t="s">
        <v>595</v>
      </c>
    </row>
    <row r="160" spans="2:51" s="14" customFormat="1" ht="11.25">
      <c r="B160" s="212"/>
      <c r="C160" s="213"/>
      <c r="D160" s="203" t="s">
        <v>143</v>
      </c>
      <c r="E160" s="213"/>
      <c r="F160" s="215" t="s">
        <v>596</v>
      </c>
      <c r="G160" s="213"/>
      <c r="H160" s="216">
        <v>12.6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143</v>
      </c>
      <c r="AU160" s="222" t="s">
        <v>84</v>
      </c>
      <c r="AV160" s="14" t="s">
        <v>84</v>
      </c>
      <c r="AW160" s="14" t="s">
        <v>4</v>
      </c>
      <c r="AX160" s="14" t="s">
        <v>82</v>
      </c>
      <c r="AY160" s="222" t="s">
        <v>134</v>
      </c>
    </row>
    <row r="161" spans="1:65" s="2" customFormat="1" ht="24.2" customHeight="1">
      <c r="A161" s="34"/>
      <c r="B161" s="35"/>
      <c r="C161" s="187" t="s">
        <v>222</v>
      </c>
      <c r="D161" s="187" t="s">
        <v>137</v>
      </c>
      <c r="E161" s="188" t="s">
        <v>322</v>
      </c>
      <c r="F161" s="189" t="s">
        <v>323</v>
      </c>
      <c r="G161" s="190" t="s">
        <v>140</v>
      </c>
      <c r="H161" s="191">
        <v>10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39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82</v>
      </c>
      <c r="BK161" s="200">
        <f>ROUND(I161*H161,2)</f>
        <v>0</v>
      </c>
      <c r="BL161" s="17" t="s">
        <v>186</v>
      </c>
      <c r="BM161" s="199" t="s">
        <v>597</v>
      </c>
    </row>
    <row r="162" spans="1:65" s="2" customFormat="1" ht="16.5" customHeight="1">
      <c r="A162" s="34"/>
      <c r="B162" s="35"/>
      <c r="C162" s="223" t="s">
        <v>226</v>
      </c>
      <c r="D162" s="223" t="s">
        <v>189</v>
      </c>
      <c r="E162" s="224" t="s">
        <v>326</v>
      </c>
      <c r="F162" s="225" t="s">
        <v>327</v>
      </c>
      <c r="G162" s="226" t="s">
        <v>140</v>
      </c>
      <c r="H162" s="227">
        <v>12</v>
      </c>
      <c r="I162" s="228"/>
      <c r="J162" s="229">
        <f>ROUND(I162*H162,2)</f>
        <v>0</v>
      </c>
      <c r="K162" s="230"/>
      <c r="L162" s="231"/>
      <c r="M162" s="232" t="s">
        <v>1</v>
      </c>
      <c r="N162" s="233" t="s">
        <v>39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192</v>
      </c>
      <c r="AT162" s="199" t="s">
        <v>189</v>
      </c>
      <c r="AU162" s="199" t="s">
        <v>84</v>
      </c>
      <c r="AY162" s="17" t="s">
        <v>134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82</v>
      </c>
      <c r="BK162" s="200">
        <f>ROUND(I162*H162,2)</f>
        <v>0</v>
      </c>
      <c r="BL162" s="17" t="s">
        <v>186</v>
      </c>
      <c r="BM162" s="199" t="s">
        <v>598</v>
      </c>
    </row>
    <row r="163" spans="2:51" s="14" customFormat="1" ht="11.25">
      <c r="B163" s="212"/>
      <c r="C163" s="213"/>
      <c r="D163" s="203" t="s">
        <v>143</v>
      </c>
      <c r="E163" s="213"/>
      <c r="F163" s="215" t="s">
        <v>599</v>
      </c>
      <c r="G163" s="213"/>
      <c r="H163" s="216">
        <v>12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143</v>
      </c>
      <c r="AU163" s="222" t="s">
        <v>84</v>
      </c>
      <c r="AV163" s="14" t="s">
        <v>84</v>
      </c>
      <c r="AW163" s="14" t="s">
        <v>4</v>
      </c>
      <c r="AX163" s="14" t="s">
        <v>82</v>
      </c>
      <c r="AY163" s="222" t="s">
        <v>134</v>
      </c>
    </row>
    <row r="164" spans="1:65" s="2" customFormat="1" ht="24.2" customHeight="1">
      <c r="A164" s="34"/>
      <c r="B164" s="35"/>
      <c r="C164" s="187" t="s">
        <v>79</v>
      </c>
      <c r="D164" s="187" t="s">
        <v>137</v>
      </c>
      <c r="E164" s="188" t="s">
        <v>331</v>
      </c>
      <c r="F164" s="189" t="s">
        <v>332</v>
      </c>
      <c r="G164" s="190" t="s">
        <v>140</v>
      </c>
      <c r="H164" s="191">
        <v>10.5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39</v>
      </c>
      <c r="O164" s="71"/>
      <c r="P164" s="197">
        <f>O164*H164</f>
        <v>0</v>
      </c>
      <c r="Q164" s="197">
        <v>0.0002</v>
      </c>
      <c r="R164" s="197">
        <f>Q164*H164</f>
        <v>0.0021000000000000003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186</v>
      </c>
      <c r="AT164" s="199" t="s">
        <v>137</v>
      </c>
      <c r="AU164" s="199" t="s">
        <v>84</v>
      </c>
      <c r="AY164" s="17" t="s">
        <v>134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82</v>
      </c>
      <c r="BK164" s="200">
        <f>ROUND(I164*H164,2)</f>
        <v>0</v>
      </c>
      <c r="BL164" s="17" t="s">
        <v>186</v>
      </c>
      <c r="BM164" s="199" t="s">
        <v>600</v>
      </c>
    </row>
    <row r="165" spans="1:65" s="2" customFormat="1" ht="33" customHeight="1">
      <c r="A165" s="34"/>
      <c r="B165" s="35"/>
      <c r="C165" s="187" t="s">
        <v>7</v>
      </c>
      <c r="D165" s="187" t="s">
        <v>137</v>
      </c>
      <c r="E165" s="188" t="s">
        <v>335</v>
      </c>
      <c r="F165" s="189" t="s">
        <v>336</v>
      </c>
      <c r="G165" s="190" t="s">
        <v>140</v>
      </c>
      <c r="H165" s="191">
        <v>10.5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0.00026</v>
      </c>
      <c r="R165" s="197">
        <f>Q165*H165</f>
        <v>0.00273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186</v>
      </c>
      <c r="AT165" s="199" t="s">
        <v>137</v>
      </c>
      <c r="AU165" s="199" t="s">
        <v>84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0</v>
      </c>
      <c r="BL165" s="17" t="s">
        <v>186</v>
      </c>
      <c r="BM165" s="199" t="s">
        <v>601</v>
      </c>
    </row>
    <row r="166" spans="2:51" s="13" customFormat="1" ht="11.25">
      <c r="B166" s="201"/>
      <c r="C166" s="202"/>
      <c r="D166" s="203" t="s">
        <v>143</v>
      </c>
      <c r="E166" s="204" t="s">
        <v>1</v>
      </c>
      <c r="F166" s="205" t="s">
        <v>570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143</v>
      </c>
      <c r="AU166" s="211" t="s">
        <v>84</v>
      </c>
      <c r="AV166" s="13" t="s">
        <v>82</v>
      </c>
      <c r="AW166" s="13" t="s">
        <v>32</v>
      </c>
      <c r="AX166" s="13" t="s">
        <v>74</v>
      </c>
      <c r="AY166" s="211" t="s">
        <v>134</v>
      </c>
    </row>
    <row r="167" spans="2:51" s="13" customFormat="1" ht="11.25">
      <c r="B167" s="201"/>
      <c r="C167" s="202"/>
      <c r="D167" s="203" t="s">
        <v>143</v>
      </c>
      <c r="E167" s="204" t="s">
        <v>1</v>
      </c>
      <c r="F167" s="205" t="s">
        <v>602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143</v>
      </c>
      <c r="AU167" s="211" t="s">
        <v>84</v>
      </c>
      <c r="AV167" s="13" t="s">
        <v>82</v>
      </c>
      <c r="AW167" s="13" t="s">
        <v>32</v>
      </c>
      <c r="AX167" s="13" t="s">
        <v>74</v>
      </c>
      <c r="AY167" s="211" t="s">
        <v>134</v>
      </c>
    </row>
    <row r="168" spans="2:51" s="14" customFormat="1" ht="11.25">
      <c r="B168" s="212"/>
      <c r="C168" s="213"/>
      <c r="D168" s="203" t="s">
        <v>143</v>
      </c>
      <c r="E168" s="214" t="s">
        <v>1</v>
      </c>
      <c r="F168" s="215" t="s">
        <v>572</v>
      </c>
      <c r="G168" s="213"/>
      <c r="H168" s="216">
        <v>10.5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143</v>
      </c>
      <c r="AU168" s="222" t="s">
        <v>84</v>
      </c>
      <c r="AV168" s="14" t="s">
        <v>84</v>
      </c>
      <c r="AW168" s="14" t="s">
        <v>32</v>
      </c>
      <c r="AX168" s="14" t="s">
        <v>82</v>
      </c>
      <c r="AY168" s="222" t="s">
        <v>134</v>
      </c>
    </row>
    <row r="169" spans="2:63" s="12" customFormat="1" ht="25.9" customHeight="1">
      <c r="B169" s="171"/>
      <c r="C169" s="172"/>
      <c r="D169" s="173" t="s">
        <v>73</v>
      </c>
      <c r="E169" s="174" t="s">
        <v>348</v>
      </c>
      <c r="F169" s="174" t="s">
        <v>349</v>
      </c>
      <c r="G169" s="172"/>
      <c r="H169" s="172"/>
      <c r="I169" s="175"/>
      <c r="J169" s="176">
        <f>BK169</f>
        <v>0</v>
      </c>
      <c r="K169" s="172"/>
      <c r="L169" s="177"/>
      <c r="M169" s="178"/>
      <c r="N169" s="179"/>
      <c r="O169" s="179"/>
      <c r="P169" s="180">
        <f>P170+P172</f>
        <v>0</v>
      </c>
      <c r="Q169" s="179"/>
      <c r="R169" s="180">
        <f>R170+R172</f>
        <v>0</v>
      </c>
      <c r="S169" s="179"/>
      <c r="T169" s="181">
        <f>T170+T172</f>
        <v>0</v>
      </c>
      <c r="AR169" s="182" t="s">
        <v>160</v>
      </c>
      <c r="AT169" s="183" t="s">
        <v>73</v>
      </c>
      <c r="AU169" s="183" t="s">
        <v>74</v>
      </c>
      <c r="AY169" s="182" t="s">
        <v>134</v>
      </c>
      <c r="BK169" s="184">
        <f>BK170+BK172</f>
        <v>0</v>
      </c>
    </row>
    <row r="170" spans="2:63" s="12" customFormat="1" ht="22.9" customHeight="1">
      <c r="B170" s="171"/>
      <c r="C170" s="172"/>
      <c r="D170" s="173" t="s">
        <v>73</v>
      </c>
      <c r="E170" s="185" t="s">
        <v>350</v>
      </c>
      <c r="F170" s="185" t="s">
        <v>351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P171</f>
        <v>0</v>
      </c>
      <c r="Q170" s="179"/>
      <c r="R170" s="180">
        <f>R171</f>
        <v>0</v>
      </c>
      <c r="S170" s="179"/>
      <c r="T170" s="181">
        <f>T171</f>
        <v>0</v>
      </c>
      <c r="AR170" s="182" t="s">
        <v>160</v>
      </c>
      <c r="AT170" s="183" t="s">
        <v>73</v>
      </c>
      <c r="AU170" s="183" t="s">
        <v>82</v>
      </c>
      <c r="AY170" s="182" t="s">
        <v>134</v>
      </c>
      <c r="BK170" s="184">
        <f>BK171</f>
        <v>0</v>
      </c>
    </row>
    <row r="171" spans="1:65" s="2" customFormat="1" ht="16.5" customHeight="1">
      <c r="A171" s="34"/>
      <c r="B171" s="35"/>
      <c r="C171" s="187" t="s">
        <v>87</v>
      </c>
      <c r="D171" s="187" t="s">
        <v>137</v>
      </c>
      <c r="E171" s="188" t="s">
        <v>353</v>
      </c>
      <c r="F171" s="189" t="s">
        <v>351</v>
      </c>
      <c r="G171" s="190" t="s">
        <v>354</v>
      </c>
      <c r="H171" s="303">
        <f>SUM(J97+J102)/100</f>
        <v>0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39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355</v>
      </c>
      <c r="AT171" s="199" t="s">
        <v>137</v>
      </c>
      <c r="AU171" s="199" t="s">
        <v>84</v>
      </c>
      <c r="AY171" s="17" t="s">
        <v>134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82</v>
      </c>
      <c r="BK171" s="200">
        <f>ROUND(I171*H171,2)</f>
        <v>0</v>
      </c>
      <c r="BL171" s="17" t="s">
        <v>355</v>
      </c>
      <c r="BM171" s="199" t="s">
        <v>603</v>
      </c>
    </row>
    <row r="172" spans="2:63" s="12" customFormat="1" ht="22.9" customHeight="1">
      <c r="B172" s="171"/>
      <c r="C172" s="172"/>
      <c r="D172" s="173" t="s">
        <v>73</v>
      </c>
      <c r="E172" s="185" t="s">
        <v>357</v>
      </c>
      <c r="F172" s="185" t="s">
        <v>358</v>
      </c>
      <c r="G172" s="172"/>
      <c r="H172" s="30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P173</f>
        <v>0</v>
      </c>
      <c r="Q172" s="179"/>
      <c r="R172" s="180">
        <f>R173</f>
        <v>0</v>
      </c>
      <c r="S172" s="179"/>
      <c r="T172" s="181">
        <f>T173</f>
        <v>0</v>
      </c>
      <c r="AR172" s="182" t="s">
        <v>160</v>
      </c>
      <c r="AT172" s="183" t="s">
        <v>73</v>
      </c>
      <c r="AU172" s="183" t="s">
        <v>82</v>
      </c>
      <c r="AY172" s="182" t="s">
        <v>134</v>
      </c>
      <c r="BK172" s="184">
        <f>BK173</f>
        <v>0</v>
      </c>
    </row>
    <row r="173" spans="1:65" s="2" customFormat="1" ht="16.5" customHeight="1">
      <c r="A173" s="34"/>
      <c r="B173" s="35"/>
      <c r="C173" s="187" t="s">
        <v>90</v>
      </c>
      <c r="D173" s="187" t="s">
        <v>137</v>
      </c>
      <c r="E173" s="188" t="s">
        <v>360</v>
      </c>
      <c r="F173" s="189" t="s">
        <v>358</v>
      </c>
      <c r="G173" s="190" t="s">
        <v>354</v>
      </c>
      <c r="H173" s="303">
        <f>SUM(J97+J102)/100</f>
        <v>0</v>
      </c>
      <c r="I173" s="192"/>
      <c r="J173" s="193">
        <f>ROUND(I173*H173,2)</f>
        <v>0</v>
      </c>
      <c r="K173" s="194"/>
      <c r="L173" s="39"/>
      <c r="M173" s="245" t="s">
        <v>1</v>
      </c>
      <c r="N173" s="246" t="s">
        <v>39</v>
      </c>
      <c r="O173" s="247"/>
      <c r="P173" s="248">
        <f>O173*H173</f>
        <v>0</v>
      </c>
      <c r="Q173" s="248">
        <v>0</v>
      </c>
      <c r="R173" s="248">
        <f>Q173*H173</f>
        <v>0</v>
      </c>
      <c r="S173" s="248">
        <v>0</v>
      </c>
      <c r="T173" s="24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355</v>
      </c>
      <c r="AT173" s="199" t="s">
        <v>137</v>
      </c>
      <c r="AU173" s="199" t="s">
        <v>84</v>
      </c>
      <c r="AY173" s="17" t="s">
        <v>134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82</v>
      </c>
      <c r="BK173" s="200">
        <f>ROUND(I173*H173,2)</f>
        <v>0</v>
      </c>
      <c r="BL173" s="17" t="s">
        <v>355</v>
      </c>
      <c r="BM173" s="199" t="s">
        <v>604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uUVsQyVa2KSd+EnD42gEA4NVdOmGjUG1uvENtIGQ3crelUxKUsZK1fezICKU0De4fgBxk3y4H1sSxiSrp5hy1w==" saltValue="ltkKFJYLkhPT4YifStN8yw==" spinCount="100000" sheet="1" objects="1" scenarios="1" formatColumns="0" formatRows="0" autoFilter="0"/>
  <autoFilter ref="C125:K17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tabSelected="1" workbookViewId="0" topLeftCell="A164">
      <selection activeCell="H199" sqref="H19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Oprava bytů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605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45231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f>ROUND((SUM(BE126:BE198)),2)</f>
        <v>0</v>
      </c>
      <c r="G33" s="34"/>
      <c r="H33" s="34"/>
      <c r="I33" s="124">
        <v>0.21</v>
      </c>
      <c r="J33" s="123">
        <f>ROUND(((SUM(BE126:BE198))*I33),2)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ROUND((SUM(BF126:BF198)),2)</f>
        <v>0</v>
      </c>
      <c r="G34" s="34"/>
      <c r="H34" s="34"/>
      <c r="I34" s="124">
        <v>0.15</v>
      </c>
      <c r="J34" s="123">
        <f>ROUND(((SUM(BF126:BF198))*I34),2)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ROUND((SUM(BG126:BG198)),2)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ROUND((SUM(BH126:BH198)),2)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ROUND((SUM(BI126:BI198)),2)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8" t="str">
        <f>E7</f>
        <v>Oprava bytů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0" t="str">
        <f>E9</f>
        <v>26 - U Stanice 594/5, byt č. 310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45231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>Městská část Praha 6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Simona Králová, SNEO, a.s.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2:12" s="10" customFormat="1" ht="19.9" customHeight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J140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111</v>
      </c>
      <c r="E101" s="150"/>
      <c r="F101" s="150"/>
      <c r="G101" s="150"/>
      <c r="H101" s="150"/>
      <c r="I101" s="150"/>
      <c r="J101" s="151">
        <f>J143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114</v>
      </c>
      <c r="E102" s="156"/>
      <c r="F102" s="156"/>
      <c r="G102" s="156"/>
      <c r="H102" s="156"/>
      <c r="I102" s="156"/>
      <c r="J102" s="157">
        <f>J144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115</v>
      </c>
      <c r="E103" s="156"/>
      <c r="F103" s="156"/>
      <c r="G103" s="156"/>
      <c r="H103" s="156"/>
      <c r="I103" s="156"/>
      <c r="J103" s="157">
        <f>J153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116</v>
      </c>
      <c r="E104" s="150"/>
      <c r="F104" s="150"/>
      <c r="G104" s="150"/>
      <c r="H104" s="150"/>
      <c r="I104" s="150"/>
      <c r="J104" s="151">
        <f>J194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117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118</v>
      </c>
      <c r="E106" s="156"/>
      <c r="F106" s="156"/>
      <c r="G106" s="156"/>
      <c r="H106" s="156"/>
      <c r="I106" s="156"/>
      <c r="J106" s="157">
        <f>J197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8" t="str">
        <f>E7</f>
        <v>Oprava bytů</v>
      </c>
      <c r="F116" s="299"/>
      <c r="G116" s="299"/>
      <c r="H116" s="29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0" t="str">
        <f>E9</f>
        <v>26 - U Stanice 594/5, byt č. 310</v>
      </c>
      <c r="F118" s="300"/>
      <c r="G118" s="300"/>
      <c r="H118" s="30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>
        <f>IF(J12="","",J12)</f>
        <v>45231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E15</f>
        <v>Městská část Praha 6</v>
      </c>
      <c r="G122" s="36"/>
      <c r="H122" s="36"/>
      <c r="I122" s="29" t="s">
        <v>29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30</v>
      </c>
      <c r="J123" s="32" t="str">
        <f>E24</f>
        <v>Simona Králová, SNEO, a.s.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9"/>
      <c r="B125" s="160"/>
      <c r="C125" s="161" t="s">
        <v>120</v>
      </c>
      <c r="D125" s="162" t="s">
        <v>59</v>
      </c>
      <c r="E125" s="162" t="s">
        <v>55</v>
      </c>
      <c r="F125" s="162" t="s">
        <v>56</v>
      </c>
      <c r="G125" s="162" t="s">
        <v>121</v>
      </c>
      <c r="H125" s="162" t="s">
        <v>122</v>
      </c>
      <c r="I125" s="162" t="s">
        <v>123</v>
      </c>
      <c r="J125" s="163" t="s">
        <v>104</v>
      </c>
      <c r="K125" s="164" t="s">
        <v>124</v>
      </c>
      <c r="L125" s="165"/>
      <c r="M125" s="75" t="s">
        <v>1</v>
      </c>
      <c r="N125" s="76" t="s">
        <v>38</v>
      </c>
      <c r="O125" s="76" t="s">
        <v>125</v>
      </c>
      <c r="P125" s="76" t="s">
        <v>126</v>
      </c>
      <c r="Q125" s="76" t="s">
        <v>127</v>
      </c>
      <c r="R125" s="76" t="s">
        <v>128</v>
      </c>
      <c r="S125" s="76" t="s">
        <v>129</v>
      </c>
      <c r="T125" s="77" t="s">
        <v>130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9" customHeight="1">
      <c r="A126" s="34"/>
      <c r="B126" s="35"/>
      <c r="C126" s="82" t="s">
        <v>131</v>
      </c>
      <c r="D126" s="36"/>
      <c r="E126" s="36"/>
      <c r="F126" s="36"/>
      <c r="G126" s="36"/>
      <c r="H126" s="36"/>
      <c r="I126" s="36"/>
      <c r="J126" s="166">
        <f>BK126</f>
        <v>0</v>
      </c>
      <c r="K126" s="36"/>
      <c r="L126" s="39"/>
      <c r="M126" s="78"/>
      <c r="N126" s="167"/>
      <c r="O126" s="79"/>
      <c r="P126" s="168">
        <f>P127+P143+P194</f>
        <v>0</v>
      </c>
      <c r="Q126" s="79"/>
      <c r="R126" s="168">
        <f>R127+R143+R194</f>
        <v>0.2049949</v>
      </c>
      <c r="S126" s="79"/>
      <c r="T126" s="169">
        <f>T127+T143+T194</f>
        <v>0.03766115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106</v>
      </c>
      <c r="BK126" s="170">
        <f>BK127+BK143+BK194</f>
        <v>0</v>
      </c>
    </row>
    <row r="127" spans="2:63" s="12" customFormat="1" ht="25.9" customHeight="1">
      <c r="B127" s="171"/>
      <c r="C127" s="172"/>
      <c r="D127" s="173" t="s">
        <v>73</v>
      </c>
      <c r="E127" s="174" t="s">
        <v>132</v>
      </c>
      <c r="F127" s="174" t="s">
        <v>133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P128+P132+P140</f>
        <v>0</v>
      </c>
      <c r="Q127" s="179"/>
      <c r="R127" s="180">
        <f>R128+R132+R140</f>
        <v>0.0009740000000000001</v>
      </c>
      <c r="S127" s="179"/>
      <c r="T127" s="181">
        <f>T128+T132+T140</f>
        <v>0</v>
      </c>
      <c r="AR127" s="182" t="s">
        <v>82</v>
      </c>
      <c r="AT127" s="183" t="s">
        <v>73</v>
      </c>
      <c r="AU127" s="183" t="s">
        <v>74</v>
      </c>
      <c r="AY127" s="182" t="s">
        <v>134</v>
      </c>
      <c r="BK127" s="184">
        <f>BK128+BK132+BK140</f>
        <v>0</v>
      </c>
    </row>
    <row r="128" spans="2:63" s="12" customFormat="1" ht="22.9" customHeight="1">
      <c r="B128" s="171"/>
      <c r="C128" s="172"/>
      <c r="D128" s="173" t="s">
        <v>73</v>
      </c>
      <c r="E128" s="185" t="s">
        <v>135</v>
      </c>
      <c r="F128" s="185" t="s">
        <v>136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SUM(P129:P131)</f>
        <v>0</v>
      </c>
      <c r="Q128" s="179"/>
      <c r="R128" s="180">
        <f>SUM(R129:R131)</f>
        <v>0.0009740000000000001</v>
      </c>
      <c r="S128" s="179"/>
      <c r="T128" s="181">
        <f>SUM(T129:T131)</f>
        <v>0</v>
      </c>
      <c r="AR128" s="182" t="s">
        <v>82</v>
      </c>
      <c r="AT128" s="183" t="s">
        <v>73</v>
      </c>
      <c r="AU128" s="183" t="s">
        <v>82</v>
      </c>
      <c r="AY128" s="182" t="s">
        <v>134</v>
      </c>
      <c r="BK128" s="184">
        <f>SUM(BK129:BK131)</f>
        <v>0</v>
      </c>
    </row>
    <row r="129" spans="1:65" s="2" customFormat="1" ht="24.2" customHeight="1">
      <c r="A129" s="34"/>
      <c r="B129" s="35"/>
      <c r="C129" s="187" t="s">
        <v>82</v>
      </c>
      <c r="D129" s="187" t="s">
        <v>137</v>
      </c>
      <c r="E129" s="188" t="s">
        <v>138</v>
      </c>
      <c r="F129" s="189" t="s">
        <v>139</v>
      </c>
      <c r="G129" s="190" t="s">
        <v>140</v>
      </c>
      <c r="H129" s="191">
        <v>24.35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39</v>
      </c>
      <c r="O129" s="71"/>
      <c r="P129" s="197">
        <f>O129*H129</f>
        <v>0</v>
      </c>
      <c r="Q129" s="197">
        <v>4E-05</v>
      </c>
      <c r="R129" s="197">
        <f>Q129*H129</f>
        <v>0.0009740000000000001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141</v>
      </c>
      <c r="AT129" s="199" t="s">
        <v>137</v>
      </c>
      <c r="AU129" s="199" t="s">
        <v>84</v>
      </c>
      <c r="AY129" s="17" t="s">
        <v>134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82</v>
      </c>
      <c r="BK129" s="200">
        <f>ROUND(I129*H129,2)</f>
        <v>0</v>
      </c>
      <c r="BL129" s="17" t="s">
        <v>141</v>
      </c>
      <c r="BM129" s="199" t="s">
        <v>606</v>
      </c>
    </row>
    <row r="130" spans="2:51" s="13" customFormat="1" ht="11.25">
      <c r="B130" s="201"/>
      <c r="C130" s="202"/>
      <c r="D130" s="203" t="s">
        <v>143</v>
      </c>
      <c r="E130" s="204" t="s">
        <v>1</v>
      </c>
      <c r="F130" s="205" t="s">
        <v>144</v>
      </c>
      <c r="G130" s="202"/>
      <c r="H130" s="204" t="s">
        <v>1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143</v>
      </c>
      <c r="AU130" s="211" t="s">
        <v>84</v>
      </c>
      <c r="AV130" s="13" t="s">
        <v>82</v>
      </c>
      <c r="AW130" s="13" t="s">
        <v>32</v>
      </c>
      <c r="AX130" s="13" t="s">
        <v>74</v>
      </c>
      <c r="AY130" s="211" t="s">
        <v>134</v>
      </c>
    </row>
    <row r="131" spans="2:51" s="14" customFormat="1" ht="11.25">
      <c r="B131" s="212"/>
      <c r="C131" s="213"/>
      <c r="D131" s="203" t="s">
        <v>143</v>
      </c>
      <c r="E131" s="214" t="s">
        <v>1</v>
      </c>
      <c r="F131" s="215" t="s">
        <v>607</v>
      </c>
      <c r="G131" s="213"/>
      <c r="H131" s="216">
        <v>24.35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143</v>
      </c>
      <c r="AU131" s="222" t="s">
        <v>84</v>
      </c>
      <c r="AV131" s="14" t="s">
        <v>84</v>
      </c>
      <c r="AW131" s="14" t="s">
        <v>32</v>
      </c>
      <c r="AX131" s="14" t="s">
        <v>82</v>
      </c>
      <c r="AY131" s="222" t="s">
        <v>134</v>
      </c>
    </row>
    <row r="132" spans="2:63" s="12" customFormat="1" ht="22.9" customHeight="1">
      <c r="B132" s="171"/>
      <c r="C132" s="172"/>
      <c r="D132" s="173" t="s">
        <v>73</v>
      </c>
      <c r="E132" s="185" t="s">
        <v>146</v>
      </c>
      <c r="F132" s="185" t="s">
        <v>147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SUM(P133:P139)</f>
        <v>0</v>
      </c>
      <c r="Q132" s="179"/>
      <c r="R132" s="180">
        <f>SUM(R133:R139)</f>
        <v>0</v>
      </c>
      <c r="S132" s="179"/>
      <c r="T132" s="181">
        <f>SUM(T133:T139)</f>
        <v>0</v>
      </c>
      <c r="AR132" s="182" t="s">
        <v>82</v>
      </c>
      <c r="AT132" s="183" t="s">
        <v>73</v>
      </c>
      <c r="AU132" s="183" t="s">
        <v>82</v>
      </c>
      <c r="AY132" s="182" t="s">
        <v>134</v>
      </c>
      <c r="BK132" s="184">
        <f>SUM(BK133:BK139)</f>
        <v>0</v>
      </c>
    </row>
    <row r="133" spans="1:65" s="2" customFormat="1" ht="24.2" customHeight="1">
      <c r="A133" s="34"/>
      <c r="B133" s="35"/>
      <c r="C133" s="187" t="s">
        <v>84</v>
      </c>
      <c r="D133" s="187" t="s">
        <v>137</v>
      </c>
      <c r="E133" s="188" t="s">
        <v>365</v>
      </c>
      <c r="F133" s="189" t="s">
        <v>366</v>
      </c>
      <c r="G133" s="190" t="s">
        <v>150</v>
      </c>
      <c r="H133" s="191">
        <v>0.038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39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84</v>
      </c>
      <c r="AY133" s="17" t="s">
        <v>134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82</v>
      </c>
      <c r="BK133" s="200">
        <f>ROUND(I133*H133,2)</f>
        <v>0</v>
      </c>
      <c r="BL133" s="17" t="s">
        <v>141</v>
      </c>
      <c r="BM133" s="199" t="s">
        <v>608</v>
      </c>
    </row>
    <row r="134" spans="1:65" s="2" customFormat="1" ht="33" customHeight="1">
      <c r="A134" s="34"/>
      <c r="B134" s="35"/>
      <c r="C134" s="187" t="s">
        <v>152</v>
      </c>
      <c r="D134" s="187" t="s">
        <v>137</v>
      </c>
      <c r="E134" s="188" t="s">
        <v>153</v>
      </c>
      <c r="F134" s="189" t="s">
        <v>154</v>
      </c>
      <c r="G134" s="190" t="s">
        <v>150</v>
      </c>
      <c r="H134" s="191">
        <v>0.076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39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141</v>
      </c>
      <c r="AT134" s="199" t="s">
        <v>137</v>
      </c>
      <c r="AU134" s="199" t="s">
        <v>84</v>
      </c>
      <c r="AY134" s="17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82</v>
      </c>
      <c r="BK134" s="200">
        <f>ROUND(I134*H134,2)</f>
        <v>0</v>
      </c>
      <c r="BL134" s="17" t="s">
        <v>141</v>
      </c>
      <c r="BM134" s="199" t="s">
        <v>609</v>
      </c>
    </row>
    <row r="135" spans="2:51" s="14" customFormat="1" ht="11.25">
      <c r="B135" s="212"/>
      <c r="C135" s="213"/>
      <c r="D135" s="203" t="s">
        <v>143</v>
      </c>
      <c r="E135" s="213"/>
      <c r="F135" s="215" t="s">
        <v>610</v>
      </c>
      <c r="G135" s="213"/>
      <c r="H135" s="216">
        <v>0.076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84</v>
      </c>
      <c r="AV135" s="14" t="s">
        <v>84</v>
      </c>
      <c r="AW135" s="14" t="s">
        <v>4</v>
      </c>
      <c r="AX135" s="14" t="s">
        <v>82</v>
      </c>
      <c r="AY135" s="222" t="s">
        <v>134</v>
      </c>
    </row>
    <row r="136" spans="1:65" s="2" customFormat="1" ht="24.2" customHeight="1">
      <c r="A136" s="34"/>
      <c r="B136" s="35"/>
      <c r="C136" s="187" t="s">
        <v>141</v>
      </c>
      <c r="D136" s="187" t="s">
        <v>137</v>
      </c>
      <c r="E136" s="188" t="s">
        <v>157</v>
      </c>
      <c r="F136" s="189" t="s">
        <v>158</v>
      </c>
      <c r="G136" s="190" t="s">
        <v>150</v>
      </c>
      <c r="H136" s="191">
        <v>0.038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39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84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82</v>
      </c>
      <c r="BK136" s="200">
        <f>ROUND(I136*H136,2)</f>
        <v>0</v>
      </c>
      <c r="BL136" s="17" t="s">
        <v>141</v>
      </c>
      <c r="BM136" s="199" t="s">
        <v>611</v>
      </c>
    </row>
    <row r="137" spans="1:65" s="2" customFormat="1" ht="24.2" customHeight="1">
      <c r="A137" s="34"/>
      <c r="B137" s="35"/>
      <c r="C137" s="187" t="s">
        <v>160</v>
      </c>
      <c r="D137" s="187" t="s">
        <v>137</v>
      </c>
      <c r="E137" s="188" t="s">
        <v>161</v>
      </c>
      <c r="F137" s="189" t="s">
        <v>162</v>
      </c>
      <c r="G137" s="190" t="s">
        <v>150</v>
      </c>
      <c r="H137" s="191">
        <v>0.722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39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84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141</v>
      </c>
      <c r="BM137" s="199" t="s">
        <v>612</v>
      </c>
    </row>
    <row r="138" spans="2:51" s="14" customFormat="1" ht="11.25">
      <c r="B138" s="212"/>
      <c r="C138" s="213"/>
      <c r="D138" s="203" t="s">
        <v>143</v>
      </c>
      <c r="E138" s="213"/>
      <c r="F138" s="215" t="s">
        <v>613</v>
      </c>
      <c r="G138" s="213"/>
      <c r="H138" s="216">
        <v>0.722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84</v>
      </c>
      <c r="AV138" s="14" t="s">
        <v>84</v>
      </c>
      <c r="AW138" s="14" t="s">
        <v>4</v>
      </c>
      <c r="AX138" s="14" t="s">
        <v>82</v>
      </c>
      <c r="AY138" s="222" t="s">
        <v>134</v>
      </c>
    </row>
    <row r="139" spans="1:65" s="2" customFormat="1" ht="33" customHeight="1">
      <c r="A139" s="34"/>
      <c r="B139" s="35"/>
      <c r="C139" s="187" t="s">
        <v>165</v>
      </c>
      <c r="D139" s="187" t="s">
        <v>137</v>
      </c>
      <c r="E139" s="188" t="s">
        <v>166</v>
      </c>
      <c r="F139" s="189" t="s">
        <v>167</v>
      </c>
      <c r="G139" s="190" t="s">
        <v>150</v>
      </c>
      <c r="H139" s="191">
        <v>0.038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84</v>
      </c>
      <c r="AY139" s="17" t="s">
        <v>134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141</v>
      </c>
      <c r="BM139" s="199" t="s">
        <v>614</v>
      </c>
    </row>
    <row r="140" spans="2:63" s="12" customFormat="1" ht="22.9" customHeight="1">
      <c r="B140" s="171"/>
      <c r="C140" s="172"/>
      <c r="D140" s="173" t="s">
        <v>73</v>
      </c>
      <c r="E140" s="185" t="s">
        <v>169</v>
      </c>
      <c r="F140" s="185" t="s">
        <v>170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SUM(P141:P142)</f>
        <v>0</v>
      </c>
      <c r="Q140" s="179"/>
      <c r="R140" s="180">
        <f>SUM(R141:R142)</f>
        <v>0</v>
      </c>
      <c r="S140" s="179"/>
      <c r="T140" s="181">
        <f>SUM(T141:T142)</f>
        <v>0</v>
      </c>
      <c r="AR140" s="182" t="s">
        <v>82</v>
      </c>
      <c r="AT140" s="183" t="s">
        <v>73</v>
      </c>
      <c r="AU140" s="183" t="s">
        <v>82</v>
      </c>
      <c r="AY140" s="182" t="s">
        <v>134</v>
      </c>
      <c r="BK140" s="184">
        <f>SUM(BK141:BK142)</f>
        <v>0</v>
      </c>
    </row>
    <row r="141" spans="1:65" s="2" customFormat="1" ht="21.75" customHeight="1">
      <c r="A141" s="34"/>
      <c r="B141" s="35"/>
      <c r="C141" s="187" t="s">
        <v>171</v>
      </c>
      <c r="D141" s="187" t="s">
        <v>137</v>
      </c>
      <c r="E141" s="188" t="s">
        <v>374</v>
      </c>
      <c r="F141" s="189" t="s">
        <v>375</v>
      </c>
      <c r="G141" s="190" t="s">
        <v>150</v>
      </c>
      <c r="H141" s="191">
        <v>0.001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84</v>
      </c>
      <c r="AY141" s="17" t="s">
        <v>134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141</v>
      </c>
      <c r="BM141" s="199" t="s">
        <v>615</v>
      </c>
    </row>
    <row r="142" spans="1:65" s="2" customFormat="1" ht="24.2" customHeight="1">
      <c r="A142" s="34"/>
      <c r="B142" s="35"/>
      <c r="C142" s="187" t="s">
        <v>175</v>
      </c>
      <c r="D142" s="187" t="s">
        <v>137</v>
      </c>
      <c r="E142" s="188" t="s">
        <v>176</v>
      </c>
      <c r="F142" s="189" t="s">
        <v>177</v>
      </c>
      <c r="G142" s="190" t="s">
        <v>150</v>
      </c>
      <c r="H142" s="191">
        <v>0.001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84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141</v>
      </c>
      <c r="BM142" s="199" t="s">
        <v>616</v>
      </c>
    </row>
    <row r="143" spans="2:63" s="12" customFormat="1" ht="25.9" customHeight="1">
      <c r="B143" s="171"/>
      <c r="C143" s="172"/>
      <c r="D143" s="173" t="s">
        <v>73</v>
      </c>
      <c r="E143" s="174" t="s">
        <v>179</v>
      </c>
      <c r="F143" s="174" t="s">
        <v>180</v>
      </c>
      <c r="G143" s="172"/>
      <c r="H143" s="172"/>
      <c r="I143" s="175"/>
      <c r="J143" s="176">
        <f>BK143</f>
        <v>0</v>
      </c>
      <c r="K143" s="172"/>
      <c r="L143" s="177"/>
      <c r="M143" s="178"/>
      <c r="N143" s="179"/>
      <c r="O143" s="179"/>
      <c r="P143" s="180">
        <f>P144+P153</f>
        <v>0</v>
      </c>
      <c r="Q143" s="179"/>
      <c r="R143" s="180">
        <f>R144+R153</f>
        <v>0.2040209</v>
      </c>
      <c r="S143" s="179"/>
      <c r="T143" s="181">
        <f>T144+T153</f>
        <v>0.03766115</v>
      </c>
      <c r="AR143" s="182" t="s">
        <v>84</v>
      </c>
      <c r="AT143" s="183" t="s">
        <v>73</v>
      </c>
      <c r="AU143" s="183" t="s">
        <v>74</v>
      </c>
      <c r="AY143" s="182" t="s">
        <v>134</v>
      </c>
      <c r="BK143" s="184">
        <f>BK144+BK153</f>
        <v>0</v>
      </c>
    </row>
    <row r="144" spans="2:63" s="12" customFormat="1" ht="22.9" customHeight="1">
      <c r="B144" s="171"/>
      <c r="C144" s="172"/>
      <c r="D144" s="173" t="s">
        <v>73</v>
      </c>
      <c r="E144" s="185" t="s">
        <v>255</v>
      </c>
      <c r="F144" s="185" t="s">
        <v>256</v>
      </c>
      <c r="G144" s="172"/>
      <c r="H144" s="172"/>
      <c r="I144" s="175"/>
      <c r="J144" s="186">
        <f>BK144</f>
        <v>0</v>
      </c>
      <c r="K144" s="172"/>
      <c r="L144" s="177"/>
      <c r="M144" s="178"/>
      <c r="N144" s="179"/>
      <c r="O144" s="179"/>
      <c r="P144" s="180">
        <f>SUM(P145:P152)</f>
        <v>0</v>
      </c>
      <c r="Q144" s="179"/>
      <c r="R144" s="180">
        <f>SUM(R145:R152)</f>
        <v>0.0005700000000000001</v>
      </c>
      <c r="S144" s="179"/>
      <c r="T144" s="181">
        <f>SUM(T145:T152)</f>
        <v>0</v>
      </c>
      <c r="AR144" s="182" t="s">
        <v>84</v>
      </c>
      <c r="AT144" s="183" t="s">
        <v>73</v>
      </c>
      <c r="AU144" s="183" t="s">
        <v>82</v>
      </c>
      <c r="AY144" s="182" t="s">
        <v>134</v>
      </c>
      <c r="BK144" s="184">
        <f>SUM(BK145:BK152)</f>
        <v>0</v>
      </c>
    </row>
    <row r="145" spans="1:65" s="2" customFormat="1" ht="16.5" customHeight="1">
      <c r="A145" s="34"/>
      <c r="B145" s="35"/>
      <c r="C145" s="187" t="s">
        <v>135</v>
      </c>
      <c r="D145" s="187" t="s">
        <v>137</v>
      </c>
      <c r="E145" s="188" t="s">
        <v>258</v>
      </c>
      <c r="F145" s="189" t="s">
        <v>259</v>
      </c>
      <c r="G145" s="190" t="s">
        <v>210</v>
      </c>
      <c r="H145" s="191">
        <v>10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39</v>
      </c>
      <c r="O145" s="71"/>
      <c r="P145" s="197">
        <f>O145*H145</f>
        <v>0</v>
      </c>
      <c r="Q145" s="197">
        <v>3E-05</v>
      </c>
      <c r="R145" s="197">
        <f>Q145*H145</f>
        <v>0.00030000000000000003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186</v>
      </c>
      <c r="AT145" s="199" t="s">
        <v>137</v>
      </c>
      <c r="AU145" s="199" t="s">
        <v>84</v>
      </c>
      <c r="AY145" s="17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0</v>
      </c>
      <c r="BL145" s="17" t="s">
        <v>186</v>
      </c>
      <c r="BM145" s="199" t="s">
        <v>617</v>
      </c>
    </row>
    <row r="146" spans="1:65" s="2" customFormat="1" ht="24.2" customHeight="1">
      <c r="A146" s="34"/>
      <c r="B146" s="35"/>
      <c r="C146" s="187" t="s">
        <v>188</v>
      </c>
      <c r="D146" s="187" t="s">
        <v>137</v>
      </c>
      <c r="E146" s="188" t="s">
        <v>262</v>
      </c>
      <c r="F146" s="189" t="s">
        <v>263</v>
      </c>
      <c r="G146" s="190" t="s">
        <v>140</v>
      </c>
      <c r="H146" s="191">
        <v>5.4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5E-05</v>
      </c>
      <c r="R146" s="197">
        <f>Q146*H146</f>
        <v>0.00027000000000000006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186</v>
      </c>
      <c r="AT146" s="199" t="s">
        <v>137</v>
      </c>
      <c r="AU146" s="199" t="s">
        <v>84</v>
      </c>
      <c r="AY146" s="17" t="s">
        <v>134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186</v>
      </c>
      <c r="BM146" s="199" t="s">
        <v>618</v>
      </c>
    </row>
    <row r="147" spans="2:51" s="13" customFormat="1" ht="11.25">
      <c r="B147" s="201"/>
      <c r="C147" s="202"/>
      <c r="D147" s="203" t="s">
        <v>143</v>
      </c>
      <c r="E147" s="204" t="s">
        <v>1</v>
      </c>
      <c r="F147" s="205" t="s">
        <v>464</v>
      </c>
      <c r="G147" s="202"/>
      <c r="H147" s="204" t="s">
        <v>1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143</v>
      </c>
      <c r="AU147" s="211" t="s">
        <v>84</v>
      </c>
      <c r="AV147" s="13" t="s">
        <v>82</v>
      </c>
      <c r="AW147" s="13" t="s">
        <v>32</v>
      </c>
      <c r="AX147" s="13" t="s">
        <v>74</v>
      </c>
      <c r="AY147" s="211" t="s">
        <v>134</v>
      </c>
    </row>
    <row r="148" spans="2:51" s="14" customFormat="1" ht="11.25">
      <c r="B148" s="212"/>
      <c r="C148" s="213"/>
      <c r="D148" s="203" t="s">
        <v>143</v>
      </c>
      <c r="E148" s="214" t="s">
        <v>1</v>
      </c>
      <c r="F148" s="215" t="s">
        <v>465</v>
      </c>
      <c r="G148" s="213"/>
      <c r="H148" s="216">
        <v>5.3999999999999995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143</v>
      </c>
      <c r="AU148" s="222" t="s">
        <v>84</v>
      </c>
      <c r="AV148" s="14" t="s">
        <v>84</v>
      </c>
      <c r="AW148" s="14" t="s">
        <v>32</v>
      </c>
      <c r="AX148" s="14" t="s">
        <v>74</v>
      </c>
      <c r="AY148" s="222" t="s">
        <v>134</v>
      </c>
    </row>
    <row r="149" spans="2:51" s="15" customFormat="1" ht="11.25">
      <c r="B149" s="234"/>
      <c r="C149" s="235"/>
      <c r="D149" s="203" t="s">
        <v>143</v>
      </c>
      <c r="E149" s="236" t="s">
        <v>1</v>
      </c>
      <c r="F149" s="237" t="s">
        <v>269</v>
      </c>
      <c r="G149" s="235"/>
      <c r="H149" s="238">
        <v>5.3999999999999995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143</v>
      </c>
      <c r="AU149" s="244" t="s">
        <v>84</v>
      </c>
      <c r="AV149" s="15" t="s">
        <v>141</v>
      </c>
      <c r="AW149" s="15" t="s">
        <v>32</v>
      </c>
      <c r="AX149" s="15" t="s">
        <v>82</v>
      </c>
      <c r="AY149" s="244" t="s">
        <v>134</v>
      </c>
    </row>
    <row r="150" spans="1:65" s="2" customFormat="1" ht="24.2" customHeight="1">
      <c r="A150" s="34"/>
      <c r="B150" s="35"/>
      <c r="C150" s="187" t="s">
        <v>194</v>
      </c>
      <c r="D150" s="187" t="s">
        <v>137</v>
      </c>
      <c r="E150" s="188" t="s">
        <v>391</v>
      </c>
      <c r="F150" s="189" t="s">
        <v>392</v>
      </c>
      <c r="G150" s="190" t="s">
        <v>150</v>
      </c>
      <c r="H150" s="191">
        <v>0.001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186</v>
      </c>
      <c r="AT150" s="199" t="s">
        <v>137</v>
      </c>
      <c r="AU150" s="199" t="s">
        <v>84</v>
      </c>
      <c r="AY150" s="17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0</v>
      </c>
      <c r="BL150" s="17" t="s">
        <v>186</v>
      </c>
      <c r="BM150" s="199" t="s">
        <v>619</v>
      </c>
    </row>
    <row r="151" spans="1:65" s="2" customFormat="1" ht="24.2" customHeight="1">
      <c r="A151" s="34"/>
      <c r="B151" s="35"/>
      <c r="C151" s="187" t="s">
        <v>199</v>
      </c>
      <c r="D151" s="187" t="s">
        <v>137</v>
      </c>
      <c r="E151" s="188" t="s">
        <v>275</v>
      </c>
      <c r="F151" s="189" t="s">
        <v>276</v>
      </c>
      <c r="G151" s="190" t="s">
        <v>150</v>
      </c>
      <c r="H151" s="191">
        <v>0.001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39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186</v>
      </c>
      <c r="AT151" s="199" t="s">
        <v>137</v>
      </c>
      <c r="AU151" s="199" t="s">
        <v>84</v>
      </c>
      <c r="AY151" s="17" t="s">
        <v>134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82</v>
      </c>
      <c r="BK151" s="200">
        <f>ROUND(I151*H151,2)</f>
        <v>0</v>
      </c>
      <c r="BL151" s="17" t="s">
        <v>186</v>
      </c>
      <c r="BM151" s="199" t="s">
        <v>620</v>
      </c>
    </row>
    <row r="152" spans="1:65" s="2" customFormat="1" ht="24.2" customHeight="1">
      <c r="A152" s="34"/>
      <c r="B152" s="35"/>
      <c r="C152" s="187" t="s">
        <v>203</v>
      </c>
      <c r="D152" s="187" t="s">
        <v>137</v>
      </c>
      <c r="E152" s="188" t="s">
        <v>279</v>
      </c>
      <c r="F152" s="189" t="s">
        <v>280</v>
      </c>
      <c r="G152" s="190" t="s">
        <v>150</v>
      </c>
      <c r="H152" s="191">
        <v>0.001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39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186</v>
      </c>
      <c r="AT152" s="199" t="s">
        <v>137</v>
      </c>
      <c r="AU152" s="199" t="s">
        <v>84</v>
      </c>
      <c r="AY152" s="17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82</v>
      </c>
      <c r="BK152" s="200">
        <f>ROUND(I152*H152,2)</f>
        <v>0</v>
      </c>
      <c r="BL152" s="17" t="s">
        <v>186</v>
      </c>
      <c r="BM152" s="199" t="s">
        <v>621</v>
      </c>
    </row>
    <row r="153" spans="2:63" s="12" customFormat="1" ht="22.9" customHeight="1">
      <c r="B153" s="171"/>
      <c r="C153" s="172"/>
      <c r="D153" s="173" t="s">
        <v>73</v>
      </c>
      <c r="E153" s="185" t="s">
        <v>282</v>
      </c>
      <c r="F153" s="185" t="s">
        <v>283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SUM(P154:P193)</f>
        <v>0</v>
      </c>
      <c r="Q153" s="179"/>
      <c r="R153" s="180">
        <f>SUM(R154:R193)</f>
        <v>0.20345090000000002</v>
      </c>
      <c r="S153" s="179"/>
      <c r="T153" s="181">
        <f>SUM(T154:T193)</f>
        <v>0.03766115</v>
      </c>
      <c r="AR153" s="182" t="s">
        <v>84</v>
      </c>
      <c r="AT153" s="183" t="s">
        <v>73</v>
      </c>
      <c r="AU153" s="183" t="s">
        <v>82</v>
      </c>
      <c r="AY153" s="182" t="s">
        <v>134</v>
      </c>
      <c r="BK153" s="184">
        <f>SUM(BK154:BK193)</f>
        <v>0</v>
      </c>
    </row>
    <row r="154" spans="1:65" s="2" customFormat="1" ht="24.2" customHeight="1">
      <c r="A154" s="34"/>
      <c r="B154" s="35"/>
      <c r="C154" s="187" t="s">
        <v>207</v>
      </c>
      <c r="D154" s="187" t="s">
        <v>137</v>
      </c>
      <c r="E154" s="188" t="s">
        <v>284</v>
      </c>
      <c r="F154" s="189" t="s">
        <v>285</v>
      </c>
      <c r="G154" s="190" t="s">
        <v>140</v>
      </c>
      <c r="H154" s="191">
        <v>116.165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39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186</v>
      </c>
      <c r="AT154" s="199" t="s">
        <v>137</v>
      </c>
      <c r="AU154" s="199" t="s">
        <v>84</v>
      </c>
      <c r="AY154" s="17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82</v>
      </c>
      <c r="BK154" s="200">
        <f>ROUND(I154*H154,2)</f>
        <v>0</v>
      </c>
      <c r="BL154" s="17" t="s">
        <v>186</v>
      </c>
      <c r="BM154" s="199" t="s">
        <v>622</v>
      </c>
    </row>
    <row r="155" spans="1:65" s="2" customFormat="1" ht="24.2" customHeight="1">
      <c r="A155" s="34"/>
      <c r="B155" s="35"/>
      <c r="C155" s="187" t="s">
        <v>8</v>
      </c>
      <c r="D155" s="187" t="s">
        <v>137</v>
      </c>
      <c r="E155" s="188" t="s">
        <v>288</v>
      </c>
      <c r="F155" s="189" t="s">
        <v>289</v>
      </c>
      <c r="G155" s="190" t="s">
        <v>140</v>
      </c>
      <c r="H155" s="191">
        <v>11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39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0.00015</v>
      </c>
      <c r="T155" s="198">
        <f>S155*H155</f>
        <v>0.0016499999999999998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186</v>
      </c>
      <c r="AT155" s="199" t="s">
        <v>137</v>
      </c>
      <c r="AU155" s="199" t="s">
        <v>84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82</v>
      </c>
      <c r="BK155" s="200">
        <f>ROUND(I155*H155,2)</f>
        <v>0</v>
      </c>
      <c r="BL155" s="17" t="s">
        <v>186</v>
      </c>
      <c r="BM155" s="199" t="s">
        <v>623</v>
      </c>
    </row>
    <row r="156" spans="2:51" s="13" customFormat="1" ht="11.25">
      <c r="B156" s="201"/>
      <c r="C156" s="202"/>
      <c r="D156" s="203" t="s">
        <v>143</v>
      </c>
      <c r="E156" s="204" t="s">
        <v>1</v>
      </c>
      <c r="F156" s="205" t="s">
        <v>291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143</v>
      </c>
      <c r="AU156" s="211" t="s">
        <v>84</v>
      </c>
      <c r="AV156" s="13" t="s">
        <v>82</v>
      </c>
      <c r="AW156" s="13" t="s">
        <v>32</v>
      </c>
      <c r="AX156" s="13" t="s">
        <v>74</v>
      </c>
      <c r="AY156" s="211" t="s">
        <v>134</v>
      </c>
    </row>
    <row r="157" spans="2:51" s="14" customFormat="1" ht="11.25">
      <c r="B157" s="212"/>
      <c r="C157" s="213"/>
      <c r="D157" s="203" t="s">
        <v>143</v>
      </c>
      <c r="E157" s="214" t="s">
        <v>1</v>
      </c>
      <c r="F157" s="215" t="s">
        <v>624</v>
      </c>
      <c r="G157" s="213"/>
      <c r="H157" s="216">
        <v>11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143</v>
      </c>
      <c r="AU157" s="222" t="s">
        <v>84</v>
      </c>
      <c r="AV157" s="14" t="s">
        <v>84</v>
      </c>
      <c r="AW157" s="14" t="s">
        <v>32</v>
      </c>
      <c r="AX157" s="14" t="s">
        <v>82</v>
      </c>
      <c r="AY157" s="222" t="s">
        <v>134</v>
      </c>
    </row>
    <row r="158" spans="1:65" s="2" customFormat="1" ht="16.5" customHeight="1">
      <c r="A158" s="34"/>
      <c r="B158" s="35"/>
      <c r="C158" s="187" t="s">
        <v>186</v>
      </c>
      <c r="D158" s="187" t="s">
        <v>137</v>
      </c>
      <c r="E158" s="188" t="s">
        <v>294</v>
      </c>
      <c r="F158" s="189" t="s">
        <v>295</v>
      </c>
      <c r="G158" s="190" t="s">
        <v>140</v>
      </c>
      <c r="H158" s="191">
        <v>116.165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39</v>
      </c>
      <c r="O158" s="71"/>
      <c r="P158" s="197">
        <f>O158*H158</f>
        <v>0</v>
      </c>
      <c r="Q158" s="197">
        <v>0.001</v>
      </c>
      <c r="R158" s="197">
        <f>Q158*H158</f>
        <v>0.116165</v>
      </c>
      <c r="S158" s="197">
        <v>0.00031</v>
      </c>
      <c r="T158" s="198">
        <f>S158*H158</f>
        <v>0.03601115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186</v>
      </c>
      <c r="AT158" s="199" t="s">
        <v>137</v>
      </c>
      <c r="AU158" s="199" t="s">
        <v>84</v>
      </c>
      <c r="AY158" s="17" t="s">
        <v>134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82</v>
      </c>
      <c r="BK158" s="200">
        <f>ROUND(I158*H158,2)</f>
        <v>0</v>
      </c>
      <c r="BL158" s="17" t="s">
        <v>186</v>
      </c>
      <c r="BM158" s="199" t="s">
        <v>625</v>
      </c>
    </row>
    <row r="159" spans="1:65" s="2" customFormat="1" ht="24.2" customHeight="1">
      <c r="A159" s="34"/>
      <c r="B159" s="35"/>
      <c r="C159" s="187" t="s">
        <v>218</v>
      </c>
      <c r="D159" s="187" t="s">
        <v>137</v>
      </c>
      <c r="E159" s="188" t="s">
        <v>298</v>
      </c>
      <c r="F159" s="189" t="s">
        <v>299</v>
      </c>
      <c r="G159" s="190" t="s">
        <v>140</v>
      </c>
      <c r="H159" s="191">
        <v>116.165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39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186</v>
      </c>
      <c r="AT159" s="199" t="s">
        <v>137</v>
      </c>
      <c r="AU159" s="199" t="s">
        <v>84</v>
      </c>
      <c r="AY159" s="17" t="s">
        <v>134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186</v>
      </c>
      <c r="BM159" s="199" t="s">
        <v>626</v>
      </c>
    </row>
    <row r="160" spans="1:65" s="2" customFormat="1" ht="24.2" customHeight="1">
      <c r="A160" s="34"/>
      <c r="B160" s="35"/>
      <c r="C160" s="187" t="s">
        <v>222</v>
      </c>
      <c r="D160" s="187" t="s">
        <v>137</v>
      </c>
      <c r="E160" s="188" t="s">
        <v>302</v>
      </c>
      <c r="F160" s="189" t="s">
        <v>303</v>
      </c>
      <c r="G160" s="190" t="s">
        <v>210</v>
      </c>
      <c r="H160" s="191">
        <v>10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39</v>
      </c>
      <c r="O160" s="71"/>
      <c r="P160" s="197">
        <f>O160*H160</f>
        <v>0</v>
      </c>
      <c r="Q160" s="197">
        <v>1E-05</v>
      </c>
      <c r="R160" s="197">
        <f>Q160*H160</f>
        <v>0.0001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186</v>
      </c>
      <c r="AT160" s="199" t="s">
        <v>137</v>
      </c>
      <c r="AU160" s="199" t="s">
        <v>84</v>
      </c>
      <c r="AY160" s="17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82</v>
      </c>
      <c r="BK160" s="200">
        <f>ROUND(I160*H160,2)</f>
        <v>0</v>
      </c>
      <c r="BL160" s="17" t="s">
        <v>186</v>
      </c>
      <c r="BM160" s="199" t="s">
        <v>627</v>
      </c>
    </row>
    <row r="161" spans="1:65" s="2" customFormat="1" ht="33" customHeight="1">
      <c r="A161" s="34"/>
      <c r="B161" s="35"/>
      <c r="C161" s="187" t="s">
        <v>226</v>
      </c>
      <c r="D161" s="187" t="s">
        <v>137</v>
      </c>
      <c r="E161" s="188" t="s">
        <v>306</v>
      </c>
      <c r="F161" s="189" t="s">
        <v>307</v>
      </c>
      <c r="G161" s="190" t="s">
        <v>185</v>
      </c>
      <c r="H161" s="191">
        <v>15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39</v>
      </c>
      <c r="O161" s="71"/>
      <c r="P161" s="197">
        <f>O161*H161</f>
        <v>0</v>
      </c>
      <c r="Q161" s="197">
        <v>0.00225</v>
      </c>
      <c r="R161" s="197">
        <f>Q161*H161</f>
        <v>0.033749999999999995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186</v>
      </c>
      <c r="AT161" s="199" t="s">
        <v>137</v>
      </c>
      <c r="AU161" s="199" t="s">
        <v>84</v>
      </c>
      <c r="AY161" s="17" t="s">
        <v>134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82</v>
      </c>
      <c r="BK161" s="200">
        <f>ROUND(I161*H161,2)</f>
        <v>0</v>
      </c>
      <c r="BL161" s="17" t="s">
        <v>186</v>
      </c>
      <c r="BM161" s="199" t="s">
        <v>628</v>
      </c>
    </row>
    <row r="162" spans="2:51" s="13" customFormat="1" ht="11.25">
      <c r="B162" s="201"/>
      <c r="C162" s="202"/>
      <c r="D162" s="203" t="s">
        <v>143</v>
      </c>
      <c r="E162" s="204" t="s">
        <v>1</v>
      </c>
      <c r="F162" s="205" t="s">
        <v>477</v>
      </c>
      <c r="G162" s="202"/>
      <c r="H162" s="204" t="s">
        <v>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143</v>
      </c>
      <c r="AU162" s="211" t="s">
        <v>84</v>
      </c>
      <c r="AV162" s="13" t="s">
        <v>82</v>
      </c>
      <c r="AW162" s="13" t="s">
        <v>32</v>
      </c>
      <c r="AX162" s="13" t="s">
        <v>74</v>
      </c>
      <c r="AY162" s="211" t="s">
        <v>134</v>
      </c>
    </row>
    <row r="163" spans="2:51" s="14" customFormat="1" ht="11.25">
      <c r="B163" s="212"/>
      <c r="C163" s="213"/>
      <c r="D163" s="203" t="s">
        <v>143</v>
      </c>
      <c r="E163" s="214" t="s">
        <v>1</v>
      </c>
      <c r="F163" s="215" t="s">
        <v>160</v>
      </c>
      <c r="G163" s="213"/>
      <c r="H163" s="216">
        <v>5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143</v>
      </c>
      <c r="AU163" s="222" t="s">
        <v>84</v>
      </c>
      <c r="AV163" s="14" t="s">
        <v>84</v>
      </c>
      <c r="AW163" s="14" t="s">
        <v>32</v>
      </c>
      <c r="AX163" s="14" t="s">
        <v>74</v>
      </c>
      <c r="AY163" s="222" t="s">
        <v>134</v>
      </c>
    </row>
    <row r="164" spans="2:51" s="13" customFormat="1" ht="11.25">
      <c r="B164" s="201"/>
      <c r="C164" s="202"/>
      <c r="D164" s="203" t="s">
        <v>143</v>
      </c>
      <c r="E164" s="204" t="s">
        <v>1</v>
      </c>
      <c r="F164" s="205" t="s">
        <v>478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143</v>
      </c>
      <c r="AU164" s="211" t="s">
        <v>84</v>
      </c>
      <c r="AV164" s="13" t="s">
        <v>82</v>
      </c>
      <c r="AW164" s="13" t="s">
        <v>32</v>
      </c>
      <c r="AX164" s="13" t="s">
        <v>74</v>
      </c>
      <c r="AY164" s="211" t="s">
        <v>134</v>
      </c>
    </row>
    <row r="165" spans="2:51" s="14" customFormat="1" ht="11.25">
      <c r="B165" s="212"/>
      <c r="C165" s="213"/>
      <c r="D165" s="203" t="s">
        <v>143</v>
      </c>
      <c r="E165" s="214" t="s">
        <v>1</v>
      </c>
      <c r="F165" s="215" t="s">
        <v>188</v>
      </c>
      <c r="G165" s="213"/>
      <c r="H165" s="216">
        <v>10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84</v>
      </c>
      <c r="AV165" s="14" t="s">
        <v>84</v>
      </c>
      <c r="AW165" s="14" t="s">
        <v>32</v>
      </c>
      <c r="AX165" s="14" t="s">
        <v>74</v>
      </c>
      <c r="AY165" s="222" t="s">
        <v>134</v>
      </c>
    </row>
    <row r="166" spans="2:51" s="15" customFormat="1" ht="11.25">
      <c r="B166" s="234"/>
      <c r="C166" s="235"/>
      <c r="D166" s="203" t="s">
        <v>143</v>
      </c>
      <c r="E166" s="236" t="s">
        <v>1</v>
      </c>
      <c r="F166" s="237" t="s">
        <v>269</v>
      </c>
      <c r="G166" s="235"/>
      <c r="H166" s="238">
        <v>15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143</v>
      </c>
      <c r="AU166" s="244" t="s">
        <v>84</v>
      </c>
      <c r="AV166" s="15" t="s">
        <v>141</v>
      </c>
      <c r="AW166" s="15" t="s">
        <v>32</v>
      </c>
      <c r="AX166" s="15" t="s">
        <v>82</v>
      </c>
      <c r="AY166" s="244" t="s">
        <v>134</v>
      </c>
    </row>
    <row r="167" spans="1:65" s="2" customFormat="1" ht="16.5" customHeight="1">
      <c r="A167" s="34"/>
      <c r="B167" s="35"/>
      <c r="C167" s="187" t="s">
        <v>79</v>
      </c>
      <c r="D167" s="187" t="s">
        <v>137</v>
      </c>
      <c r="E167" s="188" t="s">
        <v>311</v>
      </c>
      <c r="F167" s="189" t="s">
        <v>312</v>
      </c>
      <c r="G167" s="190" t="s">
        <v>140</v>
      </c>
      <c r="H167" s="191">
        <v>24.35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39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186</v>
      </c>
      <c r="AT167" s="199" t="s">
        <v>137</v>
      </c>
      <c r="AU167" s="199" t="s">
        <v>84</v>
      </c>
      <c r="AY167" s="17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82</v>
      </c>
      <c r="BK167" s="200">
        <f>ROUND(I167*H167,2)</f>
        <v>0</v>
      </c>
      <c r="BL167" s="17" t="s">
        <v>186</v>
      </c>
      <c r="BM167" s="199" t="s">
        <v>629</v>
      </c>
    </row>
    <row r="168" spans="2:51" s="13" customFormat="1" ht="11.25">
      <c r="B168" s="201"/>
      <c r="C168" s="202"/>
      <c r="D168" s="203" t="s">
        <v>143</v>
      </c>
      <c r="E168" s="204" t="s">
        <v>1</v>
      </c>
      <c r="F168" s="205" t="s">
        <v>314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143</v>
      </c>
      <c r="AU168" s="211" t="s">
        <v>84</v>
      </c>
      <c r="AV168" s="13" t="s">
        <v>82</v>
      </c>
      <c r="AW168" s="13" t="s">
        <v>32</v>
      </c>
      <c r="AX168" s="13" t="s">
        <v>74</v>
      </c>
      <c r="AY168" s="211" t="s">
        <v>134</v>
      </c>
    </row>
    <row r="169" spans="2:51" s="14" customFormat="1" ht="11.25">
      <c r="B169" s="212"/>
      <c r="C169" s="213"/>
      <c r="D169" s="203" t="s">
        <v>143</v>
      </c>
      <c r="E169" s="214" t="s">
        <v>1</v>
      </c>
      <c r="F169" s="215" t="s">
        <v>630</v>
      </c>
      <c r="G169" s="213"/>
      <c r="H169" s="216">
        <v>24.3502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84</v>
      </c>
      <c r="AV169" s="14" t="s">
        <v>84</v>
      </c>
      <c r="AW169" s="14" t="s">
        <v>32</v>
      </c>
      <c r="AX169" s="14" t="s">
        <v>82</v>
      </c>
      <c r="AY169" s="222" t="s">
        <v>134</v>
      </c>
    </row>
    <row r="170" spans="1:65" s="2" customFormat="1" ht="16.5" customHeight="1">
      <c r="A170" s="34"/>
      <c r="B170" s="35"/>
      <c r="C170" s="223" t="s">
        <v>7</v>
      </c>
      <c r="D170" s="223" t="s">
        <v>189</v>
      </c>
      <c r="E170" s="224" t="s">
        <v>317</v>
      </c>
      <c r="F170" s="225" t="s">
        <v>318</v>
      </c>
      <c r="G170" s="226" t="s">
        <v>140</v>
      </c>
      <c r="H170" s="227">
        <v>29.22</v>
      </c>
      <c r="I170" s="228"/>
      <c r="J170" s="229">
        <f>ROUND(I170*H170,2)</f>
        <v>0</v>
      </c>
      <c r="K170" s="230"/>
      <c r="L170" s="231"/>
      <c r="M170" s="232" t="s">
        <v>1</v>
      </c>
      <c r="N170" s="233" t="s">
        <v>39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192</v>
      </c>
      <c r="AT170" s="199" t="s">
        <v>189</v>
      </c>
      <c r="AU170" s="199" t="s">
        <v>84</v>
      </c>
      <c r="AY170" s="17" t="s">
        <v>134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82</v>
      </c>
      <c r="BK170" s="200">
        <f>ROUND(I170*H170,2)</f>
        <v>0</v>
      </c>
      <c r="BL170" s="17" t="s">
        <v>186</v>
      </c>
      <c r="BM170" s="199" t="s">
        <v>631</v>
      </c>
    </row>
    <row r="171" spans="2:51" s="14" customFormat="1" ht="11.25">
      <c r="B171" s="212"/>
      <c r="C171" s="213"/>
      <c r="D171" s="203" t="s">
        <v>143</v>
      </c>
      <c r="E171" s="213"/>
      <c r="F171" s="215" t="s">
        <v>632</v>
      </c>
      <c r="G171" s="213"/>
      <c r="H171" s="216">
        <v>29.22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84</v>
      </c>
      <c r="AV171" s="14" t="s">
        <v>84</v>
      </c>
      <c r="AW171" s="14" t="s">
        <v>4</v>
      </c>
      <c r="AX171" s="14" t="s">
        <v>82</v>
      </c>
      <c r="AY171" s="222" t="s">
        <v>134</v>
      </c>
    </row>
    <row r="172" spans="1:65" s="2" customFormat="1" ht="24.2" customHeight="1">
      <c r="A172" s="34"/>
      <c r="B172" s="35"/>
      <c r="C172" s="187" t="s">
        <v>87</v>
      </c>
      <c r="D172" s="187" t="s">
        <v>137</v>
      </c>
      <c r="E172" s="188" t="s">
        <v>322</v>
      </c>
      <c r="F172" s="189" t="s">
        <v>323</v>
      </c>
      <c r="G172" s="190" t="s">
        <v>140</v>
      </c>
      <c r="H172" s="191">
        <v>10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39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186</v>
      </c>
      <c r="AT172" s="199" t="s">
        <v>137</v>
      </c>
      <c r="AU172" s="199" t="s">
        <v>84</v>
      </c>
      <c r="AY172" s="17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82</v>
      </c>
      <c r="BK172" s="200">
        <f>ROUND(I172*H172,2)</f>
        <v>0</v>
      </c>
      <c r="BL172" s="17" t="s">
        <v>186</v>
      </c>
      <c r="BM172" s="199" t="s">
        <v>633</v>
      </c>
    </row>
    <row r="173" spans="1:65" s="2" customFormat="1" ht="16.5" customHeight="1">
      <c r="A173" s="34"/>
      <c r="B173" s="35"/>
      <c r="C173" s="223" t="s">
        <v>90</v>
      </c>
      <c r="D173" s="223" t="s">
        <v>189</v>
      </c>
      <c r="E173" s="224" t="s">
        <v>326</v>
      </c>
      <c r="F173" s="225" t="s">
        <v>327</v>
      </c>
      <c r="G173" s="226" t="s">
        <v>140</v>
      </c>
      <c r="H173" s="227">
        <v>12</v>
      </c>
      <c r="I173" s="228"/>
      <c r="J173" s="229">
        <f>ROUND(I173*H173,2)</f>
        <v>0</v>
      </c>
      <c r="K173" s="230"/>
      <c r="L173" s="231"/>
      <c r="M173" s="232" t="s">
        <v>1</v>
      </c>
      <c r="N173" s="233" t="s">
        <v>39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192</v>
      </c>
      <c r="AT173" s="199" t="s">
        <v>189</v>
      </c>
      <c r="AU173" s="199" t="s">
        <v>84</v>
      </c>
      <c r="AY173" s="17" t="s">
        <v>134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82</v>
      </c>
      <c r="BK173" s="200">
        <f>ROUND(I173*H173,2)</f>
        <v>0</v>
      </c>
      <c r="BL173" s="17" t="s">
        <v>186</v>
      </c>
      <c r="BM173" s="199" t="s">
        <v>634</v>
      </c>
    </row>
    <row r="174" spans="2:51" s="14" customFormat="1" ht="11.25">
      <c r="B174" s="212"/>
      <c r="C174" s="213"/>
      <c r="D174" s="203" t="s">
        <v>143</v>
      </c>
      <c r="E174" s="213"/>
      <c r="F174" s="215" t="s">
        <v>599</v>
      </c>
      <c r="G174" s="213"/>
      <c r="H174" s="216">
        <v>12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84</v>
      </c>
      <c r="AV174" s="14" t="s">
        <v>84</v>
      </c>
      <c r="AW174" s="14" t="s">
        <v>4</v>
      </c>
      <c r="AX174" s="14" t="s">
        <v>82</v>
      </c>
      <c r="AY174" s="222" t="s">
        <v>134</v>
      </c>
    </row>
    <row r="175" spans="1:65" s="2" customFormat="1" ht="24.2" customHeight="1">
      <c r="A175" s="34"/>
      <c r="B175" s="35"/>
      <c r="C175" s="187" t="s">
        <v>245</v>
      </c>
      <c r="D175" s="187" t="s">
        <v>137</v>
      </c>
      <c r="E175" s="188" t="s">
        <v>331</v>
      </c>
      <c r="F175" s="189" t="s">
        <v>332</v>
      </c>
      <c r="G175" s="190" t="s">
        <v>140</v>
      </c>
      <c r="H175" s="191">
        <v>116.165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39</v>
      </c>
      <c r="O175" s="71"/>
      <c r="P175" s="197">
        <f>O175*H175</f>
        <v>0</v>
      </c>
      <c r="Q175" s="197">
        <v>0.0002</v>
      </c>
      <c r="R175" s="197">
        <f>Q175*H175</f>
        <v>0.023233000000000004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186</v>
      </c>
      <c r="AT175" s="199" t="s">
        <v>137</v>
      </c>
      <c r="AU175" s="199" t="s">
        <v>84</v>
      </c>
      <c r="AY175" s="17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82</v>
      </c>
      <c r="BK175" s="200">
        <f>ROUND(I175*H175,2)</f>
        <v>0</v>
      </c>
      <c r="BL175" s="17" t="s">
        <v>186</v>
      </c>
      <c r="BM175" s="199" t="s">
        <v>635</v>
      </c>
    </row>
    <row r="176" spans="1:65" s="2" customFormat="1" ht="33" customHeight="1">
      <c r="A176" s="34"/>
      <c r="B176" s="35"/>
      <c r="C176" s="187" t="s">
        <v>93</v>
      </c>
      <c r="D176" s="187" t="s">
        <v>137</v>
      </c>
      <c r="E176" s="188" t="s">
        <v>335</v>
      </c>
      <c r="F176" s="189" t="s">
        <v>336</v>
      </c>
      <c r="G176" s="190" t="s">
        <v>140</v>
      </c>
      <c r="H176" s="191">
        <v>116.165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39</v>
      </c>
      <c r="O176" s="71"/>
      <c r="P176" s="197">
        <f>O176*H176</f>
        <v>0</v>
      </c>
      <c r="Q176" s="197">
        <v>0.00026</v>
      </c>
      <c r="R176" s="197">
        <f>Q176*H176</f>
        <v>0.030202899999999998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186</v>
      </c>
      <c r="AT176" s="199" t="s">
        <v>137</v>
      </c>
      <c r="AU176" s="199" t="s">
        <v>84</v>
      </c>
      <c r="AY176" s="17" t="s">
        <v>134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82</v>
      </c>
      <c r="BK176" s="200">
        <f>ROUND(I176*H176,2)</f>
        <v>0</v>
      </c>
      <c r="BL176" s="17" t="s">
        <v>186</v>
      </c>
      <c r="BM176" s="199" t="s">
        <v>636</v>
      </c>
    </row>
    <row r="177" spans="2:51" s="13" customFormat="1" ht="11.25">
      <c r="B177" s="201"/>
      <c r="C177" s="202"/>
      <c r="D177" s="203" t="s">
        <v>143</v>
      </c>
      <c r="E177" s="204" t="s">
        <v>1</v>
      </c>
      <c r="F177" s="205" t="s">
        <v>338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143</v>
      </c>
      <c r="AU177" s="211" t="s">
        <v>84</v>
      </c>
      <c r="AV177" s="13" t="s">
        <v>82</v>
      </c>
      <c r="AW177" s="13" t="s">
        <v>32</v>
      </c>
      <c r="AX177" s="13" t="s">
        <v>74</v>
      </c>
      <c r="AY177" s="211" t="s">
        <v>134</v>
      </c>
    </row>
    <row r="178" spans="2:51" s="13" customFormat="1" ht="11.25">
      <c r="B178" s="201"/>
      <c r="C178" s="202"/>
      <c r="D178" s="203" t="s">
        <v>143</v>
      </c>
      <c r="E178" s="204" t="s">
        <v>1</v>
      </c>
      <c r="F178" s="205" t="s">
        <v>637</v>
      </c>
      <c r="G178" s="202"/>
      <c r="H178" s="204" t="s">
        <v>1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143</v>
      </c>
      <c r="AU178" s="211" t="s">
        <v>84</v>
      </c>
      <c r="AV178" s="13" t="s">
        <v>82</v>
      </c>
      <c r="AW178" s="13" t="s">
        <v>32</v>
      </c>
      <c r="AX178" s="13" t="s">
        <v>74</v>
      </c>
      <c r="AY178" s="211" t="s">
        <v>134</v>
      </c>
    </row>
    <row r="179" spans="2:51" s="13" customFormat="1" ht="11.25">
      <c r="B179" s="201"/>
      <c r="C179" s="202"/>
      <c r="D179" s="203" t="s">
        <v>143</v>
      </c>
      <c r="E179" s="204" t="s">
        <v>1</v>
      </c>
      <c r="F179" s="205" t="s">
        <v>638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143</v>
      </c>
      <c r="AU179" s="211" t="s">
        <v>84</v>
      </c>
      <c r="AV179" s="13" t="s">
        <v>82</v>
      </c>
      <c r="AW179" s="13" t="s">
        <v>32</v>
      </c>
      <c r="AX179" s="13" t="s">
        <v>74</v>
      </c>
      <c r="AY179" s="211" t="s">
        <v>134</v>
      </c>
    </row>
    <row r="180" spans="2:51" s="14" customFormat="1" ht="11.25">
      <c r="B180" s="212"/>
      <c r="C180" s="213"/>
      <c r="D180" s="203" t="s">
        <v>143</v>
      </c>
      <c r="E180" s="214" t="s">
        <v>1</v>
      </c>
      <c r="F180" s="215" t="s">
        <v>488</v>
      </c>
      <c r="G180" s="213"/>
      <c r="H180" s="216">
        <v>32.995999999999995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143</v>
      </c>
      <c r="AU180" s="222" t="s">
        <v>84</v>
      </c>
      <c r="AV180" s="14" t="s">
        <v>84</v>
      </c>
      <c r="AW180" s="14" t="s">
        <v>32</v>
      </c>
      <c r="AX180" s="14" t="s">
        <v>74</v>
      </c>
      <c r="AY180" s="222" t="s">
        <v>134</v>
      </c>
    </row>
    <row r="181" spans="2:51" s="13" customFormat="1" ht="11.25">
      <c r="B181" s="201"/>
      <c r="C181" s="202"/>
      <c r="D181" s="203" t="s">
        <v>143</v>
      </c>
      <c r="E181" s="204" t="s">
        <v>1</v>
      </c>
      <c r="F181" s="205" t="s">
        <v>639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143</v>
      </c>
      <c r="AU181" s="211" t="s">
        <v>84</v>
      </c>
      <c r="AV181" s="13" t="s">
        <v>82</v>
      </c>
      <c r="AW181" s="13" t="s">
        <v>32</v>
      </c>
      <c r="AX181" s="13" t="s">
        <v>74</v>
      </c>
      <c r="AY181" s="211" t="s">
        <v>134</v>
      </c>
    </row>
    <row r="182" spans="2:51" s="14" customFormat="1" ht="11.25">
      <c r="B182" s="212"/>
      <c r="C182" s="213"/>
      <c r="D182" s="203" t="s">
        <v>143</v>
      </c>
      <c r="E182" s="214" t="s">
        <v>1</v>
      </c>
      <c r="F182" s="215" t="s">
        <v>640</v>
      </c>
      <c r="G182" s="213"/>
      <c r="H182" s="216">
        <v>4.03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143</v>
      </c>
      <c r="AU182" s="222" t="s">
        <v>84</v>
      </c>
      <c r="AV182" s="14" t="s">
        <v>84</v>
      </c>
      <c r="AW182" s="14" t="s">
        <v>32</v>
      </c>
      <c r="AX182" s="14" t="s">
        <v>74</v>
      </c>
      <c r="AY182" s="222" t="s">
        <v>134</v>
      </c>
    </row>
    <row r="183" spans="2:51" s="14" customFormat="1" ht="22.5">
      <c r="B183" s="212"/>
      <c r="C183" s="213"/>
      <c r="D183" s="203" t="s">
        <v>143</v>
      </c>
      <c r="E183" s="214" t="s">
        <v>1</v>
      </c>
      <c r="F183" s="215" t="s">
        <v>492</v>
      </c>
      <c r="G183" s="213"/>
      <c r="H183" s="216">
        <v>54.789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84</v>
      </c>
      <c r="AV183" s="14" t="s">
        <v>84</v>
      </c>
      <c r="AW183" s="14" t="s">
        <v>32</v>
      </c>
      <c r="AX183" s="14" t="s">
        <v>74</v>
      </c>
      <c r="AY183" s="222" t="s">
        <v>134</v>
      </c>
    </row>
    <row r="184" spans="2:51" s="13" customFormat="1" ht="11.25">
      <c r="B184" s="201"/>
      <c r="C184" s="202"/>
      <c r="D184" s="203" t="s">
        <v>143</v>
      </c>
      <c r="E184" s="204" t="s">
        <v>1</v>
      </c>
      <c r="F184" s="205" t="s">
        <v>314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84</v>
      </c>
      <c r="AV184" s="13" t="s">
        <v>82</v>
      </c>
      <c r="AW184" s="13" t="s">
        <v>32</v>
      </c>
      <c r="AX184" s="13" t="s">
        <v>74</v>
      </c>
      <c r="AY184" s="211" t="s">
        <v>134</v>
      </c>
    </row>
    <row r="185" spans="2:51" s="14" customFormat="1" ht="11.25">
      <c r="B185" s="212"/>
      <c r="C185" s="213"/>
      <c r="D185" s="203" t="s">
        <v>143</v>
      </c>
      <c r="E185" s="214" t="s">
        <v>1</v>
      </c>
      <c r="F185" s="215" t="s">
        <v>630</v>
      </c>
      <c r="G185" s="213"/>
      <c r="H185" s="216">
        <v>24.3502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84</v>
      </c>
      <c r="AV185" s="14" t="s">
        <v>84</v>
      </c>
      <c r="AW185" s="14" t="s">
        <v>32</v>
      </c>
      <c r="AX185" s="14" t="s">
        <v>74</v>
      </c>
      <c r="AY185" s="222" t="s">
        <v>134</v>
      </c>
    </row>
    <row r="186" spans="2:51" s="15" customFormat="1" ht="11.25">
      <c r="B186" s="234"/>
      <c r="C186" s="235"/>
      <c r="D186" s="203" t="s">
        <v>143</v>
      </c>
      <c r="E186" s="236" t="s">
        <v>1</v>
      </c>
      <c r="F186" s="237" t="s">
        <v>269</v>
      </c>
      <c r="G186" s="235"/>
      <c r="H186" s="238">
        <v>116.1652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143</v>
      </c>
      <c r="AU186" s="244" t="s">
        <v>84</v>
      </c>
      <c r="AV186" s="15" t="s">
        <v>141</v>
      </c>
      <c r="AW186" s="15" t="s">
        <v>32</v>
      </c>
      <c r="AX186" s="15" t="s">
        <v>82</v>
      </c>
      <c r="AY186" s="244" t="s">
        <v>134</v>
      </c>
    </row>
    <row r="187" spans="1:65" s="2" customFormat="1" ht="24.2" customHeight="1">
      <c r="A187" s="34"/>
      <c r="B187" s="35"/>
      <c r="C187" s="187" t="s">
        <v>96</v>
      </c>
      <c r="D187" s="187" t="s">
        <v>137</v>
      </c>
      <c r="E187" s="188" t="s">
        <v>344</v>
      </c>
      <c r="F187" s="189" t="s">
        <v>345</v>
      </c>
      <c r="G187" s="190" t="s">
        <v>140</v>
      </c>
      <c r="H187" s="191">
        <v>5.53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39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186</v>
      </c>
      <c r="AT187" s="199" t="s">
        <v>137</v>
      </c>
      <c r="AU187" s="199" t="s">
        <v>84</v>
      </c>
      <c r="AY187" s="17" t="s">
        <v>134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82</v>
      </c>
      <c r="BK187" s="200">
        <f>ROUND(I187*H187,2)</f>
        <v>0</v>
      </c>
      <c r="BL187" s="17" t="s">
        <v>186</v>
      </c>
      <c r="BM187" s="199" t="s">
        <v>641</v>
      </c>
    </row>
    <row r="188" spans="2:51" s="13" customFormat="1" ht="11.25">
      <c r="B188" s="201"/>
      <c r="C188" s="202"/>
      <c r="D188" s="203" t="s">
        <v>143</v>
      </c>
      <c r="E188" s="204" t="s">
        <v>1</v>
      </c>
      <c r="F188" s="205" t="s">
        <v>338</v>
      </c>
      <c r="G188" s="202"/>
      <c r="H188" s="204" t="s">
        <v>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143</v>
      </c>
      <c r="AU188" s="211" t="s">
        <v>84</v>
      </c>
      <c r="AV188" s="13" t="s">
        <v>82</v>
      </c>
      <c r="AW188" s="13" t="s">
        <v>32</v>
      </c>
      <c r="AX188" s="13" t="s">
        <v>74</v>
      </c>
      <c r="AY188" s="211" t="s">
        <v>134</v>
      </c>
    </row>
    <row r="189" spans="2:51" s="13" customFormat="1" ht="11.25">
      <c r="B189" s="201"/>
      <c r="C189" s="202"/>
      <c r="D189" s="203" t="s">
        <v>143</v>
      </c>
      <c r="E189" s="204" t="s">
        <v>1</v>
      </c>
      <c r="F189" s="205" t="s">
        <v>464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143</v>
      </c>
      <c r="AU189" s="211" t="s">
        <v>84</v>
      </c>
      <c r="AV189" s="13" t="s">
        <v>82</v>
      </c>
      <c r="AW189" s="13" t="s">
        <v>32</v>
      </c>
      <c r="AX189" s="13" t="s">
        <v>74</v>
      </c>
      <c r="AY189" s="211" t="s">
        <v>134</v>
      </c>
    </row>
    <row r="190" spans="2:51" s="14" customFormat="1" ht="11.25">
      <c r="B190" s="212"/>
      <c r="C190" s="213"/>
      <c r="D190" s="203" t="s">
        <v>143</v>
      </c>
      <c r="E190" s="214" t="s">
        <v>1</v>
      </c>
      <c r="F190" s="215" t="s">
        <v>421</v>
      </c>
      <c r="G190" s="213"/>
      <c r="H190" s="216">
        <v>4.380000000000001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143</v>
      </c>
      <c r="AU190" s="222" t="s">
        <v>84</v>
      </c>
      <c r="AV190" s="14" t="s">
        <v>84</v>
      </c>
      <c r="AW190" s="14" t="s">
        <v>32</v>
      </c>
      <c r="AX190" s="14" t="s">
        <v>74</v>
      </c>
      <c r="AY190" s="222" t="s">
        <v>134</v>
      </c>
    </row>
    <row r="191" spans="2:51" s="13" customFormat="1" ht="11.25">
      <c r="B191" s="201"/>
      <c r="C191" s="202"/>
      <c r="D191" s="203" t="s">
        <v>143</v>
      </c>
      <c r="E191" s="204" t="s">
        <v>1</v>
      </c>
      <c r="F191" s="205" t="s">
        <v>314</v>
      </c>
      <c r="G191" s="202"/>
      <c r="H191" s="204" t="s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143</v>
      </c>
      <c r="AU191" s="211" t="s">
        <v>84</v>
      </c>
      <c r="AV191" s="13" t="s">
        <v>82</v>
      </c>
      <c r="AW191" s="13" t="s">
        <v>32</v>
      </c>
      <c r="AX191" s="13" t="s">
        <v>74</v>
      </c>
      <c r="AY191" s="211" t="s">
        <v>134</v>
      </c>
    </row>
    <row r="192" spans="2:51" s="14" customFormat="1" ht="11.25">
      <c r="B192" s="212"/>
      <c r="C192" s="213"/>
      <c r="D192" s="203" t="s">
        <v>143</v>
      </c>
      <c r="E192" s="214" t="s">
        <v>1</v>
      </c>
      <c r="F192" s="215" t="s">
        <v>642</v>
      </c>
      <c r="G192" s="213"/>
      <c r="H192" s="216">
        <v>1.15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143</v>
      </c>
      <c r="AU192" s="222" t="s">
        <v>84</v>
      </c>
      <c r="AV192" s="14" t="s">
        <v>84</v>
      </c>
      <c r="AW192" s="14" t="s">
        <v>32</v>
      </c>
      <c r="AX192" s="14" t="s">
        <v>74</v>
      </c>
      <c r="AY192" s="222" t="s">
        <v>134</v>
      </c>
    </row>
    <row r="193" spans="2:51" s="15" customFormat="1" ht="11.25">
      <c r="B193" s="234"/>
      <c r="C193" s="235"/>
      <c r="D193" s="203" t="s">
        <v>143</v>
      </c>
      <c r="E193" s="236" t="s">
        <v>1</v>
      </c>
      <c r="F193" s="237" t="s">
        <v>269</v>
      </c>
      <c r="G193" s="235"/>
      <c r="H193" s="238">
        <v>5.530000000000001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143</v>
      </c>
      <c r="AU193" s="244" t="s">
        <v>84</v>
      </c>
      <c r="AV193" s="15" t="s">
        <v>141</v>
      </c>
      <c r="AW193" s="15" t="s">
        <v>32</v>
      </c>
      <c r="AX193" s="15" t="s">
        <v>82</v>
      </c>
      <c r="AY193" s="244" t="s">
        <v>134</v>
      </c>
    </row>
    <row r="194" spans="2:63" s="12" customFormat="1" ht="25.9" customHeight="1">
      <c r="B194" s="171"/>
      <c r="C194" s="172"/>
      <c r="D194" s="173" t="s">
        <v>73</v>
      </c>
      <c r="E194" s="174" t="s">
        <v>348</v>
      </c>
      <c r="F194" s="174" t="s">
        <v>349</v>
      </c>
      <c r="G194" s="172"/>
      <c r="H194" s="172"/>
      <c r="I194" s="175"/>
      <c r="J194" s="176">
        <f>BK194</f>
        <v>0</v>
      </c>
      <c r="K194" s="172"/>
      <c r="L194" s="177"/>
      <c r="M194" s="178"/>
      <c r="N194" s="179"/>
      <c r="O194" s="179"/>
      <c r="P194" s="180">
        <f>P195+P197</f>
        <v>0</v>
      </c>
      <c r="Q194" s="179"/>
      <c r="R194" s="180">
        <f>R195+R197</f>
        <v>0</v>
      </c>
      <c r="S194" s="179"/>
      <c r="T194" s="181">
        <f>T195+T197</f>
        <v>0</v>
      </c>
      <c r="AR194" s="182" t="s">
        <v>160</v>
      </c>
      <c r="AT194" s="183" t="s">
        <v>73</v>
      </c>
      <c r="AU194" s="183" t="s">
        <v>74</v>
      </c>
      <c r="AY194" s="182" t="s">
        <v>134</v>
      </c>
      <c r="BK194" s="184">
        <f>BK195+BK197</f>
        <v>0</v>
      </c>
    </row>
    <row r="195" spans="2:63" s="12" customFormat="1" ht="22.9" customHeight="1">
      <c r="B195" s="171"/>
      <c r="C195" s="172"/>
      <c r="D195" s="173" t="s">
        <v>73</v>
      </c>
      <c r="E195" s="185" t="s">
        <v>350</v>
      </c>
      <c r="F195" s="185" t="s">
        <v>351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P196</f>
        <v>0</v>
      </c>
      <c r="Q195" s="179"/>
      <c r="R195" s="180">
        <f>R196</f>
        <v>0</v>
      </c>
      <c r="S195" s="179"/>
      <c r="T195" s="181">
        <f>T196</f>
        <v>0</v>
      </c>
      <c r="AR195" s="182" t="s">
        <v>160</v>
      </c>
      <c r="AT195" s="183" t="s">
        <v>73</v>
      </c>
      <c r="AU195" s="183" t="s">
        <v>82</v>
      </c>
      <c r="AY195" s="182" t="s">
        <v>134</v>
      </c>
      <c r="BK195" s="184">
        <f>BK196</f>
        <v>0</v>
      </c>
    </row>
    <row r="196" spans="1:65" s="2" customFormat="1" ht="16.5" customHeight="1">
      <c r="A196" s="34"/>
      <c r="B196" s="35"/>
      <c r="C196" s="187" t="s">
        <v>257</v>
      </c>
      <c r="D196" s="187" t="s">
        <v>137</v>
      </c>
      <c r="E196" s="188" t="s">
        <v>353</v>
      </c>
      <c r="F196" s="189" t="s">
        <v>351</v>
      </c>
      <c r="G196" s="190" t="s">
        <v>354</v>
      </c>
      <c r="H196" s="303">
        <f>SUM(J97+J101)/100</f>
        <v>0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39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355</v>
      </c>
      <c r="AT196" s="199" t="s">
        <v>137</v>
      </c>
      <c r="AU196" s="199" t="s">
        <v>84</v>
      </c>
      <c r="AY196" s="17" t="s">
        <v>134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355</v>
      </c>
      <c r="BM196" s="199" t="s">
        <v>643</v>
      </c>
    </row>
    <row r="197" spans="2:63" s="12" customFormat="1" ht="22.9" customHeight="1">
      <c r="B197" s="171"/>
      <c r="C197" s="172"/>
      <c r="D197" s="173" t="s">
        <v>73</v>
      </c>
      <c r="E197" s="185" t="s">
        <v>357</v>
      </c>
      <c r="F197" s="185" t="s">
        <v>358</v>
      </c>
      <c r="G197" s="172"/>
      <c r="H197" s="30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P198</f>
        <v>0</v>
      </c>
      <c r="Q197" s="179"/>
      <c r="R197" s="180">
        <f>R198</f>
        <v>0</v>
      </c>
      <c r="S197" s="179"/>
      <c r="T197" s="181">
        <f>T198</f>
        <v>0</v>
      </c>
      <c r="AR197" s="182" t="s">
        <v>160</v>
      </c>
      <c r="AT197" s="183" t="s">
        <v>73</v>
      </c>
      <c r="AU197" s="183" t="s">
        <v>82</v>
      </c>
      <c r="AY197" s="182" t="s">
        <v>134</v>
      </c>
      <c r="BK197" s="184">
        <f>BK198</f>
        <v>0</v>
      </c>
    </row>
    <row r="198" spans="1:65" s="2" customFormat="1" ht="16.5" customHeight="1">
      <c r="A198" s="34"/>
      <c r="B198" s="35"/>
      <c r="C198" s="187" t="s">
        <v>261</v>
      </c>
      <c r="D198" s="187" t="s">
        <v>137</v>
      </c>
      <c r="E198" s="188" t="s">
        <v>360</v>
      </c>
      <c r="F198" s="189" t="s">
        <v>358</v>
      </c>
      <c r="G198" s="190" t="s">
        <v>354</v>
      </c>
      <c r="H198" s="303">
        <f>SUM(J97+J101)/100</f>
        <v>0</v>
      </c>
      <c r="I198" s="192"/>
      <c r="J198" s="193">
        <f>ROUND(I198*H198,2)</f>
        <v>0</v>
      </c>
      <c r="K198" s="194"/>
      <c r="L198" s="39"/>
      <c r="M198" s="245" t="s">
        <v>1</v>
      </c>
      <c r="N198" s="246" t="s">
        <v>39</v>
      </c>
      <c r="O198" s="247"/>
      <c r="P198" s="248">
        <f>O198*H198</f>
        <v>0</v>
      </c>
      <c r="Q198" s="248">
        <v>0</v>
      </c>
      <c r="R198" s="248">
        <f>Q198*H198</f>
        <v>0</v>
      </c>
      <c r="S198" s="248">
        <v>0</v>
      </c>
      <c r="T198" s="24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355</v>
      </c>
      <c r="AT198" s="199" t="s">
        <v>137</v>
      </c>
      <c r="AU198" s="199" t="s">
        <v>84</v>
      </c>
      <c r="AY198" s="17" t="s">
        <v>134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82</v>
      </c>
      <c r="BK198" s="200">
        <f>ROUND(I198*H198,2)</f>
        <v>0</v>
      </c>
      <c r="BL198" s="17" t="s">
        <v>355</v>
      </c>
      <c r="BM198" s="199" t="s">
        <v>644</v>
      </c>
    </row>
    <row r="199" spans="1:31" s="2" customFormat="1" ht="6.95" customHeight="1">
      <c r="A199" s="34"/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39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sheetProtection algorithmName="SHA-512" hashValue="A9hipHWOWk7khBWOZYu2/HevqOvHGWe6udlnODcrarqR6lPuxYdv115vJBD0z5RvYujE2xWpltK4A6wV4sUr5Q==" saltValue="CeN3fgtPhajRohVBSIAunw==" spinCount="100000" sheet="1" objects="1" scenarios="1" formatColumns="0" formatRows="0" autoFilter="0"/>
  <autoFilter ref="C125:K19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2024-01-03T15:49:43Z</dcterms:created>
  <dcterms:modified xsi:type="dcterms:W3CDTF">2024-01-03T15:55:37Z</dcterms:modified>
  <cp:category/>
  <cp:version/>
  <cp:contentType/>
  <cp:contentStatus/>
</cp:coreProperties>
</file>