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6" firstSheet="1" activeTab="1"/>
  </bookViews>
  <sheets>
    <sheet name="Rekapitulace stavby" sheetId="1" state="veryHidden" r:id="rId1"/>
    <sheet name="10 - Oprava bytu Ciolkovs..." sheetId="2" r:id="rId2"/>
  </sheets>
  <definedNames>
    <definedName name="_xlnm._FilterDatabase" localSheetId="1" hidden="1">'10 - Oprava bytu Ciolkovs...'!$C$135:$K$380</definedName>
    <definedName name="_xlnm.Print_Area" localSheetId="1">'10 - Oprava bytu Ciolkovs...'!$C$4:$J$76,'10 - Oprava bytu Ciolkovs...'!$C$123:$J$380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'10 - Oprava bytu Ciolkovs...'!$135:$135</definedName>
  </definedNames>
  <calcPr calcId="162913"/>
</workbook>
</file>

<file path=xl/sharedStrings.xml><?xml version="1.0" encoding="utf-8"?>
<sst xmlns="http://schemas.openxmlformats.org/spreadsheetml/2006/main" count="2934" uniqueCount="612">
  <si>
    <t>Export Komplet</t>
  </si>
  <si>
    <t/>
  </si>
  <si>
    <t>2.0</t>
  </si>
  <si>
    <t>ZAMOK</t>
  </si>
  <si>
    <t>False</t>
  </si>
  <si>
    <t>{5c227ce6-97ba-4a46-bb3b-563ebb6fa463}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</si>
  <si>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</si>
  <si>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</si>
  <si>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</si>
  <si>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</si>
  <si>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</si>
  <si>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</si>
  <si>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</si>
  <si>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</si>
  <si>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</si>
  <si>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</si>
  <si>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</si>
  <si>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 MČ Praha 6</t>
  </si>
  <si>
    <t>KSO:</t>
  </si>
  <si>
    <t>CC-CZ:</t>
  </si>
  <si>
    <t>Místo:</t>
  </si>
  <si>
    <t xml:space="preserve"> </t>
  </si>
  <si>
    <t>Datum:</t>
  </si>
  <si>
    <t>4. 1. 2024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</si>
  <si>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</si>
  <si>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</si>
  <si>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</si>
  <si>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</si>
  <si>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</si>
  <si>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</si>
  <si>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</si>
  <si>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</si>
  <si>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</si>
  <si>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</si>
  <si>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</si>
  <si>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</si>
  <si>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</si>
  <si>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</si>
  <si>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</si>
  <si>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</si>
  <si>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</si>
  <si>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</si>
  <si>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</si>
  <si>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</si>
  <si>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</si>
  <si>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</si>
  <si>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</si>
  <si>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</si>
  <si>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</si>
  <si>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</si>
  <si>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</si>
  <si>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</si>
  <si>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</si>
  <si>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</si>
  <si>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</si>
  <si>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</si>
  <si>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</si>
  <si>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</si>
  <si>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</si>
  <si>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</si>
  <si>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</si>
  <si>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</si>
  <si>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</si>
  <si>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</si>
  <si>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</si>
  <si>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</si>
  <si>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</si>
  <si>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</si>
  <si>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</si>
  <si>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</si>
  <si>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</si>
  <si>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</si>
  <si>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</si>
  <si>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</si>
  <si>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</si>
  <si>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</si>
  <si>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</si>
  <si>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</si>
  <si>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</t>
  </si>
  <si>
    <t>Oprava bytu Ciolkovského 859/10, byt č. 104</t>
  </si>
  <si>
    <t>STA</t>
  </si>
  <si>
    <t>1</t>
  </si>
  <si>
    <t>{c9ac085d-248c-4060-a5c4-b531b651453e}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</si>
  <si>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</si>
  <si>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</si>
  <si>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</si>
  <si>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</si>
  <si>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</si>
  <si>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</si>
  <si>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</si>
  <si>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</si>
  <si>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</si>
  <si>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</si>
  <si>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</si>
  <si>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</si>
  <si>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</si>
  <si>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</si>
  <si>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</si>
  <si>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</si>
  <si>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</si>
  <si>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</si>
  <si>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</si>
  <si>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</si>
  <si>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</si>
  <si>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</si>
  <si>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</si>
  <si>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</si>
  <si>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</si>
  <si>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</si>
  <si>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</si>
  <si>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</si>
  <si>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</si>
  <si>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</si>
  <si>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</si>
  <si>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</si>
  <si>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</si>
  <si>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</si>
  <si>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</si>
  <si>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</si>
  <si>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</si>
  <si>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</si>
  <si>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</si>
  <si>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</si>
  <si>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</si>
  <si>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</si>
  <si>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</si>
  <si>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</si>
  <si>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</si>
  <si>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</si>
  <si>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</si>
  <si>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</si>
  <si>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</si>
  <si>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</si>
  <si>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</t>
  </si>
  <si>
    <t>127485554</t>
  </si>
  <si>
    <t>VV</t>
  </si>
  <si>
    <t>prostupy, otlučená místa v omítce</t>
  </si>
  <si>
    <t>20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</si>
  <si>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</si>
  <si>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</si>
  <si>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</si>
  <si>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</si>
  <si>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</si>
  <si>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2022030556</t>
  </si>
  <si>
    <t xml:space="preserve">Kompletní úklid bytu </t>
  </si>
  <si>
    <t xml:space="preserve">(podlahy, dveře, okna, zásuvky, vypínače, světla, větrací mřížky, domovní telefon, rozvodnice, zařiz. předměty, radiátory, kuch.linka a skříně, atd.) </t>
  </si>
  <si>
    <t>předsíň</t>
  </si>
  <si>
    <t>1,6*2,5+2,0*1,2</t>
  </si>
  <si>
    <t>koupelna</t>
  </si>
  <si>
    <t>1,9*1,35</t>
  </si>
  <si>
    <t>WC</t>
  </si>
  <si>
    <t>0,9*1,12</t>
  </si>
  <si>
    <t>kuchyně</t>
  </si>
  <si>
    <t>2,15*2,3</t>
  </si>
  <si>
    <t xml:space="preserve">pokoj </t>
  </si>
  <si>
    <t>5,18*3,15+2,6*3,95</t>
  </si>
  <si>
    <t>Součet</t>
  </si>
  <si>
    <t>3</t>
  </si>
  <si>
    <t>952902021</t>
  </si>
  <si>
    <t>Čištění budov zametení hladkých podlah</t>
  </si>
  <si>
    <t>-1716346480</t>
  </si>
  <si>
    <t>Denní úklid společných prostor (dny*m2)</t>
  </si>
  <si>
    <t>20*50</t>
  </si>
  <si>
    <t>952902041</t>
  </si>
  <si>
    <t>Čištění budov drhnutí hladkých podlah s chemickými prostředky</t>
  </si>
  <si>
    <t>779638123</t>
  </si>
  <si>
    <t>podlahy lino - větší znečištění</t>
  </si>
  <si>
    <t>997</t>
  </si>
  <si>
    <t>Přesun sutě</t>
  </si>
  <si>
    <t>5</t>
  </si>
  <si>
    <t>997013213</t>
  </si>
  <si>
    <t>Vnitrostaveništní doprava suti a vybouraných hmot pro budovy v přes 9 do 12 m ručně</t>
  </si>
  <si>
    <t>t</t>
  </si>
  <si>
    <t>1222935054</t>
  </si>
  <si>
    <t>997013219</t>
  </si>
  <si>
    <t>Příplatek k vnitrostaveništní dopravě suti a vybouraných hmot za zvětšenou dopravu suti ZKD 10 m</t>
  </si>
  <si>
    <t>-1814000321</t>
  </si>
  <si>
    <t>0,581*2 'Přepočtené koeficientem množství</t>
  </si>
  <si>
    <t>7</t>
  </si>
  <si>
    <t>997013501</t>
  </si>
  <si>
    <t>Odvoz suti a vybouraných hmot na skládku nebo meziskládku do 1 km se složením</t>
  </si>
  <si>
    <t>-12293833</t>
  </si>
  <si>
    <t>8</t>
  </si>
  <si>
    <t>997013509</t>
  </si>
  <si>
    <t>Příplatek k odvozu suti a vybouraných hmot na skládku ZKD 1 km přes 1 km</t>
  </si>
  <si>
    <t>402230002</t>
  </si>
  <si>
    <t>0,581*19 'Přepočtené koeficientem množství</t>
  </si>
  <si>
    <t>997013631</t>
  </si>
  <si>
    <t>Poplatek za uložení na skládce (skládkovné) stavebního odpadu směsného kód odpadu 17 09 04</t>
  </si>
  <si>
    <t>-503729630</t>
  </si>
  <si>
    <t>998</t>
  </si>
  <si>
    <t>Přesun hmot</t>
  </si>
  <si>
    <t>998018003</t>
  </si>
  <si>
    <t>Přesun hmot pro budovy ruční pro budovy v přes 12 do 24 m</t>
  </si>
  <si>
    <t>172591239</t>
  </si>
  <si>
    <t>11</t>
  </si>
  <si>
    <t>998018011</t>
  </si>
  <si>
    <t>Příplatek k ručnímu přesunu hmot pro budovy za zvětšený přesun ZKD 100 m</t>
  </si>
  <si>
    <t>1290131515</t>
  </si>
  <si>
    <t>PSV</t>
  </si>
  <si>
    <t>Práce a dodávky PSV</t>
  </si>
  <si>
    <t>722</t>
  </si>
  <si>
    <t>Zdravotechnika - vnitřní vodovod</t>
  </si>
  <si>
    <t>722190901</t>
  </si>
  <si>
    <t>Uzavření nebo otevření vodovodního potrubí při opravách</t>
  </si>
  <si>
    <t>16</t>
  </si>
  <si>
    <t>520933273</t>
  </si>
  <si>
    <t>13</t>
  </si>
  <si>
    <t>722220861</t>
  </si>
  <si>
    <t>Demontáž armatur závitových se dvěma závity G do 3/4</t>
  </si>
  <si>
    <t>-1887764719</t>
  </si>
  <si>
    <t>rohový ventil WC</t>
  </si>
  <si>
    <t>14</t>
  </si>
  <si>
    <t>722220872</t>
  </si>
  <si>
    <t>Demontáž armatur závitových se dvěma závity a šroubením G přes 3/8 do 3/4</t>
  </si>
  <si>
    <t>-1272529972</t>
  </si>
  <si>
    <t>hadice k WC</t>
  </si>
  <si>
    <t>15</t>
  </si>
  <si>
    <t>722232221</t>
  </si>
  <si>
    <t>Kohout kulový rohový G 1/2" PN 42 do 185°C plnoprůtokový s 2x vnějším závitem</t>
  </si>
  <si>
    <t>1813422743</t>
  </si>
  <si>
    <t>722239101</t>
  </si>
  <si>
    <t>Montáž armatur vodovodních se dvěma závity G 1/2</t>
  </si>
  <si>
    <t>-746484965</t>
  </si>
  <si>
    <t>hadice WC</t>
  </si>
  <si>
    <t>17</t>
  </si>
  <si>
    <t>M</t>
  </si>
  <si>
    <t>55190006</t>
  </si>
  <si>
    <t>hadice flexibilní sanitární 3/8"</t>
  </si>
  <si>
    <t>m</t>
  </si>
  <si>
    <t>32</t>
  </si>
  <si>
    <t>819135935</t>
  </si>
  <si>
    <t>18</t>
  </si>
  <si>
    <t>998722113</t>
  </si>
  <si>
    <t>Přesun hmot tonážní pro vnitřní vodovod s omezením mechanizace v objektech v přes 12 do 24 m</t>
  </si>
  <si>
    <t>266638376</t>
  </si>
  <si>
    <t>19</t>
  </si>
  <si>
    <t>998722192</t>
  </si>
  <si>
    <t>Příplatek k přesunu hmot tonážnímu pro vnitřní vodovod za zvětšený přesun do 100 m</t>
  </si>
  <si>
    <t>-1566697243</t>
  </si>
  <si>
    <t>725</t>
  </si>
  <si>
    <t>Zdravotechnika - zařizovací předměty</t>
  </si>
  <si>
    <t>725114921</t>
  </si>
  <si>
    <t>Odmontování a zpětná montáž sedátka</t>
  </si>
  <si>
    <t>210904388</t>
  </si>
  <si>
    <t>55166827</t>
  </si>
  <si>
    <t>sedátko záchodové plastové bílé</t>
  </si>
  <si>
    <t>-1404616976</t>
  </si>
  <si>
    <t>22</t>
  </si>
  <si>
    <t>7256108R</t>
  </si>
  <si>
    <t>Demontáž sporáků elektrický</t>
  </si>
  <si>
    <t>soubor</t>
  </si>
  <si>
    <t>1889340156</t>
  </si>
  <si>
    <t>23</t>
  </si>
  <si>
    <t>7256191R</t>
  </si>
  <si>
    <t>Montáž sporáku elektrický</t>
  </si>
  <si>
    <t>-1116871877</t>
  </si>
  <si>
    <t>24</t>
  </si>
  <si>
    <t>5411197R</t>
  </si>
  <si>
    <t>sporák 4 plotýnky a trouba do 70l š 50cm</t>
  </si>
  <si>
    <t>-428308332</t>
  </si>
  <si>
    <t>25</t>
  </si>
  <si>
    <t>725820801</t>
  </si>
  <si>
    <t>Demontáž baterie nástěnné do G 3 / 4</t>
  </si>
  <si>
    <t>-194185458</t>
  </si>
  <si>
    <t>1+1</t>
  </si>
  <si>
    <t>26</t>
  </si>
  <si>
    <t>725829101</t>
  </si>
  <si>
    <t>Montáž baterie nástěnné dřezové pákové a klasické</t>
  </si>
  <si>
    <t>1153142460</t>
  </si>
  <si>
    <t>27</t>
  </si>
  <si>
    <t>55143976</t>
  </si>
  <si>
    <t>baterie dřezová páková nástěnná s kulatým ústím 300mm</t>
  </si>
  <si>
    <t>2048159754</t>
  </si>
  <si>
    <t>28</t>
  </si>
  <si>
    <t>725829121</t>
  </si>
  <si>
    <t>Montáž baterie umyvadlové nástěnné pákové a klasické ostatní typ</t>
  </si>
  <si>
    <t>1300199650</t>
  </si>
  <si>
    <t>29</t>
  </si>
  <si>
    <t>55145615</t>
  </si>
  <si>
    <t>baterie umyvadlová nástěnná páková 150mm chrom</t>
  </si>
  <si>
    <t>1185969224</t>
  </si>
  <si>
    <t>30</t>
  </si>
  <si>
    <t>725849411</t>
  </si>
  <si>
    <t>Montáž baterie sprchové nástěnná s nastavitelnou výškou sprchy</t>
  </si>
  <si>
    <t>291122248</t>
  </si>
  <si>
    <t>31</t>
  </si>
  <si>
    <t>55145588</t>
  </si>
  <si>
    <t>baterie sprchová nástěnná bez příslušenství</t>
  </si>
  <si>
    <t>-813680192</t>
  </si>
  <si>
    <t>55145003</t>
  </si>
  <si>
    <t>souprava sprchová komplet</t>
  </si>
  <si>
    <t>sada</t>
  </si>
  <si>
    <t>884414034</t>
  </si>
  <si>
    <t>33</t>
  </si>
  <si>
    <t>725860811</t>
  </si>
  <si>
    <t>Demontáž uzávěrů zápachu jednoduchých</t>
  </si>
  <si>
    <t>-646761808</t>
  </si>
  <si>
    <t>34</t>
  </si>
  <si>
    <t>725869101</t>
  </si>
  <si>
    <t>Montáž zápachových uzávěrek umyvadlových do DN 40</t>
  </si>
  <si>
    <t>930329543</t>
  </si>
  <si>
    <t>35</t>
  </si>
  <si>
    <t>55161322</t>
  </si>
  <si>
    <t>uzávěrka zápachová umyvadlová s krycí růžicí odtoku DN 40</t>
  </si>
  <si>
    <t>-1851257779</t>
  </si>
  <si>
    <t>36</t>
  </si>
  <si>
    <t>725869214</t>
  </si>
  <si>
    <t>Montáž zápachových uzávěrek džezových dvoudílných DN 50</t>
  </si>
  <si>
    <t>1871652997</t>
  </si>
  <si>
    <t>37</t>
  </si>
  <si>
    <t>55161116</t>
  </si>
  <si>
    <t>uzávěrka zápachová dřezová s kulovým kloubem DN 50</t>
  </si>
  <si>
    <t>418333104</t>
  </si>
  <si>
    <t>38</t>
  </si>
  <si>
    <t>998725113</t>
  </si>
  <si>
    <t>Přesun hmot tonážní pro zařizovací předměty s omezením mechanizace v objektech v přes 12 do 24 m</t>
  </si>
  <si>
    <t>381419385</t>
  </si>
  <si>
    <t>39</t>
  </si>
  <si>
    <t>998725192</t>
  </si>
  <si>
    <t>Příplatek k přesunu hmot tonážní 725 za zvětšený přesun do 100 m</t>
  </si>
  <si>
    <t>-1491425528</t>
  </si>
  <si>
    <t>741</t>
  </si>
  <si>
    <t>Elektroinstalace - silnoproud</t>
  </si>
  <si>
    <t>40</t>
  </si>
  <si>
    <t>741110511</t>
  </si>
  <si>
    <t>Montáž lišta a kanálek vkládací šířky do 60 mm s víčkem</t>
  </si>
  <si>
    <t>2089376119</t>
  </si>
  <si>
    <t>pokoj</t>
  </si>
  <si>
    <t>6,0</t>
  </si>
  <si>
    <t>4,0</t>
  </si>
  <si>
    <t>41</t>
  </si>
  <si>
    <t>34571001</t>
  </si>
  <si>
    <t>lišta elektroinstalační hranatá PVC 15x10mm</t>
  </si>
  <si>
    <t>666759366</t>
  </si>
  <si>
    <t>10*1,05 'Přepočtené koeficientem množství</t>
  </si>
  <si>
    <t>42</t>
  </si>
  <si>
    <t>741370912</t>
  </si>
  <si>
    <t>Výměna objímek žárovkových keramických E 27</t>
  </si>
  <si>
    <t>938153764</t>
  </si>
  <si>
    <t>43</t>
  </si>
  <si>
    <t>34513187</t>
  </si>
  <si>
    <t>objímka žárovky E27 svorcová 13x1 keramická 1332-857 s kovovým kroužkem</t>
  </si>
  <si>
    <t>385319330</t>
  </si>
  <si>
    <t>44</t>
  </si>
  <si>
    <t>34711210</t>
  </si>
  <si>
    <t xml:space="preserve">žárovka čirá E27/42W </t>
  </si>
  <si>
    <t>28610393</t>
  </si>
  <si>
    <t>45</t>
  </si>
  <si>
    <t>741371841</t>
  </si>
  <si>
    <t>Demontáž svítidla interiérového se standardní paticí nebo int. zdrojem LED přisazeného stropního do 0,09 m2 bez zachování funkčnosti</t>
  </si>
  <si>
    <t>-722602302</t>
  </si>
  <si>
    <t>chodba</t>
  </si>
  <si>
    <t>46</t>
  </si>
  <si>
    <t>741371871</t>
  </si>
  <si>
    <t>Demontáž svítidla interiérového se standard paticí skleněného lustr typu do 2 zdrojů bez zachování funkčnosti</t>
  </si>
  <si>
    <t>-2040212158</t>
  </si>
  <si>
    <t>pokoje dva</t>
  </si>
  <si>
    <t>47</t>
  </si>
  <si>
    <t>741810001</t>
  </si>
  <si>
    <t>Celková prohlídka elektrického rozvodu a zařízení do 100 000,- Kč</t>
  </si>
  <si>
    <t>-1310536282</t>
  </si>
  <si>
    <t>48</t>
  </si>
  <si>
    <t>998741113</t>
  </si>
  <si>
    <t>Přesun hmot tonážní pro silnoproud s omezením mechanizace v objektech v přes 12 do 24 m</t>
  </si>
  <si>
    <t>142176032</t>
  </si>
  <si>
    <t>49</t>
  </si>
  <si>
    <t>998741192</t>
  </si>
  <si>
    <t>Příplatek k přesunu hmot tonážní 741 za zvětšený přesun do 100 m</t>
  </si>
  <si>
    <t>1392341136</t>
  </si>
  <si>
    <t>742</t>
  </si>
  <si>
    <t>Elektroinstalace - slaboproud</t>
  </si>
  <si>
    <t>50</t>
  </si>
  <si>
    <t>742330045</t>
  </si>
  <si>
    <t>Montáž datové zásuvky 1 až 6 pozic přisazené na omítku</t>
  </si>
  <si>
    <t>-1779447771</t>
  </si>
  <si>
    <t>51</t>
  </si>
  <si>
    <t>37451183</t>
  </si>
  <si>
    <t>modul zásuvkový 1xRJ45 osazený 22,5x45mm se záclonkou úhlový UTP Cat6</t>
  </si>
  <si>
    <t>447330733</t>
  </si>
  <si>
    <t>52</t>
  </si>
  <si>
    <t>34539100</t>
  </si>
  <si>
    <t>rámeček datové zásuvky pro 2 moduly 22,5x45mm</t>
  </si>
  <si>
    <t>-1117756434</t>
  </si>
  <si>
    <t>53</t>
  </si>
  <si>
    <t>998742113</t>
  </si>
  <si>
    <t>Přesun hmot tonážní pro slaboproud s omezením mechanizace v objektech v do 24 m</t>
  </si>
  <si>
    <t>-1975328000</t>
  </si>
  <si>
    <t>54</t>
  </si>
  <si>
    <t>998742192</t>
  </si>
  <si>
    <t>Příplatek k přesunu hmot tonážnímu pro slaboproud za zvětšený přesun do 100 m</t>
  </si>
  <si>
    <t>-1854630575</t>
  </si>
  <si>
    <t>751</t>
  </si>
  <si>
    <t>Vzduchotechnika</t>
  </si>
  <si>
    <t>55</t>
  </si>
  <si>
    <t>751111011</t>
  </si>
  <si>
    <t>Montáž ventilátoru axiálního nízkotlakého nástěnného základního D do 100 mm</t>
  </si>
  <si>
    <t>-1333375726</t>
  </si>
  <si>
    <t>koupelna + WC</t>
  </si>
  <si>
    <t>56</t>
  </si>
  <si>
    <t>54233101</t>
  </si>
  <si>
    <t>ventilátor radiální malý plastový CB 100 Plus T spínač časový nastavitelný</t>
  </si>
  <si>
    <t>1953827935</t>
  </si>
  <si>
    <t>57</t>
  </si>
  <si>
    <t>751111812</t>
  </si>
  <si>
    <t>Demontáž ventilátoru axiálního nízkotlakého kruhové potrubí D přes 200 do 400 mm</t>
  </si>
  <si>
    <t>2067742100</t>
  </si>
  <si>
    <t>58</t>
  </si>
  <si>
    <t>998751112</t>
  </si>
  <si>
    <t>Přesun hmot tonážní pro vzduchotechniku s omezením mechanizace v objektech v přes 12 do 24 m</t>
  </si>
  <si>
    <t>715425287</t>
  </si>
  <si>
    <t>59</t>
  </si>
  <si>
    <t>998751191</t>
  </si>
  <si>
    <t>Příplatek k přesunu hmot tonážní 751 za zvětšený přesun do 500 m</t>
  </si>
  <si>
    <t>1103284809</t>
  </si>
  <si>
    <t>766</t>
  </si>
  <si>
    <t>Konstrukce truhlářské</t>
  </si>
  <si>
    <t>60</t>
  </si>
  <si>
    <t>766691914</t>
  </si>
  <si>
    <t>Vyvěšení nebo zavěšení dřevěných křídel dveří pl do 2 m2</t>
  </si>
  <si>
    <t>-603995430</t>
  </si>
  <si>
    <t>0,8*1,97*4*2+0,6*1,97*2*2</t>
  </si>
  <si>
    <t>61</t>
  </si>
  <si>
    <t>766691932</t>
  </si>
  <si>
    <t>Seřízení plastového okenního nebo dveřního otvíracího a sklápěcího křídla</t>
  </si>
  <si>
    <t>1541865446</t>
  </si>
  <si>
    <t>pokoje</t>
  </si>
  <si>
    <t>2+2</t>
  </si>
  <si>
    <t>767</t>
  </si>
  <si>
    <t>Konstrukce zámečnické</t>
  </si>
  <si>
    <t>62</t>
  </si>
  <si>
    <t>767896810</t>
  </si>
  <si>
    <t>Demontáž kovových lišt</t>
  </si>
  <si>
    <t>1630500682</t>
  </si>
  <si>
    <t>chodba stěny u stropu ocel.profil</t>
  </si>
  <si>
    <t>0,4+1,2+1,4</t>
  </si>
  <si>
    <t>0,3+0,9+0,3</t>
  </si>
  <si>
    <t>776</t>
  </si>
  <si>
    <t>Podlahy povlakové</t>
  </si>
  <si>
    <t>63</t>
  </si>
  <si>
    <t>776111311</t>
  </si>
  <si>
    <t>Vysátí podkladu povlakových podlah</t>
  </si>
  <si>
    <t>-1735485298</t>
  </si>
  <si>
    <t>pokoje 2</t>
  </si>
  <si>
    <t>(5,18*3,15)+(2,6*3,95)</t>
  </si>
  <si>
    <t>2,5*1,6+2,0*1,2</t>
  </si>
  <si>
    <t>64</t>
  </si>
  <si>
    <t>776410811</t>
  </si>
  <si>
    <t>Odstranění soklíků a lišt pryžových nebo plastových</t>
  </si>
  <si>
    <t>-1023814908</t>
  </si>
  <si>
    <t>(2,5*2+1,6*2+0,4*2+1,2*2)-0,8*3-0,6*2</t>
  </si>
  <si>
    <t>5,18*2+3,15*2+2,6*2+3,95*2-0,8*3</t>
  </si>
  <si>
    <t>2,15*2+2,3*2-0,8</t>
  </si>
  <si>
    <t>65</t>
  </si>
  <si>
    <t>776411111</t>
  </si>
  <si>
    <t>Montáž obvodových soklíků výšky do 80 mm</t>
  </si>
  <si>
    <t>-1812638424</t>
  </si>
  <si>
    <t>66</t>
  </si>
  <si>
    <t>28411008</t>
  </si>
  <si>
    <t>lišta soklová PVC 16x60mm</t>
  </si>
  <si>
    <t>2033198015</t>
  </si>
  <si>
    <t>43,26*1,05 'Přepočtené koeficientem množství</t>
  </si>
  <si>
    <t>67</t>
  </si>
  <si>
    <t>998776113</t>
  </si>
  <si>
    <t>Přesun hmot tonážní pro podlahy povlakové s omezením mechanizace v objektech v přes 12 do 24 m</t>
  </si>
  <si>
    <t>-180865257</t>
  </si>
  <si>
    <t>68</t>
  </si>
  <si>
    <t>998776192</t>
  </si>
  <si>
    <t>Příplatek k přesunu hmot tonážní 776 za zvětšený přesun do 100 m</t>
  </si>
  <si>
    <t>-2062027037</t>
  </si>
  <si>
    <t>781</t>
  </si>
  <si>
    <t>Dokončovací práce - obklady</t>
  </si>
  <si>
    <t>69</t>
  </si>
  <si>
    <t>781495115</t>
  </si>
  <si>
    <t>Spárování vnitřních obkladů silikonem</t>
  </si>
  <si>
    <t>-1958602301</t>
  </si>
  <si>
    <t>koupelna, obklady, zařizovací předměty</t>
  </si>
  <si>
    <t>70</t>
  </si>
  <si>
    <t>781495211</t>
  </si>
  <si>
    <t>Čištění vnitřních ploch stěn po provedení obkladu chemickými prostředky</t>
  </si>
  <si>
    <t>-1376996405</t>
  </si>
  <si>
    <t>(1,9*2+1,35*2)*2,10-0,6*1,97</t>
  </si>
  <si>
    <t>(0,6+2,3+0,6)*0,6</t>
  </si>
  <si>
    <t>71</t>
  </si>
  <si>
    <t>998781113</t>
  </si>
  <si>
    <t>Přesun hmot tonážní pro obklady keramické s omezením mechanizace v objektech v přes 12 do 24 m</t>
  </si>
  <si>
    <t>-1795327093</t>
  </si>
  <si>
    <t>72</t>
  </si>
  <si>
    <t>998781192</t>
  </si>
  <si>
    <t>Příplatek k přesunu hmot tonážní 781 za zvětšený přesun do 100 m</t>
  </si>
  <si>
    <t>-194972540</t>
  </si>
  <si>
    <t>783</t>
  </si>
  <si>
    <t>Dokončovací práce - nátěry</t>
  </si>
  <si>
    <t>73</t>
  </si>
  <si>
    <t>783301313</t>
  </si>
  <si>
    <t>Odmaštění zámečnických konstrukcí ředidlovým odmašťovačem</t>
  </si>
  <si>
    <t>-1058172016</t>
  </si>
  <si>
    <t>zárubně 5 ks</t>
  </si>
  <si>
    <t>0,3*5*5</t>
  </si>
  <si>
    <t>vchodové</t>
  </si>
  <si>
    <t>0,5*5*1</t>
  </si>
  <si>
    <t>dvířka vodoměr na WC</t>
  </si>
  <si>
    <t>0,8*0,8</t>
  </si>
  <si>
    <t>74</t>
  </si>
  <si>
    <t>783301401</t>
  </si>
  <si>
    <t>Ometení zámečnických konstrukcí</t>
  </si>
  <si>
    <t>-579933561</t>
  </si>
  <si>
    <t>75</t>
  </si>
  <si>
    <t>783306805</t>
  </si>
  <si>
    <t>Odstranění nátěru ze zámečnických konstrukcí opálením</t>
  </si>
  <si>
    <t>774405457</t>
  </si>
  <si>
    <t>76</t>
  </si>
  <si>
    <t>783314101</t>
  </si>
  <si>
    <t>Základní jednonásobný syntetický nátěr zámečnických konstrukcí</t>
  </si>
  <si>
    <t>-1321408752</t>
  </si>
  <si>
    <t>77</t>
  </si>
  <si>
    <t>783315101</t>
  </si>
  <si>
    <t>Mezinátěr jednonásobný syntetický standardní zámečnických konstrukcí</t>
  </si>
  <si>
    <t>120845478</t>
  </si>
  <si>
    <t>78</t>
  </si>
  <si>
    <t>783317101</t>
  </si>
  <si>
    <t>Krycí jednonásobný syntetický standardní nátěr zámečnických konstrukcí</t>
  </si>
  <si>
    <t>-1258971482</t>
  </si>
  <si>
    <t>79</t>
  </si>
  <si>
    <t>783352101</t>
  </si>
  <si>
    <t>Tmelení včetně přebroušení zámečnických konstrukcí polyesterovým tmelem</t>
  </si>
  <si>
    <t>1947845953</t>
  </si>
  <si>
    <t>784</t>
  </si>
  <si>
    <t>Dokončovací práce - malby a tapety</t>
  </si>
  <si>
    <t>80</t>
  </si>
  <si>
    <t>784111001</t>
  </si>
  <si>
    <t>Oprášení (ometení ) podkladu v místnostech v do 3,80 m</t>
  </si>
  <si>
    <t>379128416</t>
  </si>
  <si>
    <t>81</t>
  </si>
  <si>
    <t>784111011</t>
  </si>
  <si>
    <t>Obroušení podkladu omítnutého v místnostech v do 3,80 m</t>
  </si>
  <si>
    <t>407324143</t>
  </si>
  <si>
    <t>po tapetách kuchyně</t>
  </si>
  <si>
    <t>6,675</t>
  </si>
  <si>
    <t>82</t>
  </si>
  <si>
    <t>784121001</t>
  </si>
  <si>
    <t>Oškrabání malby v místnostech v do 3,80 m</t>
  </si>
  <si>
    <t>-783200685</t>
  </si>
  <si>
    <t>83</t>
  </si>
  <si>
    <t>784121011</t>
  </si>
  <si>
    <t>Rozmývání podkladu po oškrabání malby v místnostech v do 3,80 m</t>
  </si>
  <si>
    <t>184570733</t>
  </si>
  <si>
    <t>84</t>
  </si>
  <si>
    <t>784131013</t>
  </si>
  <si>
    <t>Odstranění lepených tapet s makulaturou ze stěn v do 3,80 m</t>
  </si>
  <si>
    <t>-1122360781</t>
  </si>
  <si>
    <t>(2,3+2,15)*1,5</t>
  </si>
  <si>
    <t>85</t>
  </si>
  <si>
    <t>784161001</t>
  </si>
  <si>
    <t>Tmelení spar a rohů šířky do 3 mm akrylátovým tmelem v místnostech v do 3,80 m</t>
  </si>
  <si>
    <t>426404842</t>
  </si>
  <si>
    <t>86</t>
  </si>
  <si>
    <t>784171101</t>
  </si>
  <si>
    <t>Zakrytí vnitřních podlah včetně pozdějšího odkrytí</t>
  </si>
  <si>
    <t>-2032676399</t>
  </si>
  <si>
    <t>podlaha</t>
  </si>
  <si>
    <t>41,505</t>
  </si>
  <si>
    <t>87</t>
  </si>
  <si>
    <t>58124844</t>
  </si>
  <si>
    <t>fólie pro malířské potřeby zakrývací tl 25µ 4x5m</t>
  </si>
  <si>
    <t>411336332</t>
  </si>
  <si>
    <t>41,505*1,2 'Přepočtené koeficientem množství</t>
  </si>
  <si>
    <t>88</t>
  </si>
  <si>
    <t>784171121</t>
  </si>
  <si>
    <t>Zakrytí vnitřních ploch konstrukcí nebo prvků v místnostech v do 3,80 m</t>
  </si>
  <si>
    <t>-743631897</t>
  </si>
  <si>
    <t>89</t>
  </si>
  <si>
    <t>58124842</t>
  </si>
  <si>
    <t>fólie pro malířské potřeby zakrývací tl 7µ 4x5m</t>
  </si>
  <si>
    <t>-1027651201</t>
  </si>
  <si>
    <t>10*1,2 'Přepočtené koeficientem množství</t>
  </si>
  <si>
    <t>90</t>
  </si>
  <si>
    <t>784181121.1</t>
  </si>
  <si>
    <t>Hloubková jednonásobná bezbarvá penetrace podkladu v místnostech v do 3,80 m</t>
  </si>
  <si>
    <t>246600981</t>
  </si>
  <si>
    <t>91</t>
  </si>
  <si>
    <t>784211101.1</t>
  </si>
  <si>
    <t>Dvojnásobné bílé malby ze směsí za mokra výborně oděruvzdorných v místnostech v do 3,80 m</t>
  </si>
  <si>
    <t>-1441905828</t>
  </si>
  <si>
    <t>STĚNY</t>
  </si>
  <si>
    <t>byt č. 104</t>
  </si>
  <si>
    <t>(2,5*2+1,6*2+0,4*2+1,2*2)*2,55-0,8*1,97*3-0,6*1,97*2</t>
  </si>
  <si>
    <t>(1,9*2+1,35*2)*0,50</t>
  </si>
  <si>
    <t>(0,9*2+1,12*2)*0,8</t>
  </si>
  <si>
    <t>(2,15*2+2,3*2)*2,55-0,8*1,97</t>
  </si>
  <si>
    <t>(5,18*2+3,15*2+2,6*2+3,95*2)*2,55-0,8*1,97*2-1,8*1,5*2</t>
  </si>
  <si>
    <t>STROPY</t>
  </si>
  <si>
    <t>92</t>
  </si>
  <si>
    <t>784211141</t>
  </si>
  <si>
    <t>Příplatek k cenám 2x maleb ze směsí za mokra oděruvzdorných za provádění pl do 5 m2</t>
  </si>
  <si>
    <t>2115269976</t>
  </si>
  <si>
    <t>(1,9*2+1,35*2)*0,5</t>
  </si>
  <si>
    <t>VRN</t>
  </si>
  <si>
    <t>Vedlejší rozpočtové náklady</t>
  </si>
  <si>
    <t>VRN3</t>
  </si>
  <si>
    <t>Zařízení staveniště</t>
  </si>
  <si>
    <t>93</t>
  </si>
  <si>
    <t>030001000</t>
  </si>
  <si>
    <t>den</t>
  </si>
  <si>
    <t>1024</t>
  </si>
  <si>
    <t>-849092683</t>
  </si>
  <si>
    <t>VRN7</t>
  </si>
  <si>
    <t>Provozní vlivy</t>
  </si>
  <si>
    <t>94</t>
  </si>
  <si>
    <t>070001000</t>
  </si>
  <si>
    <t>-316579756</t>
  </si>
  <si>
    <t>10 - Oprava bytu Ciolkovského 859/10, byt č.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</si>
</sst>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52" t="s">
        <v>14</v>
      </c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2"/>
      <c r="AL5" s="22"/>
      <c r="AM5" s="22"/>
      <c r="AN5" s="22"/>
      <c r="AO5" s="22"/>
      <c r="AP5" s="22"/>
      <c r="AQ5" s="22"/>
      <c r="AR5" s="20"/>
      <c r="BE5" s="249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54" t="s">
        <v>17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2"/>
      <c r="AL6" s="22"/>
      <c r="AM6" s="22"/>
      <c r="AN6" s="22"/>
      <c r="AO6" s="22"/>
      <c r="AP6" s="22"/>
      <c r="AQ6" s="22"/>
      <c r="AR6" s="20"/>
      <c r="BE6" s="25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5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50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50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50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50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50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50"/>
      <c r="BS13" s="17" t="s">
        <v>6</v>
      </c>
    </row>
    <row r="14" spans="2:71" ht="13.2">
      <c r="B14" s="21"/>
      <c r="C14" s="22"/>
      <c r="D14" s="22"/>
      <c r="E14" s="255" t="s">
        <v>28</v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50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50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50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50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50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50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50"/>
      <c r="BS20" s="17" t="s">
        <v>31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50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50"/>
    </row>
    <row r="23" spans="2:57" s="1" customFormat="1" ht="16.5" customHeight="1">
      <c r="B23" s="21"/>
      <c r="C23" s="22"/>
      <c r="D23" s="22"/>
      <c r="E23" s="257" t="s">
        <v>1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2"/>
      <c r="AP23" s="22"/>
      <c r="AQ23" s="22"/>
      <c r="AR23" s="20"/>
      <c r="BE23" s="250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50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50"/>
    </row>
    <row r="26" spans="1:57" s="2" customFormat="1" ht="25.95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8">
        <f>ROUND(AG94,2)</f>
        <v>0</v>
      </c>
      <c r="AL26" s="259"/>
      <c r="AM26" s="259"/>
      <c r="AN26" s="259"/>
      <c r="AO26" s="259"/>
      <c r="AP26" s="36"/>
      <c r="AQ26" s="36"/>
      <c r="AR26" s="39"/>
      <c r="BE26" s="250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50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60" t="s">
        <v>34</v>
      </c>
      <c r="M28" s="260"/>
      <c r="N28" s="260"/>
      <c r="O28" s="260"/>
      <c r="P28" s="260"/>
      <c r="Q28" s="36"/>
      <c r="R28" s="36"/>
      <c r="S28" s="36"/>
      <c r="T28" s="36"/>
      <c r="U28" s="36"/>
      <c r="V28" s="36"/>
      <c r="W28" s="260" t="s">
        <v>35</v>
      </c>
      <c r="X28" s="260"/>
      <c r="Y28" s="260"/>
      <c r="Z28" s="260"/>
      <c r="AA28" s="260"/>
      <c r="AB28" s="260"/>
      <c r="AC28" s="260"/>
      <c r="AD28" s="260"/>
      <c r="AE28" s="260"/>
      <c r="AF28" s="36"/>
      <c r="AG28" s="36"/>
      <c r="AH28" s="36"/>
      <c r="AI28" s="36"/>
      <c r="AJ28" s="36"/>
      <c r="AK28" s="260" t="s">
        <v>36</v>
      </c>
      <c r="AL28" s="260"/>
      <c r="AM28" s="260"/>
      <c r="AN28" s="260"/>
      <c r="AO28" s="260"/>
      <c r="AP28" s="36"/>
      <c r="AQ28" s="36"/>
      <c r="AR28" s="39"/>
      <c r="BE28" s="250"/>
    </row>
    <row r="29" spans="2:57" s="3" customFormat="1" ht="14.4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48">
        <v>0.21</v>
      </c>
      <c r="M29" s="247"/>
      <c r="N29" s="247"/>
      <c r="O29" s="247"/>
      <c r="P29" s="247"/>
      <c r="Q29" s="41"/>
      <c r="R29" s="41"/>
      <c r="S29" s="41"/>
      <c r="T29" s="41"/>
      <c r="U29" s="41"/>
      <c r="V29" s="41"/>
      <c r="W29" s="246">
        <f>ROUND(AZ94,2)</f>
        <v>0</v>
      </c>
      <c r="X29" s="247"/>
      <c r="Y29" s="247"/>
      <c r="Z29" s="247"/>
      <c r="AA29" s="247"/>
      <c r="AB29" s="247"/>
      <c r="AC29" s="247"/>
      <c r="AD29" s="247"/>
      <c r="AE29" s="247"/>
      <c r="AF29" s="41"/>
      <c r="AG29" s="41"/>
      <c r="AH29" s="41"/>
      <c r="AI29" s="41"/>
      <c r="AJ29" s="41"/>
      <c r="AK29" s="246">
        <f>ROUND(AV94,2)</f>
        <v>0</v>
      </c>
      <c r="AL29" s="247"/>
      <c r="AM29" s="247"/>
      <c r="AN29" s="247"/>
      <c r="AO29" s="247"/>
      <c r="AP29" s="41"/>
      <c r="AQ29" s="41"/>
      <c r="AR29" s="42"/>
      <c r="BE29" s="251"/>
    </row>
    <row r="30" spans="2:57" s="3" customFormat="1" ht="14.4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48">
        <v>0.12</v>
      </c>
      <c r="M30" s="247"/>
      <c r="N30" s="247"/>
      <c r="O30" s="247"/>
      <c r="P30" s="247"/>
      <c r="Q30" s="41"/>
      <c r="R30" s="41"/>
      <c r="S30" s="41"/>
      <c r="T30" s="41"/>
      <c r="U30" s="41"/>
      <c r="V30" s="41"/>
      <c r="W30" s="246">
        <f>ROUND(BA94,2)</f>
        <v>0</v>
      </c>
      <c r="X30" s="247"/>
      <c r="Y30" s="247"/>
      <c r="Z30" s="247"/>
      <c r="AA30" s="247"/>
      <c r="AB30" s="247"/>
      <c r="AC30" s="247"/>
      <c r="AD30" s="247"/>
      <c r="AE30" s="247"/>
      <c r="AF30" s="41"/>
      <c r="AG30" s="41"/>
      <c r="AH30" s="41"/>
      <c r="AI30" s="41"/>
      <c r="AJ30" s="41"/>
      <c r="AK30" s="246">
        <f>ROUND(AW94,2)</f>
        <v>0</v>
      </c>
      <c r="AL30" s="247"/>
      <c r="AM30" s="247"/>
      <c r="AN30" s="247"/>
      <c r="AO30" s="247"/>
      <c r="AP30" s="41"/>
      <c r="AQ30" s="41"/>
      <c r="AR30" s="42"/>
      <c r="BE30" s="251"/>
    </row>
    <row r="31" spans="2:57" s="3" customFormat="1" ht="14.4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48">
        <v>0.21</v>
      </c>
      <c r="M31" s="247"/>
      <c r="N31" s="247"/>
      <c r="O31" s="247"/>
      <c r="P31" s="247"/>
      <c r="Q31" s="41"/>
      <c r="R31" s="41"/>
      <c r="S31" s="41"/>
      <c r="T31" s="41"/>
      <c r="U31" s="41"/>
      <c r="V31" s="41"/>
      <c r="W31" s="246">
        <f>ROUND(BB94,2)</f>
        <v>0</v>
      </c>
      <c r="X31" s="247"/>
      <c r="Y31" s="247"/>
      <c r="Z31" s="247"/>
      <c r="AA31" s="247"/>
      <c r="AB31" s="247"/>
      <c r="AC31" s="247"/>
      <c r="AD31" s="247"/>
      <c r="AE31" s="247"/>
      <c r="AF31" s="41"/>
      <c r="AG31" s="41"/>
      <c r="AH31" s="41"/>
      <c r="AI31" s="41"/>
      <c r="AJ31" s="41"/>
      <c r="AK31" s="246">
        <v>0</v>
      </c>
      <c r="AL31" s="247"/>
      <c r="AM31" s="247"/>
      <c r="AN31" s="247"/>
      <c r="AO31" s="247"/>
      <c r="AP31" s="41"/>
      <c r="AQ31" s="41"/>
      <c r="AR31" s="42"/>
      <c r="BE31" s="251"/>
    </row>
    <row r="32" spans="2:57" s="3" customFormat="1" ht="14.4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48">
        <v>0.12</v>
      </c>
      <c r="M32" s="247"/>
      <c r="N32" s="247"/>
      <c r="O32" s="247"/>
      <c r="P32" s="247"/>
      <c r="Q32" s="41"/>
      <c r="R32" s="41"/>
      <c r="S32" s="41"/>
      <c r="T32" s="41"/>
      <c r="U32" s="41"/>
      <c r="V32" s="41"/>
      <c r="W32" s="246">
        <f>ROUND(BC94,2)</f>
        <v>0</v>
      </c>
      <c r="X32" s="247"/>
      <c r="Y32" s="247"/>
      <c r="Z32" s="247"/>
      <c r="AA32" s="247"/>
      <c r="AB32" s="247"/>
      <c r="AC32" s="247"/>
      <c r="AD32" s="247"/>
      <c r="AE32" s="247"/>
      <c r="AF32" s="41"/>
      <c r="AG32" s="41"/>
      <c r="AH32" s="41"/>
      <c r="AI32" s="41"/>
      <c r="AJ32" s="41"/>
      <c r="AK32" s="246">
        <v>0</v>
      </c>
      <c r="AL32" s="247"/>
      <c r="AM32" s="247"/>
      <c r="AN32" s="247"/>
      <c r="AO32" s="247"/>
      <c r="AP32" s="41"/>
      <c r="AQ32" s="41"/>
      <c r="AR32" s="42"/>
      <c r="BE32" s="251"/>
    </row>
    <row r="33" spans="2:57" s="3" customFormat="1" ht="14.4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48">
        <v>0</v>
      </c>
      <c r="M33" s="247"/>
      <c r="N33" s="247"/>
      <c r="O33" s="247"/>
      <c r="P33" s="247"/>
      <c r="Q33" s="41"/>
      <c r="R33" s="41"/>
      <c r="S33" s="41"/>
      <c r="T33" s="41"/>
      <c r="U33" s="41"/>
      <c r="V33" s="41"/>
      <c r="W33" s="246">
        <f>ROUND(BD94,2)</f>
        <v>0</v>
      </c>
      <c r="X33" s="247"/>
      <c r="Y33" s="247"/>
      <c r="Z33" s="247"/>
      <c r="AA33" s="247"/>
      <c r="AB33" s="247"/>
      <c r="AC33" s="247"/>
      <c r="AD33" s="247"/>
      <c r="AE33" s="247"/>
      <c r="AF33" s="41"/>
      <c r="AG33" s="41"/>
      <c r="AH33" s="41"/>
      <c r="AI33" s="41"/>
      <c r="AJ33" s="41"/>
      <c r="AK33" s="246">
        <v>0</v>
      </c>
      <c r="AL33" s="247"/>
      <c r="AM33" s="247"/>
      <c r="AN33" s="247"/>
      <c r="AO33" s="247"/>
      <c r="AP33" s="41"/>
      <c r="AQ33" s="41"/>
      <c r="AR33" s="42"/>
      <c r="BE33" s="251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50"/>
    </row>
    <row r="35" spans="1:57" s="2" customFormat="1" ht="25.95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83" t="s">
        <v>45</v>
      </c>
      <c r="Y35" s="284"/>
      <c r="Z35" s="284"/>
      <c r="AA35" s="284"/>
      <c r="AB35" s="284"/>
      <c r="AC35" s="45"/>
      <c r="AD35" s="45"/>
      <c r="AE35" s="45"/>
      <c r="AF35" s="45"/>
      <c r="AG35" s="45"/>
      <c r="AH35" s="45"/>
      <c r="AI35" s="45"/>
      <c r="AJ35" s="45"/>
      <c r="AK35" s="285">
        <f>SUM(AK26:AK33)</f>
        <v>0</v>
      </c>
      <c r="AL35" s="284"/>
      <c r="AM35" s="284"/>
      <c r="AN35" s="284"/>
      <c r="AO35" s="286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72" t="str">
        <f>K6</f>
        <v>Oprava bytů MČ Praha 6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74" t="str">
        <f>IF(AN8="","",AN8)</f>
        <v>4. 1. 2024</v>
      </c>
      <c r="AN87" s="274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75" t="str">
        <f>IF(E17="","",E17)</f>
        <v xml:space="preserve"> </v>
      </c>
      <c r="AN89" s="276"/>
      <c r="AO89" s="276"/>
      <c r="AP89" s="276"/>
      <c r="AQ89" s="36"/>
      <c r="AR89" s="39"/>
      <c r="AS89" s="277" t="s">
        <v>53</v>
      </c>
      <c r="AT89" s="27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75" t="str">
        <f>IF(E20="","",E20)</f>
        <v xml:space="preserve"> </v>
      </c>
      <c r="AN90" s="276"/>
      <c r="AO90" s="276"/>
      <c r="AP90" s="276"/>
      <c r="AQ90" s="36"/>
      <c r="AR90" s="39"/>
      <c r="AS90" s="279"/>
      <c r="AT90" s="28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81"/>
      <c r="AT91" s="28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7" t="s">
        <v>54</v>
      </c>
      <c r="D92" s="268"/>
      <c r="E92" s="268"/>
      <c r="F92" s="268"/>
      <c r="G92" s="268"/>
      <c r="H92" s="73"/>
      <c r="I92" s="269" t="s">
        <v>55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70" t="s">
        <v>56</v>
      </c>
      <c r="AH92" s="268"/>
      <c r="AI92" s="268"/>
      <c r="AJ92" s="268"/>
      <c r="AK92" s="268"/>
      <c r="AL92" s="268"/>
      <c r="AM92" s="268"/>
      <c r="AN92" s="269" t="s">
        <v>57</v>
      </c>
      <c r="AO92" s="268"/>
      <c r="AP92" s="271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4">
        <f>ROUND(AG95,2)</f>
        <v>0</v>
      </c>
      <c r="AH94" s="264"/>
      <c r="AI94" s="264"/>
      <c r="AJ94" s="264"/>
      <c r="AK94" s="264"/>
      <c r="AL94" s="264"/>
      <c r="AM94" s="264"/>
      <c r="AN94" s="265">
        <f>SUM(AG94,AT94)</f>
        <v>0</v>
      </c>
      <c r="AO94" s="265"/>
      <c r="AP94" s="265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24.75" customHeight="1">
      <c r="A95" s="93" t="s">
        <v>77</v>
      </c>
      <c r="B95" s="94"/>
      <c r="C95" s="95"/>
      <c r="D95" s="263" t="s">
        <v>78</v>
      </c>
      <c r="E95" s="263"/>
      <c r="F95" s="263"/>
      <c r="G95" s="263"/>
      <c r="H95" s="263"/>
      <c r="I95" s="96"/>
      <c r="J95" s="263" t="s">
        <v>79</v>
      </c>
      <c r="K95" s="263"/>
      <c r="L95" s="263"/>
      <c r="M95" s="263"/>
      <c r="N95" s="263"/>
      <c r="O95" s="263"/>
      <c r="P95" s="263"/>
      <c r="Q95" s="263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  <c r="AC95" s="263"/>
      <c r="AD95" s="263"/>
      <c r="AE95" s="263"/>
      <c r="AF95" s="263"/>
      <c r="AG95" s="261">
        <f>'10 - Oprava bytu Ciolkovs...'!J30</f>
        <v>0</v>
      </c>
      <c r="AH95" s="262"/>
      <c r="AI95" s="262"/>
      <c r="AJ95" s="262"/>
      <c r="AK95" s="262"/>
      <c r="AL95" s="262"/>
      <c r="AM95" s="262"/>
      <c r="AN95" s="261">
        <f>SUM(AG95,AT95)</f>
        <v>0</v>
      </c>
      <c r="AO95" s="262"/>
      <c r="AP95" s="262"/>
      <c r="AQ95" s="97" t="s">
        <v>80</v>
      </c>
      <c r="AR95" s="98"/>
      <c r="AS95" s="99">
        <v>0</v>
      </c>
      <c r="AT95" s="100">
        <f>ROUND(SUM(AV95:AW95),2)</f>
        <v>0</v>
      </c>
      <c r="AU95" s="101">
        <f>'10 - Oprava bytu Ciolkovs...'!P136</f>
        <v>0</v>
      </c>
      <c r="AV95" s="100">
        <f>'10 - Oprava bytu Ciolkovs...'!J33</f>
        <v>0</v>
      </c>
      <c r="AW95" s="100">
        <f>'10 - Oprava bytu Ciolkovs...'!J34</f>
        <v>0</v>
      </c>
      <c r="AX95" s="100">
        <f>'10 - Oprava bytu Ciolkovs...'!J35</f>
        <v>0</v>
      </c>
      <c r="AY95" s="100">
        <f>'10 - Oprava bytu Ciolkovs...'!J36</f>
        <v>0</v>
      </c>
      <c r="AZ95" s="100">
        <f>'10 - Oprava bytu Ciolkovs...'!F33</f>
        <v>0</v>
      </c>
      <c r="BA95" s="100">
        <f>'10 - Oprava bytu Ciolkovs...'!F34</f>
        <v>0</v>
      </c>
      <c r="BB95" s="100">
        <f>'10 - Oprava bytu Ciolkovs...'!F35</f>
        <v>0</v>
      </c>
      <c r="BC95" s="100">
        <f>'10 - Oprava bytu Ciolkovs...'!F36</f>
        <v>0</v>
      </c>
      <c r="BD95" s="102">
        <f>'10 - Oprava bytu Ciolkovs...'!F37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qQAfzsyfNHwsAyiu1tiLWxC5eRnfczmltCRI6nzbHjT2hsXBjnF5y+GR3Zl83oua+G7qmmAkQefsf2MExmIewA==" saltValue="Qc3X1IlSva9YfBTuVEGfNV0v7eS7txRn0YQ6aLcgVZwuQRlHVK8FdZ4hoE7J2Fvp7boPraTGmU2Sm6MGJmV+F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10 - Oprava bytu Ciolkovs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81"/>
  <sheetViews>
    <sheetView showGridLines="0" tabSelected="1" workbookViewId="0" topLeftCell="A1">
      <selection activeCell="Z12" sqref="Z1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17" t="s">
        <v>82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81</v>
      </c>
    </row>
    <row r="4" spans="2:46" s="1" customFormat="1" ht="24.9" customHeight="1">
      <c r="B4" s="20"/>
      <c r="D4" s="106" t="s">
        <v>83</v>
      </c>
      <c r="L4" s="20"/>
      <c r="M4" s="107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90" t="str">
        <f>'Rekapitulace stavby'!K6</f>
        <v>Oprava bytů MČ Praha 6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08" t="s">
        <v>84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611</v>
      </c>
      <c r="F9" s="293"/>
      <c r="G9" s="293"/>
      <c r="H9" s="29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>
        <v>45344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26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27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08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29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26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30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26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6" t="s">
        <v>1</v>
      </c>
      <c r="F27" s="296"/>
      <c r="G27" s="296"/>
      <c r="H27" s="2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33</v>
      </c>
      <c r="E30" s="34"/>
      <c r="F30" s="34"/>
      <c r="G30" s="34"/>
      <c r="H30" s="34"/>
      <c r="I30" s="34"/>
      <c r="J30" s="116">
        <f>ROUND(J136,2)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7" t="s">
        <v>35</v>
      </c>
      <c r="G32" s="34"/>
      <c r="H32" s="34"/>
      <c r="I32" s="117" t="s">
        <v>34</v>
      </c>
      <c r="J32" s="11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8" t="s">
        <v>37</v>
      </c>
      <c r="E33" s="108" t="s">
        <v>38</v>
      </c>
      <c r="F33" s="119">
        <f>ROUND((SUM(BE136:BE380)),2)</f>
        <v>0</v>
      </c>
      <c r="G33" s="34"/>
      <c r="H33" s="34"/>
      <c r="I33" s="120">
        <v>0.21</v>
      </c>
      <c r="J33" s="119">
        <f>ROUND(((SUM(BE136:BE380))*I33),2)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8" t="s">
        <v>39</v>
      </c>
      <c r="F34" s="119">
        <f>ROUND((SUM(BF136:BF380)),2)</f>
        <v>0</v>
      </c>
      <c r="G34" s="34"/>
      <c r="H34" s="34"/>
      <c r="I34" s="120">
        <v>0.12</v>
      </c>
      <c r="J34" s="119">
        <f>ROUND(((SUM(BF136:BF380))*I34),2)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8" t="s">
        <v>40</v>
      </c>
      <c r="F35" s="119">
        <f>ROUND((SUM(BG136:BG380)),2)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8" t="s">
        <v>41</v>
      </c>
      <c r="F36" s="119">
        <f>ROUND((SUM(BH136:BH380)),2)</f>
        <v>0</v>
      </c>
      <c r="G36" s="34"/>
      <c r="H36" s="34"/>
      <c r="I36" s="120">
        <v>0.12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8" t="s">
        <v>42</v>
      </c>
      <c r="F37" s="119">
        <f>ROUND((SUM(BI136:BI380)),2)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43</v>
      </c>
      <c r="E39" s="123"/>
      <c r="F39" s="123"/>
      <c r="G39" s="124" t="s">
        <v>44</v>
      </c>
      <c r="H39" s="125" t="s">
        <v>45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28" t="s">
        <v>46</v>
      </c>
      <c r="E50" s="129"/>
      <c r="F50" s="129"/>
      <c r="G50" s="128" t="s">
        <v>47</v>
      </c>
      <c r="H50" s="129"/>
      <c r="I50" s="129"/>
      <c r="J50" s="129"/>
      <c r="K50" s="12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0" t="s">
        <v>48</v>
      </c>
      <c r="E61" s="131"/>
      <c r="F61" s="132" t="s">
        <v>49</v>
      </c>
      <c r="G61" s="130" t="s">
        <v>48</v>
      </c>
      <c r="H61" s="131"/>
      <c r="I61" s="131"/>
      <c r="J61" s="133" t="s">
        <v>49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28" t="s">
        <v>50</v>
      </c>
      <c r="E65" s="134"/>
      <c r="F65" s="134"/>
      <c r="G65" s="128" t="s">
        <v>51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0" t="s">
        <v>48</v>
      </c>
      <c r="E76" s="131"/>
      <c r="F76" s="132" t="s">
        <v>49</v>
      </c>
      <c r="G76" s="130" t="s">
        <v>48</v>
      </c>
      <c r="H76" s="131"/>
      <c r="I76" s="131"/>
      <c r="J76" s="133" t="s">
        <v>49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 hidden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 hidden="1">
      <c r="A82" s="34"/>
      <c r="B82" s="35"/>
      <c r="C82" s="23" t="s">
        <v>85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 hidden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 hidden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 hidden="1">
      <c r="A85" s="34"/>
      <c r="B85" s="35"/>
      <c r="C85" s="36"/>
      <c r="D85" s="36"/>
      <c r="E85" s="288" t="str">
        <f>E7</f>
        <v>Oprava bytů MČ Praha 6</v>
      </c>
      <c r="F85" s="289"/>
      <c r="G85" s="289"/>
      <c r="H85" s="28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 hidden="1">
      <c r="A86" s="34"/>
      <c r="B86" s="35"/>
      <c r="C86" s="29" t="s">
        <v>84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 hidden="1">
      <c r="A87" s="34"/>
      <c r="B87" s="35"/>
      <c r="C87" s="36"/>
      <c r="D87" s="36"/>
      <c r="E87" s="272" t="str">
        <f>E9</f>
        <v>10 - Oprava bytu Ciolkovského 859/10, byt č. 62</v>
      </c>
      <c r="F87" s="287"/>
      <c r="G87" s="287"/>
      <c r="H87" s="28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 hidden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 hidden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45344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 hidden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 hidden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 hidden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 hidden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 hidden="1">
      <c r="A94" s="34"/>
      <c r="B94" s="35"/>
      <c r="C94" s="139" t="s">
        <v>86</v>
      </c>
      <c r="D94" s="140"/>
      <c r="E94" s="140"/>
      <c r="F94" s="140"/>
      <c r="G94" s="140"/>
      <c r="H94" s="140"/>
      <c r="I94" s="140"/>
      <c r="J94" s="141" t="s">
        <v>87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 hidden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 hidden="1">
      <c r="A96" s="34"/>
      <c r="B96" s="35"/>
      <c r="C96" s="142" t="s">
        <v>88</v>
      </c>
      <c r="D96" s="36"/>
      <c r="E96" s="36"/>
      <c r="F96" s="36"/>
      <c r="G96" s="36"/>
      <c r="H96" s="36"/>
      <c r="I96" s="36"/>
      <c r="J96" s="84">
        <f>J136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89</v>
      </c>
    </row>
    <row r="97" spans="2:12" s="9" customFormat="1" ht="24.9" customHeight="1" hidden="1">
      <c r="B97" s="143"/>
      <c r="C97" s="144"/>
      <c r="D97" s="145" t="s">
        <v>90</v>
      </c>
      <c r="E97" s="146"/>
      <c r="F97" s="146"/>
      <c r="G97" s="146"/>
      <c r="H97" s="146"/>
      <c r="I97" s="146"/>
      <c r="J97" s="147">
        <f>J137</f>
        <v>0</v>
      </c>
      <c r="K97" s="144"/>
      <c r="L97" s="148"/>
    </row>
    <row r="98" spans="2:12" s="10" customFormat="1" ht="19.95" customHeight="1" hidden="1">
      <c r="B98" s="149"/>
      <c r="C98" s="150"/>
      <c r="D98" s="151" t="s">
        <v>91</v>
      </c>
      <c r="E98" s="152"/>
      <c r="F98" s="152"/>
      <c r="G98" s="152"/>
      <c r="H98" s="152"/>
      <c r="I98" s="152"/>
      <c r="J98" s="153">
        <f>J138</f>
        <v>0</v>
      </c>
      <c r="K98" s="150"/>
      <c r="L98" s="154"/>
    </row>
    <row r="99" spans="2:12" s="10" customFormat="1" ht="19.95" customHeight="1" hidden="1">
      <c r="B99" s="149"/>
      <c r="C99" s="150"/>
      <c r="D99" s="151" t="s">
        <v>92</v>
      </c>
      <c r="E99" s="152"/>
      <c r="F99" s="152"/>
      <c r="G99" s="152"/>
      <c r="H99" s="152"/>
      <c r="I99" s="152"/>
      <c r="J99" s="153">
        <f>J142</f>
        <v>0</v>
      </c>
      <c r="K99" s="150"/>
      <c r="L99" s="154"/>
    </row>
    <row r="100" spans="2:12" s="10" customFormat="1" ht="19.95" customHeight="1" hidden="1">
      <c r="B100" s="149"/>
      <c r="C100" s="150"/>
      <c r="D100" s="151" t="s">
        <v>93</v>
      </c>
      <c r="E100" s="152"/>
      <c r="F100" s="152"/>
      <c r="G100" s="152"/>
      <c r="H100" s="152"/>
      <c r="I100" s="152"/>
      <c r="J100" s="153">
        <f>J169</f>
        <v>0</v>
      </c>
      <c r="K100" s="150"/>
      <c r="L100" s="154"/>
    </row>
    <row r="101" spans="2:12" s="10" customFormat="1" ht="19.95" customHeight="1" hidden="1">
      <c r="B101" s="149"/>
      <c r="C101" s="150"/>
      <c r="D101" s="151" t="s">
        <v>94</v>
      </c>
      <c r="E101" s="152"/>
      <c r="F101" s="152"/>
      <c r="G101" s="152"/>
      <c r="H101" s="152"/>
      <c r="I101" s="152"/>
      <c r="J101" s="153">
        <f>J177</f>
        <v>0</v>
      </c>
      <c r="K101" s="150"/>
      <c r="L101" s="154"/>
    </row>
    <row r="102" spans="2:12" s="9" customFormat="1" ht="24.9" customHeight="1" hidden="1">
      <c r="B102" s="143"/>
      <c r="C102" s="144"/>
      <c r="D102" s="145" t="s">
        <v>95</v>
      </c>
      <c r="E102" s="146"/>
      <c r="F102" s="146"/>
      <c r="G102" s="146"/>
      <c r="H102" s="146"/>
      <c r="I102" s="146"/>
      <c r="J102" s="147">
        <f>J180</f>
        <v>0</v>
      </c>
      <c r="K102" s="144"/>
      <c r="L102" s="148"/>
    </row>
    <row r="103" spans="2:12" s="10" customFormat="1" ht="19.95" customHeight="1" hidden="1">
      <c r="B103" s="149"/>
      <c r="C103" s="150"/>
      <c r="D103" s="151" t="s">
        <v>96</v>
      </c>
      <c r="E103" s="152"/>
      <c r="F103" s="152"/>
      <c r="G103" s="152"/>
      <c r="H103" s="152"/>
      <c r="I103" s="152"/>
      <c r="J103" s="153">
        <f>J181</f>
        <v>0</v>
      </c>
      <c r="K103" s="150"/>
      <c r="L103" s="154"/>
    </row>
    <row r="104" spans="2:12" s="10" customFormat="1" ht="19.95" customHeight="1" hidden="1">
      <c r="B104" s="149"/>
      <c r="C104" s="150"/>
      <c r="D104" s="151" t="s">
        <v>97</v>
      </c>
      <c r="E104" s="152"/>
      <c r="F104" s="152"/>
      <c r="G104" s="152"/>
      <c r="H104" s="152"/>
      <c r="I104" s="152"/>
      <c r="J104" s="153">
        <f>J198</f>
        <v>0</v>
      </c>
      <c r="K104" s="150"/>
      <c r="L104" s="154"/>
    </row>
    <row r="105" spans="2:12" s="10" customFormat="1" ht="19.95" customHeight="1" hidden="1">
      <c r="B105" s="149"/>
      <c r="C105" s="150"/>
      <c r="D105" s="151" t="s">
        <v>98</v>
      </c>
      <c r="E105" s="152"/>
      <c r="F105" s="152"/>
      <c r="G105" s="152"/>
      <c r="H105" s="152"/>
      <c r="I105" s="152"/>
      <c r="J105" s="153">
        <f>J229</f>
        <v>0</v>
      </c>
      <c r="K105" s="150"/>
      <c r="L105" s="154"/>
    </row>
    <row r="106" spans="2:12" s="10" customFormat="1" ht="19.95" customHeight="1" hidden="1">
      <c r="B106" s="149"/>
      <c r="C106" s="150"/>
      <c r="D106" s="151" t="s">
        <v>99</v>
      </c>
      <c r="E106" s="152"/>
      <c r="F106" s="152"/>
      <c r="G106" s="152"/>
      <c r="H106" s="152"/>
      <c r="I106" s="152"/>
      <c r="J106" s="153">
        <f>J253</f>
        <v>0</v>
      </c>
      <c r="K106" s="150"/>
      <c r="L106" s="154"/>
    </row>
    <row r="107" spans="2:12" s="10" customFormat="1" ht="19.95" customHeight="1" hidden="1">
      <c r="B107" s="149"/>
      <c r="C107" s="150"/>
      <c r="D107" s="151" t="s">
        <v>100</v>
      </c>
      <c r="E107" s="152"/>
      <c r="F107" s="152"/>
      <c r="G107" s="152"/>
      <c r="H107" s="152"/>
      <c r="I107" s="152"/>
      <c r="J107" s="153">
        <f>J259</f>
        <v>0</v>
      </c>
      <c r="K107" s="150"/>
      <c r="L107" s="154"/>
    </row>
    <row r="108" spans="2:12" s="10" customFormat="1" ht="19.95" customHeight="1" hidden="1">
      <c r="B108" s="149"/>
      <c r="C108" s="150"/>
      <c r="D108" s="151" t="s">
        <v>101</v>
      </c>
      <c r="E108" s="152"/>
      <c r="F108" s="152"/>
      <c r="G108" s="152"/>
      <c r="H108" s="152"/>
      <c r="I108" s="152"/>
      <c r="J108" s="153">
        <f>J267</f>
        <v>0</v>
      </c>
      <c r="K108" s="150"/>
      <c r="L108" s="154"/>
    </row>
    <row r="109" spans="2:12" s="10" customFormat="1" ht="19.95" customHeight="1" hidden="1">
      <c r="B109" s="149"/>
      <c r="C109" s="150"/>
      <c r="D109" s="151" t="s">
        <v>102</v>
      </c>
      <c r="E109" s="152"/>
      <c r="F109" s="152"/>
      <c r="G109" s="152"/>
      <c r="H109" s="152"/>
      <c r="I109" s="152"/>
      <c r="J109" s="153">
        <f>J273</f>
        <v>0</v>
      </c>
      <c r="K109" s="150"/>
      <c r="L109" s="154"/>
    </row>
    <row r="110" spans="2:12" s="10" customFormat="1" ht="19.95" customHeight="1" hidden="1">
      <c r="B110" s="149"/>
      <c r="C110" s="150"/>
      <c r="D110" s="151" t="s">
        <v>103</v>
      </c>
      <c r="E110" s="152"/>
      <c r="F110" s="152"/>
      <c r="G110" s="152"/>
      <c r="H110" s="152"/>
      <c r="I110" s="152"/>
      <c r="J110" s="153">
        <f>J280</f>
        <v>0</v>
      </c>
      <c r="K110" s="150"/>
      <c r="L110" s="154"/>
    </row>
    <row r="111" spans="2:12" s="10" customFormat="1" ht="19.95" customHeight="1" hidden="1">
      <c r="B111" s="149"/>
      <c r="C111" s="150"/>
      <c r="D111" s="151" t="s">
        <v>104</v>
      </c>
      <c r="E111" s="152"/>
      <c r="F111" s="152"/>
      <c r="G111" s="152"/>
      <c r="H111" s="152"/>
      <c r="I111" s="152"/>
      <c r="J111" s="153">
        <f>J302</f>
        <v>0</v>
      </c>
      <c r="K111" s="150"/>
      <c r="L111" s="154"/>
    </row>
    <row r="112" spans="2:12" s="10" customFormat="1" ht="19.95" customHeight="1" hidden="1">
      <c r="B112" s="149"/>
      <c r="C112" s="150"/>
      <c r="D112" s="151" t="s">
        <v>105</v>
      </c>
      <c r="E112" s="152"/>
      <c r="F112" s="152"/>
      <c r="G112" s="152"/>
      <c r="H112" s="152"/>
      <c r="I112" s="152"/>
      <c r="J112" s="153">
        <f>J314</f>
        <v>0</v>
      </c>
      <c r="K112" s="150"/>
      <c r="L112" s="154"/>
    </row>
    <row r="113" spans="2:12" s="10" customFormat="1" ht="19.95" customHeight="1" hidden="1">
      <c r="B113" s="149"/>
      <c r="C113" s="150"/>
      <c r="D113" s="151" t="s">
        <v>106</v>
      </c>
      <c r="E113" s="152"/>
      <c r="F113" s="152"/>
      <c r="G113" s="152"/>
      <c r="H113" s="152"/>
      <c r="I113" s="152"/>
      <c r="J113" s="153">
        <f>J329</f>
        <v>0</v>
      </c>
      <c r="K113" s="150"/>
      <c r="L113" s="154"/>
    </row>
    <row r="114" spans="2:12" s="9" customFormat="1" ht="24.9" customHeight="1" hidden="1">
      <c r="B114" s="143"/>
      <c r="C114" s="144"/>
      <c r="D114" s="145" t="s">
        <v>107</v>
      </c>
      <c r="E114" s="146"/>
      <c r="F114" s="146"/>
      <c r="G114" s="146"/>
      <c r="H114" s="146"/>
      <c r="I114" s="146"/>
      <c r="J114" s="147">
        <f>J376</f>
        <v>0</v>
      </c>
      <c r="K114" s="144"/>
      <c r="L114" s="148"/>
    </row>
    <row r="115" spans="2:12" s="10" customFormat="1" ht="19.95" customHeight="1" hidden="1">
      <c r="B115" s="149"/>
      <c r="C115" s="150"/>
      <c r="D115" s="151" t="s">
        <v>108</v>
      </c>
      <c r="E115" s="152"/>
      <c r="F115" s="152"/>
      <c r="G115" s="152"/>
      <c r="H115" s="152"/>
      <c r="I115" s="152"/>
      <c r="J115" s="153">
        <f>J377</f>
        <v>0</v>
      </c>
      <c r="K115" s="150"/>
      <c r="L115" s="154"/>
    </row>
    <row r="116" spans="2:12" s="10" customFormat="1" ht="19.95" customHeight="1" hidden="1">
      <c r="B116" s="149"/>
      <c r="C116" s="150"/>
      <c r="D116" s="151" t="s">
        <v>109</v>
      </c>
      <c r="E116" s="152"/>
      <c r="F116" s="152"/>
      <c r="G116" s="152"/>
      <c r="H116" s="152"/>
      <c r="I116" s="152"/>
      <c r="J116" s="153">
        <f>J379</f>
        <v>0</v>
      </c>
      <c r="K116" s="150"/>
      <c r="L116" s="154"/>
    </row>
    <row r="117" spans="1:31" s="2" customFormat="1" ht="21.75" customHeight="1" hidden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 hidden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ht="12" hidden="1"/>
    <row r="120" ht="12" hidden="1"/>
    <row r="121" ht="12" hidden="1"/>
    <row r="122" spans="1:31" s="2" customFormat="1" ht="6.9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" customHeight="1">
      <c r="A123" s="34"/>
      <c r="B123" s="35"/>
      <c r="C123" s="23" t="s">
        <v>110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16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288" t="str">
        <f>E7</f>
        <v>Oprava bytů MČ Praha 6</v>
      </c>
      <c r="F126" s="289"/>
      <c r="G126" s="289"/>
      <c r="H126" s="289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84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72" t="str">
        <f>E9</f>
        <v>10 - Oprava bytu Ciolkovského 859/10, byt č. 62</v>
      </c>
      <c r="F128" s="287"/>
      <c r="G128" s="287"/>
      <c r="H128" s="287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20</v>
      </c>
      <c r="D130" s="36"/>
      <c r="E130" s="36"/>
      <c r="F130" s="27" t="str">
        <f>F12</f>
        <v xml:space="preserve"> </v>
      </c>
      <c r="G130" s="36"/>
      <c r="H130" s="36"/>
      <c r="I130" s="29" t="s">
        <v>22</v>
      </c>
      <c r="J130" s="66">
        <f>IF(J12="","",J12)</f>
        <v>45344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24</v>
      </c>
      <c r="D132" s="36"/>
      <c r="E132" s="36"/>
      <c r="F132" s="27" t="str">
        <f>E15</f>
        <v xml:space="preserve"> </v>
      </c>
      <c r="G132" s="36"/>
      <c r="H132" s="36"/>
      <c r="I132" s="29" t="s">
        <v>29</v>
      </c>
      <c r="J132" s="32" t="str">
        <f>E21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15" customHeight="1">
      <c r="A133" s="34"/>
      <c r="B133" s="35"/>
      <c r="C133" s="29" t="s">
        <v>27</v>
      </c>
      <c r="D133" s="36"/>
      <c r="E133" s="36"/>
      <c r="F133" s="27" t="str">
        <f>IF(E18="","",E18)</f>
        <v>Vyplň údaj</v>
      </c>
      <c r="G133" s="36"/>
      <c r="H133" s="36"/>
      <c r="I133" s="29" t="s">
        <v>30</v>
      </c>
      <c r="J133" s="32" t="str">
        <f>E24</f>
        <v xml:space="preserve"> 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11" customFormat="1" ht="29.25" customHeight="1">
      <c r="A135" s="155"/>
      <c r="B135" s="156"/>
      <c r="C135" s="157" t="s">
        <v>111</v>
      </c>
      <c r="D135" s="158" t="s">
        <v>58</v>
      </c>
      <c r="E135" s="158" t="s">
        <v>54</v>
      </c>
      <c r="F135" s="158" t="s">
        <v>55</v>
      </c>
      <c r="G135" s="158" t="s">
        <v>112</v>
      </c>
      <c r="H135" s="158" t="s">
        <v>113</v>
      </c>
      <c r="I135" s="158" t="s">
        <v>114</v>
      </c>
      <c r="J135" s="159" t="s">
        <v>87</v>
      </c>
      <c r="K135" s="160" t="s">
        <v>115</v>
      </c>
      <c r="L135" s="161"/>
      <c r="M135" s="75" t="s">
        <v>1</v>
      </c>
      <c r="N135" s="76" t="s">
        <v>37</v>
      </c>
      <c r="O135" s="76" t="s">
        <v>116</v>
      </c>
      <c r="P135" s="76" t="s">
        <v>117</v>
      </c>
      <c r="Q135" s="76" t="s">
        <v>118</v>
      </c>
      <c r="R135" s="76" t="s">
        <v>119</v>
      </c>
      <c r="S135" s="76" t="s">
        <v>120</v>
      </c>
      <c r="T135" s="77" t="s">
        <v>121</v>
      </c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</row>
    <row r="136" spans="1:63" s="2" customFormat="1" ht="22.95" customHeight="1">
      <c r="A136" s="34"/>
      <c r="B136" s="35"/>
      <c r="C136" s="82" t="s">
        <v>122</v>
      </c>
      <c r="D136" s="36"/>
      <c r="E136" s="36"/>
      <c r="F136" s="36"/>
      <c r="G136" s="36"/>
      <c r="H136" s="36"/>
      <c r="I136" s="36"/>
      <c r="J136" s="162">
        <f>BK136</f>
        <v>0</v>
      </c>
      <c r="K136" s="36"/>
      <c r="L136" s="39"/>
      <c r="M136" s="78"/>
      <c r="N136" s="163"/>
      <c r="O136" s="79"/>
      <c r="P136" s="164">
        <f>P137+P180+P376</f>
        <v>0</v>
      </c>
      <c r="Q136" s="79"/>
      <c r="R136" s="164">
        <f>R137+R180+R376</f>
        <v>0.37562357999999996</v>
      </c>
      <c r="S136" s="79"/>
      <c r="T136" s="165">
        <f>T137+T180+T376</f>
        <v>0.5812522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72</v>
      </c>
      <c r="AU136" s="17" t="s">
        <v>89</v>
      </c>
      <c r="BK136" s="166">
        <f>BK137+BK180+BK376</f>
        <v>0</v>
      </c>
    </row>
    <row r="137" spans="2:63" s="12" customFormat="1" ht="25.95" customHeight="1">
      <c r="B137" s="167"/>
      <c r="C137" s="168"/>
      <c r="D137" s="169" t="s">
        <v>72</v>
      </c>
      <c r="E137" s="170" t="s">
        <v>123</v>
      </c>
      <c r="F137" s="170" t="s">
        <v>124</v>
      </c>
      <c r="G137" s="168"/>
      <c r="H137" s="168"/>
      <c r="I137" s="171"/>
      <c r="J137" s="172">
        <f>BK137</f>
        <v>0</v>
      </c>
      <c r="K137" s="168"/>
      <c r="L137" s="173"/>
      <c r="M137" s="174"/>
      <c r="N137" s="175"/>
      <c r="O137" s="175"/>
      <c r="P137" s="176">
        <f>P138+P142+P169+P177</f>
        <v>0</v>
      </c>
      <c r="Q137" s="175"/>
      <c r="R137" s="176">
        <f>R138+R142+R169+R177</f>
        <v>0.07117747999999999</v>
      </c>
      <c r="S137" s="175"/>
      <c r="T137" s="177">
        <f>T138+T142+T169+T177</f>
        <v>0</v>
      </c>
      <c r="AR137" s="178" t="s">
        <v>81</v>
      </c>
      <c r="AT137" s="179" t="s">
        <v>72</v>
      </c>
      <c r="AU137" s="179" t="s">
        <v>73</v>
      </c>
      <c r="AY137" s="178" t="s">
        <v>125</v>
      </c>
      <c r="BK137" s="180">
        <f>BK138+BK142+BK169+BK177</f>
        <v>0</v>
      </c>
    </row>
    <row r="138" spans="2:63" s="12" customFormat="1" ht="22.95" customHeight="1">
      <c r="B138" s="167"/>
      <c r="C138" s="168"/>
      <c r="D138" s="169" t="s">
        <v>72</v>
      </c>
      <c r="E138" s="181" t="s">
        <v>126</v>
      </c>
      <c r="F138" s="181" t="s">
        <v>127</v>
      </c>
      <c r="G138" s="168"/>
      <c r="H138" s="168"/>
      <c r="I138" s="171"/>
      <c r="J138" s="182">
        <f>BK138</f>
        <v>0</v>
      </c>
      <c r="K138" s="168"/>
      <c r="L138" s="173"/>
      <c r="M138" s="174"/>
      <c r="N138" s="175"/>
      <c r="O138" s="175"/>
      <c r="P138" s="176">
        <f>SUM(P139:P141)</f>
        <v>0</v>
      </c>
      <c r="Q138" s="175"/>
      <c r="R138" s="176">
        <f>SUM(R139:R141)</f>
        <v>0.06799999999999999</v>
      </c>
      <c r="S138" s="175"/>
      <c r="T138" s="177">
        <f>SUM(T139:T141)</f>
        <v>0</v>
      </c>
      <c r="AR138" s="178" t="s">
        <v>81</v>
      </c>
      <c r="AT138" s="179" t="s">
        <v>72</v>
      </c>
      <c r="AU138" s="179" t="s">
        <v>81</v>
      </c>
      <c r="AY138" s="178" t="s">
        <v>125</v>
      </c>
      <c r="BK138" s="180">
        <f>SUM(BK139:BK141)</f>
        <v>0</v>
      </c>
    </row>
    <row r="139" spans="1:65" s="2" customFormat="1" ht="24.15" customHeight="1">
      <c r="A139" s="34"/>
      <c r="B139" s="35"/>
      <c r="C139" s="183" t="s">
        <v>81</v>
      </c>
      <c r="D139" s="183" t="s">
        <v>128</v>
      </c>
      <c r="E139" s="184" t="s">
        <v>129</v>
      </c>
      <c r="F139" s="185" t="s">
        <v>130</v>
      </c>
      <c r="G139" s="186" t="s">
        <v>131</v>
      </c>
      <c r="H139" s="187">
        <v>20</v>
      </c>
      <c r="I139" s="188"/>
      <c r="J139" s="189">
        <f>ROUND(I139*H139,2)</f>
        <v>0</v>
      </c>
      <c r="K139" s="190"/>
      <c r="L139" s="39"/>
      <c r="M139" s="191" t="s">
        <v>1</v>
      </c>
      <c r="N139" s="192" t="s">
        <v>39</v>
      </c>
      <c r="O139" s="71"/>
      <c r="P139" s="193">
        <f>O139*H139</f>
        <v>0</v>
      </c>
      <c r="Q139" s="193">
        <v>0.0034</v>
      </c>
      <c r="R139" s="193">
        <f>Q139*H139</f>
        <v>0.06799999999999999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132</v>
      </c>
      <c r="AT139" s="195" t="s">
        <v>128</v>
      </c>
      <c r="AU139" s="195" t="s">
        <v>133</v>
      </c>
      <c r="AY139" s="17" t="s">
        <v>125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7" t="s">
        <v>133</v>
      </c>
      <c r="BK139" s="196">
        <f>ROUND(I139*H139,2)</f>
        <v>0</v>
      </c>
      <c r="BL139" s="17" t="s">
        <v>132</v>
      </c>
      <c r="BM139" s="195" t="s">
        <v>134</v>
      </c>
    </row>
    <row r="140" spans="2:51" s="13" customFormat="1" ht="12">
      <c r="B140" s="197"/>
      <c r="C140" s="198"/>
      <c r="D140" s="199" t="s">
        <v>135</v>
      </c>
      <c r="E140" s="200" t="s">
        <v>1</v>
      </c>
      <c r="F140" s="201" t="s">
        <v>136</v>
      </c>
      <c r="G140" s="198"/>
      <c r="H140" s="200" t="s">
        <v>1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135</v>
      </c>
      <c r="AU140" s="207" t="s">
        <v>133</v>
      </c>
      <c r="AV140" s="13" t="s">
        <v>81</v>
      </c>
      <c r="AW140" s="13" t="s">
        <v>31</v>
      </c>
      <c r="AX140" s="13" t="s">
        <v>73</v>
      </c>
      <c r="AY140" s="207" t="s">
        <v>125</v>
      </c>
    </row>
    <row r="141" spans="2:51" s="14" customFormat="1" ht="12">
      <c r="B141" s="208"/>
      <c r="C141" s="209"/>
      <c r="D141" s="199" t="s">
        <v>135</v>
      </c>
      <c r="E141" s="210" t="s">
        <v>1</v>
      </c>
      <c r="F141" s="211" t="s">
        <v>137</v>
      </c>
      <c r="G141" s="209"/>
      <c r="H141" s="212">
        <v>20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135</v>
      </c>
      <c r="AU141" s="218" t="s">
        <v>133</v>
      </c>
      <c r="AV141" s="14" t="s">
        <v>133</v>
      </c>
      <c r="AW141" s="14" t="s">
        <v>31</v>
      </c>
      <c r="AX141" s="14" t="s">
        <v>81</v>
      </c>
      <c r="AY141" s="218" t="s">
        <v>125</v>
      </c>
    </row>
    <row r="142" spans="2:63" s="12" customFormat="1" ht="22.95" customHeight="1">
      <c r="B142" s="167"/>
      <c r="C142" s="168"/>
      <c r="D142" s="169" t="s">
        <v>72</v>
      </c>
      <c r="E142" s="181" t="s">
        <v>138</v>
      </c>
      <c r="F142" s="181" t="s">
        <v>139</v>
      </c>
      <c r="G142" s="168"/>
      <c r="H142" s="168"/>
      <c r="I142" s="171"/>
      <c r="J142" s="182">
        <f>BK142</f>
        <v>0</v>
      </c>
      <c r="K142" s="168"/>
      <c r="L142" s="173"/>
      <c r="M142" s="174"/>
      <c r="N142" s="175"/>
      <c r="O142" s="175"/>
      <c r="P142" s="176">
        <f>SUM(P143:P168)</f>
        <v>0</v>
      </c>
      <c r="Q142" s="175"/>
      <c r="R142" s="176">
        <f>SUM(R143:R168)</f>
        <v>0.0031774800000000003</v>
      </c>
      <c r="S142" s="175"/>
      <c r="T142" s="177">
        <f>SUM(T143:T168)</f>
        <v>0</v>
      </c>
      <c r="AR142" s="178" t="s">
        <v>81</v>
      </c>
      <c r="AT142" s="179" t="s">
        <v>72</v>
      </c>
      <c r="AU142" s="179" t="s">
        <v>81</v>
      </c>
      <c r="AY142" s="178" t="s">
        <v>125</v>
      </c>
      <c r="BK142" s="180">
        <f>SUM(BK143:BK168)</f>
        <v>0</v>
      </c>
    </row>
    <row r="143" spans="1:65" s="2" customFormat="1" ht="24.15" customHeight="1">
      <c r="A143" s="34"/>
      <c r="B143" s="35"/>
      <c r="C143" s="183" t="s">
        <v>133</v>
      </c>
      <c r="D143" s="183" t="s">
        <v>128</v>
      </c>
      <c r="E143" s="184" t="s">
        <v>140</v>
      </c>
      <c r="F143" s="185" t="s">
        <v>141</v>
      </c>
      <c r="G143" s="186" t="s">
        <v>142</v>
      </c>
      <c r="H143" s="187">
        <v>41.505</v>
      </c>
      <c r="I143" s="188"/>
      <c r="J143" s="189">
        <f>ROUND(I143*H143,2)</f>
        <v>0</v>
      </c>
      <c r="K143" s="190"/>
      <c r="L143" s="39"/>
      <c r="M143" s="191" t="s">
        <v>1</v>
      </c>
      <c r="N143" s="192" t="s">
        <v>39</v>
      </c>
      <c r="O143" s="71"/>
      <c r="P143" s="193">
        <f>O143*H143</f>
        <v>0</v>
      </c>
      <c r="Q143" s="193">
        <v>4E-05</v>
      </c>
      <c r="R143" s="193">
        <f>Q143*H143</f>
        <v>0.0016602000000000001</v>
      </c>
      <c r="S143" s="193">
        <v>0</v>
      </c>
      <c r="T143" s="19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5" t="s">
        <v>132</v>
      </c>
      <c r="AT143" s="195" t="s">
        <v>128</v>
      </c>
      <c r="AU143" s="195" t="s">
        <v>133</v>
      </c>
      <c r="AY143" s="17" t="s">
        <v>125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7" t="s">
        <v>133</v>
      </c>
      <c r="BK143" s="196">
        <f>ROUND(I143*H143,2)</f>
        <v>0</v>
      </c>
      <c r="BL143" s="17" t="s">
        <v>132</v>
      </c>
      <c r="BM143" s="195" t="s">
        <v>143</v>
      </c>
    </row>
    <row r="144" spans="2:51" s="13" customFormat="1" ht="12">
      <c r="B144" s="197"/>
      <c r="C144" s="198"/>
      <c r="D144" s="199" t="s">
        <v>135</v>
      </c>
      <c r="E144" s="200" t="s">
        <v>1</v>
      </c>
      <c r="F144" s="201" t="s">
        <v>144</v>
      </c>
      <c r="G144" s="198"/>
      <c r="H144" s="200" t="s">
        <v>1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135</v>
      </c>
      <c r="AU144" s="207" t="s">
        <v>133</v>
      </c>
      <c r="AV144" s="13" t="s">
        <v>81</v>
      </c>
      <c r="AW144" s="13" t="s">
        <v>31</v>
      </c>
      <c r="AX144" s="13" t="s">
        <v>73</v>
      </c>
      <c r="AY144" s="207" t="s">
        <v>125</v>
      </c>
    </row>
    <row r="145" spans="2:51" s="13" customFormat="1" ht="30.6">
      <c r="B145" s="197"/>
      <c r="C145" s="198"/>
      <c r="D145" s="199" t="s">
        <v>135</v>
      </c>
      <c r="E145" s="200" t="s">
        <v>1</v>
      </c>
      <c r="F145" s="201" t="s">
        <v>145</v>
      </c>
      <c r="G145" s="198"/>
      <c r="H145" s="200" t="s">
        <v>1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135</v>
      </c>
      <c r="AU145" s="207" t="s">
        <v>133</v>
      </c>
      <c r="AV145" s="13" t="s">
        <v>81</v>
      </c>
      <c r="AW145" s="13" t="s">
        <v>31</v>
      </c>
      <c r="AX145" s="13" t="s">
        <v>73</v>
      </c>
      <c r="AY145" s="207" t="s">
        <v>125</v>
      </c>
    </row>
    <row r="146" spans="2:51" s="13" customFormat="1" ht="12">
      <c r="B146" s="197"/>
      <c r="C146" s="198"/>
      <c r="D146" s="199" t="s">
        <v>135</v>
      </c>
      <c r="E146" s="200" t="s">
        <v>1</v>
      </c>
      <c r="F146" s="201" t="s">
        <v>146</v>
      </c>
      <c r="G146" s="198"/>
      <c r="H146" s="200" t="s">
        <v>1</v>
      </c>
      <c r="I146" s="202"/>
      <c r="J146" s="198"/>
      <c r="K146" s="198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135</v>
      </c>
      <c r="AU146" s="207" t="s">
        <v>133</v>
      </c>
      <c r="AV146" s="13" t="s">
        <v>81</v>
      </c>
      <c r="AW146" s="13" t="s">
        <v>31</v>
      </c>
      <c r="AX146" s="13" t="s">
        <v>73</v>
      </c>
      <c r="AY146" s="207" t="s">
        <v>125</v>
      </c>
    </row>
    <row r="147" spans="2:51" s="14" customFormat="1" ht="12">
      <c r="B147" s="208"/>
      <c r="C147" s="209"/>
      <c r="D147" s="199" t="s">
        <v>135</v>
      </c>
      <c r="E147" s="210" t="s">
        <v>1</v>
      </c>
      <c r="F147" s="211" t="s">
        <v>147</v>
      </c>
      <c r="G147" s="209"/>
      <c r="H147" s="212">
        <v>6.4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135</v>
      </c>
      <c r="AU147" s="218" t="s">
        <v>133</v>
      </c>
      <c r="AV147" s="14" t="s">
        <v>133</v>
      </c>
      <c r="AW147" s="14" t="s">
        <v>31</v>
      </c>
      <c r="AX147" s="14" t="s">
        <v>73</v>
      </c>
      <c r="AY147" s="218" t="s">
        <v>125</v>
      </c>
    </row>
    <row r="148" spans="2:51" s="13" customFormat="1" ht="12">
      <c r="B148" s="197"/>
      <c r="C148" s="198"/>
      <c r="D148" s="199" t="s">
        <v>135</v>
      </c>
      <c r="E148" s="200" t="s">
        <v>1</v>
      </c>
      <c r="F148" s="201" t="s">
        <v>148</v>
      </c>
      <c r="G148" s="198"/>
      <c r="H148" s="200" t="s">
        <v>1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135</v>
      </c>
      <c r="AU148" s="207" t="s">
        <v>133</v>
      </c>
      <c r="AV148" s="13" t="s">
        <v>81</v>
      </c>
      <c r="AW148" s="13" t="s">
        <v>31</v>
      </c>
      <c r="AX148" s="13" t="s">
        <v>73</v>
      </c>
      <c r="AY148" s="207" t="s">
        <v>125</v>
      </c>
    </row>
    <row r="149" spans="2:51" s="14" customFormat="1" ht="12">
      <c r="B149" s="208"/>
      <c r="C149" s="209"/>
      <c r="D149" s="199" t="s">
        <v>135</v>
      </c>
      <c r="E149" s="210" t="s">
        <v>1</v>
      </c>
      <c r="F149" s="211" t="s">
        <v>149</v>
      </c>
      <c r="G149" s="209"/>
      <c r="H149" s="212">
        <v>2.565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135</v>
      </c>
      <c r="AU149" s="218" t="s">
        <v>133</v>
      </c>
      <c r="AV149" s="14" t="s">
        <v>133</v>
      </c>
      <c r="AW149" s="14" t="s">
        <v>31</v>
      </c>
      <c r="AX149" s="14" t="s">
        <v>73</v>
      </c>
      <c r="AY149" s="218" t="s">
        <v>125</v>
      </c>
    </row>
    <row r="150" spans="2:51" s="13" customFormat="1" ht="12">
      <c r="B150" s="197"/>
      <c r="C150" s="198"/>
      <c r="D150" s="199" t="s">
        <v>135</v>
      </c>
      <c r="E150" s="200" t="s">
        <v>1</v>
      </c>
      <c r="F150" s="201" t="s">
        <v>150</v>
      </c>
      <c r="G150" s="198"/>
      <c r="H150" s="200" t="s">
        <v>1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135</v>
      </c>
      <c r="AU150" s="207" t="s">
        <v>133</v>
      </c>
      <c r="AV150" s="13" t="s">
        <v>81</v>
      </c>
      <c r="AW150" s="13" t="s">
        <v>31</v>
      </c>
      <c r="AX150" s="13" t="s">
        <v>73</v>
      </c>
      <c r="AY150" s="207" t="s">
        <v>125</v>
      </c>
    </row>
    <row r="151" spans="2:51" s="14" customFormat="1" ht="12">
      <c r="B151" s="208"/>
      <c r="C151" s="209"/>
      <c r="D151" s="199" t="s">
        <v>135</v>
      </c>
      <c r="E151" s="210" t="s">
        <v>1</v>
      </c>
      <c r="F151" s="211" t="s">
        <v>151</v>
      </c>
      <c r="G151" s="209"/>
      <c r="H151" s="212">
        <v>1.0080000000000002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135</v>
      </c>
      <c r="AU151" s="218" t="s">
        <v>133</v>
      </c>
      <c r="AV151" s="14" t="s">
        <v>133</v>
      </c>
      <c r="AW151" s="14" t="s">
        <v>31</v>
      </c>
      <c r="AX151" s="14" t="s">
        <v>73</v>
      </c>
      <c r="AY151" s="218" t="s">
        <v>125</v>
      </c>
    </row>
    <row r="152" spans="2:51" s="13" customFormat="1" ht="12">
      <c r="B152" s="197"/>
      <c r="C152" s="198"/>
      <c r="D152" s="199" t="s">
        <v>135</v>
      </c>
      <c r="E152" s="200" t="s">
        <v>1</v>
      </c>
      <c r="F152" s="201" t="s">
        <v>152</v>
      </c>
      <c r="G152" s="198"/>
      <c r="H152" s="200" t="s">
        <v>1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135</v>
      </c>
      <c r="AU152" s="207" t="s">
        <v>133</v>
      </c>
      <c r="AV152" s="13" t="s">
        <v>81</v>
      </c>
      <c r="AW152" s="13" t="s">
        <v>31</v>
      </c>
      <c r="AX152" s="13" t="s">
        <v>73</v>
      </c>
      <c r="AY152" s="207" t="s">
        <v>125</v>
      </c>
    </row>
    <row r="153" spans="2:51" s="14" customFormat="1" ht="12">
      <c r="B153" s="208"/>
      <c r="C153" s="209"/>
      <c r="D153" s="199" t="s">
        <v>135</v>
      </c>
      <c r="E153" s="210" t="s">
        <v>1</v>
      </c>
      <c r="F153" s="211" t="s">
        <v>153</v>
      </c>
      <c r="G153" s="209"/>
      <c r="H153" s="212">
        <v>4.944999999999999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135</v>
      </c>
      <c r="AU153" s="218" t="s">
        <v>133</v>
      </c>
      <c r="AV153" s="14" t="s">
        <v>133</v>
      </c>
      <c r="AW153" s="14" t="s">
        <v>31</v>
      </c>
      <c r="AX153" s="14" t="s">
        <v>73</v>
      </c>
      <c r="AY153" s="218" t="s">
        <v>125</v>
      </c>
    </row>
    <row r="154" spans="2:51" s="13" customFormat="1" ht="12">
      <c r="B154" s="197"/>
      <c r="C154" s="198"/>
      <c r="D154" s="199" t="s">
        <v>135</v>
      </c>
      <c r="E154" s="200" t="s">
        <v>1</v>
      </c>
      <c r="F154" s="201" t="s">
        <v>154</v>
      </c>
      <c r="G154" s="198"/>
      <c r="H154" s="200" t="s">
        <v>1</v>
      </c>
      <c r="I154" s="202"/>
      <c r="J154" s="198"/>
      <c r="K154" s="198"/>
      <c r="L154" s="203"/>
      <c r="M154" s="204"/>
      <c r="N154" s="205"/>
      <c r="O154" s="205"/>
      <c r="P154" s="205"/>
      <c r="Q154" s="205"/>
      <c r="R154" s="205"/>
      <c r="S154" s="205"/>
      <c r="T154" s="206"/>
      <c r="AT154" s="207" t="s">
        <v>135</v>
      </c>
      <c r="AU154" s="207" t="s">
        <v>133</v>
      </c>
      <c r="AV154" s="13" t="s">
        <v>81</v>
      </c>
      <c r="AW154" s="13" t="s">
        <v>31</v>
      </c>
      <c r="AX154" s="13" t="s">
        <v>73</v>
      </c>
      <c r="AY154" s="207" t="s">
        <v>125</v>
      </c>
    </row>
    <row r="155" spans="2:51" s="14" customFormat="1" ht="12">
      <c r="B155" s="208"/>
      <c r="C155" s="209"/>
      <c r="D155" s="199" t="s">
        <v>135</v>
      </c>
      <c r="E155" s="210" t="s">
        <v>1</v>
      </c>
      <c r="F155" s="211" t="s">
        <v>155</v>
      </c>
      <c r="G155" s="209"/>
      <c r="H155" s="212">
        <v>26.587000000000003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135</v>
      </c>
      <c r="AU155" s="218" t="s">
        <v>133</v>
      </c>
      <c r="AV155" s="14" t="s">
        <v>133</v>
      </c>
      <c r="AW155" s="14" t="s">
        <v>31</v>
      </c>
      <c r="AX155" s="14" t="s">
        <v>73</v>
      </c>
      <c r="AY155" s="218" t="s">
        <v>125</v>
      </c>
    </row>
    <row r="156" spans="2:51" s="15" customFormat="1" ht="12">
      <c r="B156" s="219"/>
      <c r="C156" s="220"/>
      <c r="D156" s="199" t="s">
        <v>135</v>
      </c>
      <c r="E156" s="221" t="s">
        <v>1</v>
      </c>
      <c r="F156" s="222" t="s">
        <v>156</v>
      </c>
      <c r="G156" s="220"/>
      <c r="H156" s="223">
        <v>41.505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135</v>
      </c>
      <c r="AU156" s="229" t="s">
        <v>133</v>
      </c>
      <c r="AV156" s="15" t="s">
        <v>132</v>
      </c>
      <c r="AW156" s="15" t="s">
        <v>31</v>
      </c>
      <c r="AX156" s="15" t="s">
        <v>81</v>
      </c>
      <c r="AY156" s="229" t="s">
        <v>125</v>
      </c>
    </row>
    <row r="157" spans="1:65" s="2" customFormat="1" ht="16.5" customHeight="1">
      <c r="A157" s="34"/>
      <c r="B157" s="35"/>
      <c r="C157" s="183" t="s">
        <v>157</v>
      </c>
      <c r="D157" s="183" t="s">
        <v>128</v>
      </c>
      <c r="E157" s="184" t="s">
        <v>158</v>
      </c>
      <c r="F157" s="185" t="s">
        <v>159</v>
      </c>
      <c r="G157" s="186" t="s">
        <v>142</v>
      </c>
      <c r="H157" s="187">
        <v>1000</v>
      </c>
      <c r="I157" s="188"/>
      <c r="J157" s="189">
        <f>ROUND(I157*H157,2)</f>
        <v>0</v>
      </c>
      <c r="K157" s="190"/>
      <c r="L157" s="39"/>
      <c r="M157" s="191" t="s">
        <v>1</v>
      </c>
      <c r="N157" s="192" t="s">
        <v>39</v>
      </c>
      <c r="O157" s="71"/>
      <c r="P157" s="193">
        <f>O157*H157</f>
        <v>0</v>
      </c>
      <c r="Q157" s="193">
        <v>0</v>
      </c>
      <c r="R157" s="193">
        <f>Q157*H157</f>
        <v>0</v>
      </c>
      <c r="S157" s="193">
        <v>0</v>
      </c>
      <c r="T157" s="19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5" t="s">
        <v>132</v>
      </c>
      <c r="AT157" s="195" t="s">
        <v>128</v>
      </c>
      <c r="AU157" s="195" t="s">
        <v>133</v>
      </c>
      <c r="AY157" s="17" t="s">
        <v>125</v>
      </c>
      <c r="BE157" s="196">
        <f>IF(N157="základní",J157,0)</f>
        <v>0</v>
      </c>
      <c r="BF157" s="196">
        <f>IF(N157="snížená",J157,0)</f>
        <v>0</v>
      </c>
      <c r="BG157" s="196">
        <f>IF(N157="zákl. přenesená",J157,0)</f>
        <v>0</v>
      </c>
      <c r="BH157" s="196">
        <f>IF(N157="sníž. přenesená",J157,0)</f>
        <v>0</v>
      </c>
      <c r="BI157" s="196">
        <f>IF(N157="nulová",J157,0)</f>
        <v>0</v>
      </c>
      <c r="BJ157" s="17" t="s">
        <v>133</v>
      </c>
      <c r="BK157" s="196">
        <f>ROUND(I157*H157,2)</f>
        <v>0</v>
      </c>
      <c r="BL157" s="17" t="s">
        <v>132</v>
      </c>
      <c r="BM157" s="195" t="s">
        <v>160</v>
      </c>
    </row>
    <row r="158" spans="2:51" s="13" customFormat="1" ht="12">
      <c r="B158" s="197"/>
      <c r="C158" s="198"/>
      <c r="D158" s="199" t="s">
        <v>135</v>
      </c>
      <c r="E158" s="200" t="s">
        <v>1</v>
      </c>
      <c r="F158" s="201" t="s">
        <v>161</v>
      </c>
      <c r="G158" s="198"/>
      <c r="H158" s="200" t="s">
        <v>1</v>
      </c>
      <c r="I158" s="202"/>
      <c r="J158" s="198"/>
      <c r="K158" s="198"/>
      <c r="L158" s="203"/>
      <c r="M158" s="204"/>
      <c r="N158" s="205"/>
      <c r="O158" s="205"/>
      <c r="P158" s="205"/>
      <c r="Q158" s="205"/>
      <c r="R158" s="205"/>
      <c r="S158" s="205"/>
      <c r="T158" s="206"/>
      <c r="AT158" s="207" t="s">
        <v>135</v>
      </c>
      <c r="AU158" s="207" t="s">
        <v>133</v>
      </c>
      <c r="AV158" s="13" t="s">
        <v>81</v>
      </c>
      <c r="AW158" s="13" t="s">
        <v>31</v>
      </c>
      <c r="AX158" s="13" t="s">
        <v>73</v>
      </c>
      <c r="AY158" s="207" t="s">
        <v>125</v>
      </c>
    </row>
    <row r="159" spans="2:51" s="14" customFormat="1" ht="12">
      <c r="B159" s="208"/>
      <c r="C159" s="209"/>
      <c r="D159" s="199" t="s">
        <v>135</v>
      </c>
      <c r="E159" s="210" t="s">
        <v>1</v>
      </c>
      <c r="F159" s="211" t="s">
        <v>162</v>
      </c>
      <c r="G159" s="209"/>
      <c r="H159" s="212">
        <v>1000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135</v>
      </c>
      <c r="AU159" s="218" t="s">
        <v>133</v>
      </c>
      <c r="AV159" s="14" t="s">
        <v>133</v>
      </c>
      <c r="AW159" s="14" t="s">
        <v>31</v>
      </c>
      <c r="AX159" s="14" t="s">
        <v>81</v>
      </c>
      <c r="AY159" s="218" t="s">
        <v>125</v>
      </c>
    </row>
    <row r="160" spans="1:65" s="2" customFormat="1" ht="24.15" customHeight="1">
      <c r="A160" s="34"/>
      <c r="B160" s="35"/>
      <c r="C160" s="183" t="s">
        <v>132</v>
      </c>
      <c r="D160" s="183" t="s">
        <v>128</v>
      </c>
      <c r="E160" s="184" t="s">
        <v>163</v>
      </c>
      <c r="F160" s="185" t="s">
        <v>164</v>
      </c>
      <c r="G160" s="186" t="s">
        <v>142</v>
      </c>
      <c r="H160" s="187">
        <v>37.932</v>
      </c>
      <c r="I160" s="188"/>
      <c r="J160" s="189">
        <f>ROUND(I160*H160,2)</f>
        <v>0</v>
      </c>
      <c r="K160" s="190"/>
      <c r="L160" s="39"/>
      <c r="M160" s="191" t="s">
        <v>1</v>
      </c>
      <c r="N160" s="192" t="s">
        <v>39</v>
      </c>
      <c r="O160" s="71"/>
      <c r="P160" s="193">
        <f>O160*H160</f>
        <v>0</v>
      </c>
      <c r="Q160" s="193">
        <v>4E-05</v>
      </c>
      <c r="R160" s="193">
        <f>Q160*H160</f>
        <v>0.0015172800000000002</v>
      </c>
      <c r="S160" s="193">
        <v>0</v>
      </c>
      <c r="T160" s="19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5" t="s">
        <v>132</v>
      </c>
      <c r="AT160" s="195" t="s">
        <v>128</v>
      </c>
      <c r="AU160" s="195" t="s">
        <v>133</v>
      </c>
      <c r="AY160" s="17" t="s">
        <v>125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7" t="s">
        <v>133</v>
      </c>
      <c r="BK160" s="196">
        <f>ROUND(I160*H160,2)</f>
        <v>0</v>
      </c>
      <c r="BL160" s="17" t="s">
        <v>132</v>
      </c>
      <c r="BM160" s="195" t="s">
        <v>165</v>
      </c>
    </row>
    <row r="161" spans="2:51" s="13" customFormat="1" ht="12">
      <c r="B161" s="197"/>
      <c r="C161" s="198"/>
      <c r="D161" s="199" t="s">
        <v>135</v>
      </c>
      <c r="E161" s="200" t="s">
        <v>1</v>
      </c>
      <c r="F161" s="201" t="s">
        <v>166</v>
      </c>
      <c r="G161" s="198"/>
      <c r="H161" s="200" t="s">
        <v>1</v>
      </c>
      <c r="I161" s="202"/>
      <c r="J161" s="198"/>
      <c r="K161" s="198"/>
      <c r="L161" s="203"/>
      <c r="M161" s="204"/>
      <c r="N161" s="205"/>
      <c r="O161" s="205"/>
      <c r="P161" s="205"/>
      <c r="Q161" s="205"/>
      <c r="R161" s="205"/>
      <c r="S161" s="205"/>
      <c r="T161" s="206"/>
      <c r="AT161" s="207" t="s">
        <v>135</v>
      </c>
      <c r="AU161" s="207" t="s">
        <v>133</v>
      </c>
      <c r="AV161" s="13" t="s">
        <v>81</v>
      </c>
      <c r="AW161" s="13" t="s">
        <v>31</v>
      </c>
      <c r="AX161" s="13" t="s">
        <v>73</v>
      </c>
      <c r="AY161" s="207" t="s">
        <v>125</v>
      </c>
    </row>
    <row r="162" spans="2:51" s="13" customFormat="1" ht="12">
      <c r="B162" s="197"/>
      <c r="C162" s="198"/>
      <c r="D162" s="199" t="s">
        <v>135</v>
      </c>
      <c r="E162" s="200" t="s">
        <v>1</v>
      </c>
      <c r="F162" s="201" t="s">
        <v>146</v>
      </c>
      <c r="G162" s="198"/>
      <c r="H162" s="200" t="s">
        <v>1</v>
      </c>
      <c r="I162" s="202"/>
      <c r="J162" s="198"/>
      <c r="K162" s="198"/>
      <c r="L162" s="203"/>
      <c r="M162" s="204"/>
      <c r="N162" s="205"/>
      <c r="O162" s="205"/>
      <c r="P162" s="205"/>
      <c r="Q162" s="205"/>
      <c r="R162" s="205"/>
      <c r="S162" s="205"/>
      <c r="T162" s="206"/>
      <c r="AT162" s="207" t="s">
        <v>135</v>
      </c>
      <c r="AU162" s="207" t="s">
        <v>133</v>
      </c>
      <c r="AV162" s="13" t="s">
        <v>81</v>
      </c>
      <c r="AW162" s="13" t="s">
        <v>31</v>
      </c>
      <c r="AX162" s="13" t="s">
        <v>73</v>
      </c>
      <c r="AY162" s="207" t="s">
        <v>125</v>
      </c>
    </row>
    <row r="163" spans="2:51" s="14" customFormat="1" ht="12">
      <c r="B163" s="208"/>
      <c r="C163" s="209"/>
      <c r="D163" s="199" t="s">
        <v>135</v>
      </c>
      <c r="E163" s="210" t="s">
        <v>1</v>
      </c>
      <c r="F163" s="211" t="s">
        <v>147</v>
      </c>
      <c r="G163" s="209"/>
      <c r="H163" s="212">
        <v>6.4</v>
      </c>
      <c r="I163" s="213"/>
      <c r="J163" s="209"/>
      <c r="K163" s="209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135</v>
      </c>
      <c r="AU163" s="218" t="s">
        <v>133</v>
      </c>
      <c r="AV163" s="14" t="s">
        <v>133</v>
      </c>
      <c r="AW163" s="14" t="s">
        <v>31</v>
      </c>
      <c r="AX163" s="14" t="s">
        <v>73</v>
      </c>
      <c r="AY163" s="218" t="s">
        <v>125</v>
      </c>
    </row>
    <row r="164" spans="2:51" s="13" customFormat="1" ht="12">
      <c r="B164" s="197"/>
      <c r="C164" s="198"/>
      <c r="D164" s="199" t="s">
        <v>135</v>
      </c>
      <c r="E164" s="200" t="s">
        <v>1</v>
      </c>
      <c r="F164" s="201" t="s">
        <v>152</v>
      </c>
      <c r="G164" s="198"/>
      <c r="H164" s="200" t="s">
        <v>1</v>
      </c>
      <c r="I164" s="202"/>
      <c r="J164" s="198"/>
      <c r="K164" s="198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135</v>
      </c>
      <c r="AU164" s="207" t="s">
        <v>133</v>
      </c>
      <c r="AV164" s="13" t="s">
        <v>81</v>
      </c>
      <c r="AW164" s="13" t="s">
        <v>31</v>
      </c>
      <c r="AX164" s="13" t="s">
        <v>73</v>
      </c>
      <c r="AY164" s="207" t="s">
        <v>125</v>
      </c>
    </row>
    <row r="165" spans="2:51" s="14" customFormat="1" ht="12">
      <c r="B165" s="208"/>
      <c r="C165" s="209"/>
      <c r="D165" s="199" t="s">
        <v>135</v>
      </c>
      <c r="E165" s="210" t="s">
        <v>1</v>
      </c>
      <c r="F165" s="211" t="s">
        <v>153</v>
      </c>
      <c r="G165" s="209"/>
      <c r="H165" s="212">
        <v>4.944999999999999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135</v>
      </c>
      <c r="AU165" s="218" t="s">
        <v>133</v>
      </c>
      <c r="AV165" s="14" t="s">
        <v>133</v>
      </c>
      <c r="AW165" s="14" t="s">
        <v>31</v>
      </c>
      <c r="AX165" s="14" t="s">
        <v>73</v>
      </c>
      <c r="AY165" s="218" t="s">
        <v>125</v>
      </c>
    </row>
    <row r="166" spans="2:51" s="13" customFormat="1" ht="12">
      <c r="B166" s="197"/>
      <c r="C166" s="198"/>
      <c r="D166" s="199" t="s">
        <v>135</v>
      </c>
      <c r="E166" s="200" t="s">
        <v>1</v>
      </c>
      <c r="F166" s="201" t="s">
        <v>154</v>
      </c>
      <c r="G166" s="198"/>
      <c r="H166" s="200" t="s">
        <v>1</v>
      </c>
      <c r="I166" s="202"/>
      <c r="J166" s="198"/>
      <c r="K166" s="198"/>
      <c r="L166" s="203"/>
      <c r="M166" s="204"/>
      <c r="N166" s="205"/>
      <c r="O166" s="205"/>
      <c r="P166" s="205"/>
      <c r="Q166" s="205"/>
      <c r="R166" s="205"/>
      <c r="S166" s="205"/>
      <c r="T166" s="206"/>
      <c r="AT166" s="207" t="s">
        <v>135</v>
      </c>
      <c r="AU166" s="207" t="s">
        <v>133</v>
      </c>
      <c r="AV166" s="13" t="s">
        <v>81</v>
      </c>
      <c r="AW166" s="13" t="s">
        <v>31</v>
      </c>
      <c r="AX166" s="13" t="s">
        <v>73</v>
      </c>
      <c r="AY166" s="207" t="s">
        <v>125</v>
      </c>
    </row>
    <row r="167" spans="2:51" s="14" customFormat="1" ht="12">
      <c r="B167" s="208"/>
      <c r="C167" s="209"/>
      <c r="D167" s="199" t="s">
        <v>135</v>
      </c>
      <c r="E167" s="210" t="s">
        <v>1</v>
      </c>
      <c r="F167" s="211" t="s">
        <v>155</v>
      </c>
      <c r="G167" s="209"/>
      <c r="H167" s="212">
        <v>26.587000000000003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135</v>
      </c>
      <c r="AU167" s="218" t="s">
        <v>133</v>
      </c>
      <c r="AV167" s="14" t="s">
        <v>133</v>
      </c>
      <c r="AW167" s="14" t="s">
        <v>31</v>
      </c>
      <c r="AX167" s="14" t="s">
        <v>73</v>
      </c>
      <c r="AY167" s="218" t="s">
        <v>125</v>
      </c>
    </row>
    <row r="168" spans="2:51" s="15" customFormat="1" ht="12">
      <c r="B168" s="219"/>
      <c r="C168" s="220"/>
      <c r="D168" s="199" t="s">
        <v>135</v>
      </c>
      <c r="E168" s="221" t="s">
        <v>1</v>
      </c>
      <c r="F168" s="222" t="s">
        <v>156</v>
      </c>
      <c r="G168" s="220"/>
      <c r="H168" s="223">
        <v>37.932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135</v>
      </c>
      <c r="AU168" s="229" t="s">
        <v>133</v>
      </c>
      <c r="AV168" s="15" t="s">
        <v>132</v>
      </c>
      <c r="AW168" s="15" t="s">
        <v>31</v>
      </c>
      <c r="AX168" s="15" t="s">
        <v>81</v>
      </c>
      <c r="AY168" s="229" t="s">
        <v>125</v>
      </c>
    </row>
    <row r="169" spans="2:63" s="12" customFormat="1" ht="22.95" customHeight="1">
      <c r="B169" s="167"/>
      <c r="C169" s="168"/>
      <c r="D169" s="169" t="s">
        <v>72</v>
      </c>
      <c r="E169" s="181" t="s">
        <v>167</v>
      </c>
      <c r="F169" s="181" t="s">
        <v>168</v>
      </c>
      <c r="G169" s="168"/>
      <c r="H169" s="168"/>
      <c r="I169" s="171"/>
      <c r="J169" s="182">
        <f>BK169</f>
        <v>0</v>
      </c>
      <c r="K169" s="168"/>
      <c r="L169" s="173"/>
      <c r="M169" s="174"/>
      <c r="N169" s="175"/>
      <c r="O169" s="175"/>
      <c r="P169" s="176">
        <f>SUM(P170:P176)</f>
        <v>0</v>
      </c>
      <c r="Q169" s="175"/>
      <c r="R169" s="176">
        <f>SUM(R170:R176)</f>
        <v>0</v>
      </c>
      <c r="S169" s="175"/>
      <c r="T169" s="177">
        <f>SUM(T170:T176)</f>
        <v>0</v>
      </c>
      <c r="AR169" s="178" t="s">
        <v>81</v>
      </c>
      <c r="AT169" s="179" t="s">
        <v>72</v>
      </c>
      <c r="AU169" s="179" t="s">
        <v>81</v>
      </c>
      <c r="AY169" s="178" t="s">
        <v>125</v>
      </c>
      <c r="BK169" s="180">
        <f>SUM(BK170:BK176)</f>
        <v>0</v>
      </c>
    </row>
    <row r="170" spans="1:65" s="2" customFormat="1" ht="24.15" customHeight="1">
      <c r="A170" s="34"/>
      <c r="B170" s="35"/>
      <c r="C170" s="183" t="s">
        <v>169</v>
      </c>
      <c r="D170" s="183" t="s">
        <v>128</v>
      </c>
      <c r="E170" s="184" t="s">
        <v>170</v>
      </c>
      <c r="F170" s="185" t="s">
        <v>171</v>
      </c>
      <c r="G170" s="186" t="s">
        <v>172</v>
      </c>
      <c r="H170" s="187">
        <v>0.581</v>
      </c>
      <c r="I170" s="188"/>
      <c r="J170" s="189">
        <f>ROUND(I170*H170,2)</f>
        <v>0</v>
      </c>
      <c r="K170" s="190"/>
      <c r="L170" s="39"/>
      <c r="M170" s="191" t="s">
        <v>1</v>
      </c>
      <c r="N170" s="192" t="s">
        <v>39</v>
      </c>
      <c r="O170" s="71"/>
      <c r="P170" s="193">
        <f>O170*H170</f>
        <v>0</v>
      </c>
      <c r="Q170" s="193">
        <v>0</v>
      </c>
      <c r="R170" s="193">
        <f>Q170*H170</f>
        <v>0</v>
      </c>
      <c r="S170" s="193">
        <v>0</v>
      </c>
      <c r="T170" s="19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5" t="s">
        <v>132</v>
      </c>
      <c r="AT170" s="195" t="s">
        <v>128</v>
      </c>
      <c r="AU170" s="195" t="s">
        <v>133</v>
      </c>
      <c r="AY170" s="17" t="s">
        <v>125</v>
      </c>
      <c r="BE170" s="196">
        <f>IF(N170="základní",J170,0)</f>
        <v>0</v>
      </c>
      <c r="BF170" s="196">
        <f>IF(N170="snížená",J170,0)</f>
        <v>0</v>
      </c>
      <c r="BG170" s="196">
        <f>IF(N170="zákl. přenesená",J170,0)</f>
        <v>0</v>
      </c>
      <c r="BH170" s="196">
        <f>IF(N170="sníž. přenesená",J170,0)</f>
        <v>0</v>
      </c>
      <c r="BI170" s="196">
        <f>IF(N170="nulová",J170,0)</f>
        <v>0</v>
      </c>
      <c r="BJ170" s="17" t="s">
        <v>133</v>
      </c>
      <c r="BK170" s="196">
        <f>ROUND(I170*H170,2)</f>
        <v>0</v>
      </c>
      <c r="BL170" s="17" t="s">
        <v>132</v>
      </c>
      <c r="BM170" s="195" t="s">
        <v>173</v>
      </c>
    </row>
    <row r="171" spans="1:65" s="2" customFormat="1" ht="33" customHeight="1">
      <c r="A171" s="34"/>
      <c r="B171" s="35"/>
      <c r="C171" s="183" t="s">
        <v>126</v>
      </c>
      <c r="D171" s="183" t="s">
        <v>128</v>
      </c>
      <c r="E171" s="184" t="s">
        <v>174</v>
      </c>
      <c r="F171" s="185" t="s">
        <v>175</v>
      </c>
      <c r="G171" s="186" t="s">
        <v>172</v>
      </c>
      <c r="H171" s="187">
        <v>1.162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39</v>
      </c>
      <c r="O171" s="71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132</v>
      </c>
      <c r="AT171" s="195" t="s">
        <v>128</v>
      </c>
      <c r="AU171" s="195" t="s">
        <v>133</v>
      </c>
      <c r="AY171" s="17" t="s">
        <v>125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133</v>
      </c>
      <c r="BK171" s="196">
        <f>ROUND(I171*H171,2)</f>
        <v>0</v>
      </c>
      <c r="BL171" s="17" t="s">
        <v>132</v>
      </c>
      <c r="BM171" s="195" t="s">
        <v>176</v>
      </c>
    </row>
    <row r="172" spans="2:51" s="14" customFormat="1" ht="12">
      <c r="B172" s="208"/>
      <c r="C172" s="209"/>
      <c r="D172" s="199" t="s">
        <v>135</v>
      </c>
      <c r="E172" s="209"/>
      <c r="F172" s="211" t="s">
        <v>177</v>
      </c>
      <c r="G172" s="209"/>
      <c r="H172" s="212">
        <v>1.162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135</v>
      </c>
      <c r="AU172" s="218" t="s">
        <v>133</v>
      </c>
      <c r="AV172" s="14" t="s">
        <v>133</v>
      </c>
      <c r="AW172" s="14" t="s">
        <v>4</v>
      </c>
      <c r="AX172" s="14" t="s">
        <v>81</v>
      </c>
      <c r="AY172" s="218" t="s">
        <v>125</v>
      </c>
    </row>
    <row r="173" spans="1:65" s="2" customFormat="1" ht="24.15" customHeight="1">
      <c r="A173" s="34"/>
      <c r="B173" s="35"/>
      <c r="C173" s="183" t="s">
        <v>178</v>
      </c>
      <c r="D173" s="183" t="s">
        <v>128</v>
      </c>
      <c r="E173" s="184" t="s">
        <v>179</v>
      </c>
      <c r="F173" s="185" t="s">
        <v>180</v>
      </c>
      <c r="G173" s="186" t="s">
        <v>172</v>
      </c>
      <c r="H173" s="187">
        <v>0.581</v>
      </c>
      <c r="I173" s="188"/>
      <c r="J173" s="189">
        <f>ROUND(I173*H173,2)</f>
        <v>0</v>
      </c>
      <c r="K173" s="190"/>
      <c r="L173" s="39"/>
      <c r="M173" s="191" t="s">
        <v>1</v>
      </c>
      <c r="N173" s="192" t="s">
        <v>39</v>
      </c>
      <c r="O173" s="71"/>
      <c r="P173" s="193">
        <f>O173*H173</f>
        <v>0</v>
      </c>
      <c r="Q173" s="193">
        <v>0</v>
      </c>
      <c r="R173" s="193">
        <f>Q173*H173</f>
        <v>0</v>
      </c>
      <c r="S173" s="193">
        <v>0</v>
      </c>
      <c r="T173" s="19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132</v>
      </c>
      <c r="AT173" s="195" t="s">
        <v>128</v>
      </c>
      <c r="AU173" s="195" t="s">
        <v>133</v>
      </c>
      <c r="AY173" s="17" t="s">
        <v>125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7" t="s">
        <v>133</v>
      </c>
      <c r="BK173" s="196">
        <f>ROUND(I173*H173,2)</f>
        <v>0</v>
      </c>
      <c r="BL173" s="17" t="s">
        <v>132</v>
      </c>
      <c r="BM173" s="195" t="s">
        <v>181</v>
      </c>
    </row>
    <row r="174" spans="1:65" s="2" customFormat="1" ht="24.15" customHeight="1">
      <c r="A174" s="34"/>
      <c r="B174" s="35"/>
      <c r="C174" s="183" t="s">
        <v>182</v>
      </c>
      <c r="D174" s="183" t="s">
        <v>128</v>
      </c>
      <c r="E174" s="184" t="s">
        <v>183</v>
      </c>
      <c r="F174" s="185" t="s">
        <v>184</v>
      </c>
      <c r="G174" s="186" t="s">
        <v>172</v>
      </c>
      <c r="H174" s="187">
        <v>11.039</v>
      </c>
      <c r="I174" s="188"/>
      <c r="J174" s="189">
        <f>ROUND(I174*H174,2)</f>
        <v>0</v>
      </c>
      <c r="K174" s="190"/>
      <c r="L174" s="39"/>
      <c r="M174" s="191" t="s">
        <v>1</v>
      </c>
      <c r="N174" s="192" t="s">
        <v>39</v>
      </c>
      <c r="O174" s="71"/>
      <c r="P174" s="193">
        <f>O174*H174</f>
        <v>0</v>
      </c>
      <c r="Q174" s="193">
        <v>0</v>
      </c>
      <c r="R174" s="193">
        <f>Q174*H174</f>
        <v>0</v>
      </c>
      <c r="S174" s="193">
        <v>0</v>
      </c>
      <c r="T174" s="19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5" t="s">
        <v>132</v>
      </c>
      <c r="AT174" s="195" t="s">
        <v>128</v>
      </c>
      <c r="AU174" s="195" t="s">
        <v>133</v>
      </c>
      <c r="AY174" s="17" t="s">
        <v>125</v>
      </c>
      <c r="BE174" s="196">
        <f>IF(N174="základní",J174,0)</f>
        <v>0</v>
      </c>
      <c r="BF174" s="196">
        <f>IF(N174="snížená",J174,0)</f>
        <v>0</v>
      </c>
      <c r="BG174" s="196">
        <f>IF(N174="zákl. přenesená",J174,0)</f>
        <v>0</v>
      </c>
      <c r="BH174" s="196">
        <f>IF(N174="sníž. přenesená",J174,0)</f>
        <v>0</v>
      </c>
      <c r="BI174" s="196">
        <f>IF(N174="nulová",J174,0)</f>
        <v>0</v>
      </c>
      <c r="BJ174" s="17" t="s">
        <v>133</v>
      </c>
      <c r="BK174" s="196">
        <f>ROUND(I174*H174,2)</f>
        <v>0</v>
      </c>
      <c r="BL174" s="17" t="s">
        <v>132</v>
      </c>
      <c r="BM174" s="195" t="s">
        <v>185</v>
      </c>
    </row>
    <row r="175" spans="2:51" s="14" customFormat="1" ht="12">
      <c r="B175" s="208"/>
      <c r="C175" s="209"/>
      <c r="D175" s="199" t="s">
        <v>135</v>
      </c>
      <c r="E175" s="209"/>
      <c r="F175" s="211" t="s">
        <v>186</v>
      </c>
      <c r="G175" s="209"/>
      <c r="H175" s="212">
        <v>11.039</v>
      </c>
      <c r="I175" s="213"/>
      <c r="J175" s="209"/>
      <c r="K175" s="209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135</v>
      </c>
      <c r="AU175" s="218" t="s">
        <v>133</v>
      </c>
      <c r="AV175" s="14" t="s">
        <v>133</v>
      </c>
      <c r="AW175" s="14" t="s">
        <v>4</v>
      </c>
      <c r="AX175" s="14" t="s">
        <v>81</v>
      </c>
      <c r="AY175" s="218" t="s">
        <v>125</v>
      </c>
    </row>
    <row r="176" spans="1:65" s="2" customFormat="1" ht="33" customHeight="1">
      <c r="A176" s="34"/>
      <c r="B176" s="35"/>
      <c r="C176" s="183" t="s">
        <v>138</v>
      </c>
      <c r="D176" s="183" t="s">
        <v>128</v>
      </c>
      <c r="E176" s="184" t="s">
        <v>187</v>
      </c>
      <c r="F176" s="185" t="s">
        <v>188</v>
      </c>
      <c r="G176" s="186" t="s">
        <v>172</v>
      </c>
      <c r="H176" s="187">
        <v>0.581</v>
      </c>
      <c r="I176" s="188"/>
      <c r="J176" s="189">
        <f>ROUND(I176*H176,2)</f>
        <v>0</v>
      </c>
      <c r="K176" s="190"/>
      <c r="L176" s="39"/>
      <c r="M176" s="191" t="s">
        <v>1</v>
      </c>
      <c r="N176" s="192" t="s">
        <v>39</v>
      </c>
      <c r="O176" s="71"/>
      <c r="P176" s="193">
        <f>O176*H176</f>
        <v>0</v>
      </c>
      <c r="Q176" s="193">
        <v>0</v>
      </c>
      <c r="R176" s="193">
        <f>Q176*H176</f>
        <v>0</v>
      </c>
      <c r="S176" s="193">
        <v>0</v>
      </c>
      <c r="T176" s="19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5" t="s">
        <v>132</v>
      </c>
      <c r="AT176" s="195" t="s">
        <v>128</v>
      </c>
      <c r="AU176" s="195" t="s">
        <v>133</v>
      </c>
      <c r="AY176" s="17" t="s">
        <v>125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7" t="s">
        <v>133</v>
      </c>
      <c r="BK176" s="196">
        <f>ROUND(I176*H176,2)</f>
        <v>0</v>
      </c>
      <c r="BL176" s="17" t="s">
        <v>132</v>
      </c>
      <c r="BM176" s="195" t="s">
        <v>189</v>
      </c>
    </row>
    <row r="177" spans="2:63" s="12" customFormat="1" ht="22.95" customHeight="1">
      <c r="B177" s="167"/>
      <c r="C177" s="168"/>
      <c r="D177" s="169" t="s">
        <v>72</v>
      </c>
      <c r="E177" s="181" t="s">
        <v>190</v>
      </c>
      <c r="F177" s="181" t="s">
        <v>191</v>
      </c>
      <c r="G177" s="168"/>
      <c r="H177" s="168"/>
      <c r="I177" s="171"/>
      <c r="J177" s="182">
        <f>BK177</f>
        <v>0</v>
      </c>
      <c r="K177" s="168"/>
      <c r="L177" s="173"/>
      <c r="M177" s="174"/>
      <c r="N177" s="175"/>
      <c r="O177" s="175"/>
      <c r="P177" s="176">
        <f>SUM(P178:P179)</f>
        <v>0</v>
      </c>
      <c r="Q177" s="175"/>
      <c r="R177" s="176">
        <f>SUM(R178:R179)</f>
        <v>0</v>
      </c>
      <c r="S177" s="175"/>
      <c r="T177" s="177">
        <f>SUM(T178:T179)</f>
        <v>0</v>
      </c>
      <c r="AR177" s="178" t="s">
        <v>81</v>
      </c>
      <c r="AT177" s="179" t="s">
        <v>72</v>
      </c>
      <c r="AU177" s="179" t="s">
        <v>81</v>
      </c>
      <c r="AY177" s="178" t="s">
        <v>125</v>
      </c>
      <c r="BK177" s="180">
        <f>SUM(BK178:BK179)</f>
        <v>0</v>
      </c>
    </row>
    <row r="178" spans="1:65" s="2" customFormat="1" ht="24.15" customHeight="1">
      <c r="A178" s="34"/>
      <c r="B178" s="35"/>
      <c r="C178" s="183" t="s">
        <v>78</v>
      </c>
      <c r="D178" s="183" t="s">
        <v>128</v>
      </c>
      <c r="E178" s="184" t="s">
        <v>192</v>
      </c>
      <c r="F178" s="185" t="s">
        <v>193</v>
      </c>
      <c r="G178" s="186" t="s">
        <v>172</v>
      </c>
      <c r="H178" s="187">
        <v>0.071</v>
      </c>
      <c r="I178" s="188"/>
      <c r="J178" s="189">
        <f>ROUND(I178*H178,2)</f>
        <v>0</v>
      </c>
      <c r="K178" s="190"/>
      <c r="L178" s="39"/>
      <c r="M178" s="191" t="s">
        <v>1</v>
      </c>
      <c r="N178" s="192" t="s">
        <v>39</v>
      </c>
      <c r="O178" s="71"/>
      <c r="P178" s="193">
        <f>O178*H178</f>
        <v>0</v>
      </c>
      <c r="Q178" s="193">
        <v>0</v>
      </c>
      <c r="R178" s="193">
        <f>Q178*H178</f>
        <v>0</v>
      </c>
      <c r="S178" s="193">
        <v>0</v>
      </c>
      <c r="T178" s="19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5" t="s">
        <v>132</v>
      </c>
      <c r="AT178" s="195" t="s">
        <v>128</v>
      </c>
      <c r="AU178" s="195" t="s">
        <v>133</v>
      </c>
      <c r="AY178" s="17" t="s">
        <v>125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7" t="s">
        <v>133</v>
      </c>
      <c r="BK178" s="196">
        <f>ROUND(I178*H178,2)</f>
        <v>0</v>
      </c>
      <c r="BL178" s="17" t="s">
        <v>132</v>
      </c>
      <c r="BM178" s="195" t="s">
        <v>194</v>
      </c>
    </row>
    <row r="179" spans="1:65" s="2" customFormat="1" ht="24.15" customHeight="1">
      <c r="A179" s="34"/>
      <c r="B179" s="35"/>
      <c r="C179" s="183" t="s">
        <v>195</v>
      </c>
      <c r="D179" s="183" t="s">
        <v>128</v>
      </c>
      <c r="E179" s="184" t="s">
        <v>196</v>
      </c>
      <c r="F179" s="185" t="s">
        <v>197</v>
      </c>
      <c r="G179" s="186" t="s">
        <v>172</v>
      </c>
      <c r="H179" s="187">
        <v>0.071</v>
      </c>
      <c r="I179" s="188"/>
      <c r="J179" s="189">
        <f>ROUND(I179*H179,2)</f>
        <v>0</v>
      </c>
      <c r="K179" s="190"/>
      <c r="L179" s="39"/>
      <c r="M179" s="191" t="s">
        <v>1</v>
      </c>
      <c r="N179" s="192" t="s">
        <v>39</v>
      </c>
      <c r="O179" s="71"/>
      <c r="P179" s="193">
        <f>O179*H179</f>
        <v>0</v>
      </c>
      <c r="Q179" s="193">
        <v>0</v>
      </c>
      <c r="R179" s="193">
        <f>Q179*H179</f>
        <v>0</v>
      </c>
      <c r="S179" s="193">
        <v>0</v>
      </c>
      <c r="T179" s="19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5" t="s">
        <v>132</v>
      </c>
      <c r="AT179" s="195" t="s">
        <v>128</v>
      </c>
      <c r="AU179" s="195" t="s">
        <v>133</v>
      </c>
      <c r="AY179" s="17" t="s">
        <v>125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7" t="s">
        <v>133</v>
      </c>
      <c r="BK179" s="196">
        <f>ROUND(I179*H179,2)</f>
        <v>0</v>
      </c>
      <c r="BL179" s="17" t="s">
        <v>132</v>
      </c>
      <c r="BM179" s="195" t="s">
        <v>198</v>
      </c>
    </row>
    <row r="180" spans="2:63" s="12" customFormat="1" ht="25.95" customHeight="1">
      <c r="B180" s="167"/>
      <c r="C180" s="168"/>
      <c r="D180" s="169" t="s">
        <v>72</v>
      </c>
      <c r="E180" s="170" t="s">
        <v>199</v>
      </c>
      <c r="F180" s="170" t="s">
        <v>200</v>
      </c>
      <c r="G180" s="168"/>
      <c r="H180" s="168"/>
      <c r="I180" s="171"/>
      <c r="J180" s="172">
        <f>BK180</f>
        <v>0</v>
      </c>
      <c r="K180" s="168"/>
      <c r="L180" s="173"/>
      <c r="M180" s="174"/>
      <c r="N180" s="175"/>
      <c r="O180" s="175"/>
      <c r="P180" s="176">
        <f>P181+P198+P229+P253+P259+P267+P273+P280+P302+P314+P329</f>
        <v>0</v>
      </c>
      <c r="Q180" s="175"/>
      <c r="R180" s="176">
        <f>R181+R198+R229+R253+R259+R267+R273+R280+R302+R314+R329</f>
        <v>0.3044461</v>
      </c>
      <c r="S180" s="175"/>
      <c r="T180" s="177">
        <f>T181+T198+T229+T253+T259+T267+T273+T280+T302+T314+T329</f>
        <v>0.5812522</v>
      </c>
      <c r="AR180" s="178" t="s">
        <v>133</v>
      </c>
      <c r="AT180" s="179" t="s">
        <v>72</v>
      </c>
      <c r="AU180" s="179" t="s">
        <v>73</v>
      </c>
      <c r="AY180" s="178" t="s">
        <v>125</v>
      </c>
      <c r="BK180" s="180">
        <f>BK181+BK198+BK229+BK253+BK259+BK267+BK273+BK280+BK302+BK314+BK329</f>
        <v>0</v>
      </c>
    </row>
    <row r="181" spans="2:63" s="12" customFormat="1" ht="22.95" customHeight="1">
      <c r="B181" s="167"/>
      <c r="C181" s="168"/>
      <c r="D181" s="169" t="s">
        <v>72</v>
      </c>
      <c r="E181" s="181" t="s">
        <v>201</v>
      </c>
      <c r="F181" s="181" t="s">
        <v>202</v>
      </c>
      <c r="G181" s="168"/>
      <c r="H181" s="168"/>
      <c r="I181" s="171"/>
      <c r="J181" s="182">
        <f>BK181</f>
        <v>0</v>
      </c>
      <c r="K181" s="168"/>
      <c r="L181" s="173"/>
      <c r="M181" s="174"/>
      <c r="N181" s="175"/>
      <c r="O181" s="175"/>
      <c r="P181" s="176">
        <f>SUM(P182:P197)</f>
        <v>0</v>
      </c>
      <c r="Q181" s="175"/>
      <c r="R181" s="176">
        <f>SUM(R182:R197)</f>
        <v>0.000425</v>
      </c>
      <c r="S181" s="175"/>
      <c r="T181" s="177">
        <f>SUM(T182:T197)</f>
        <v>0.00564</v>
      </c>
      <c r="AR181" s="178" t="s">
        <v>133</v>
      </c>
      <c r="AT181" s="179" t="s">
        <v>72</v>
      </c>
      <c r="AU181" s="179" t="s">
        <v>81</v>
      </c>
      <c r="AY181" s="178" t="s">
        <v>125</v>
      </c>
      <c r="BK181" s="180">
        <f>SUM(BK182:BK197)</f>
        <v>0</v>
      </c>
    </row>
    <row r="182" spans="1:65" s="2" customFormat="1" ht="24.15" customHeight="1">
      <c r="A182" s="34"/>
      <c r="B182" s="35"/>
      <c r="C182" s="183" t="s">
        <v>8</v>
      </c>
      <c r="D182" s="183" t="s">
        <v>128</v>
      </c>
      <c r="E182" s="184" t="s">
        <v>203</v>
      </c>
      <c r="F182" s="185" t="s">
        <v>204</v>
      </c>
      <c r="G182" s="186" t="s">
        <v>131</v>
      </c>
      <c r="H182" s="187">
        <v>2</v>
      </c>
      <c r="I182" s="188"/>
      <c r="J182" s="189">
        <f>ROUND(I182*H182,2)</f>
        <v>0</v>
      </c>
      <c r="K182" s="190"/>
      <c r="L182" s="39"/>
      <c r="M182" s="191" t="s">
        <v>1</v>
      </c>
      <c r="N182" s="192" t="s">
        <v>39</v>
      </c>
      <c r="O182" s="71"/>
      <c r="P182" s="193">
        <f>O182*H182</f>
        <v>0</v>
      </c>
      <c r="Q182" s="193">
        <v>0</v>
      </c>
      <c r="R182" s="193">
        <f>Q182*H182</f>
        <v>0</v>
      </c>
      <c r="S182" s="193">
        <v>0</v>
      </c>
      <c r="T182" s="194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5" t="s">
        <v>205</v>
      </c>
      <c r="AT182" s="195" t="s">
        <v>128</v>
      </c>
      <c r="AU182" s="195" t="s">
        <v>133</v>
      </c>
      <c r="AY182" s="17" t="s">
        <v>125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7" t="s">
        <v>133</v>
      </c>
      <c r="BK182" s="196">
        <f>ROUND(I182*H182,2)</f>
        <v>0</v>
      </c>
      <c r="BL182" s="17" t="s">
        <v>205</v>
      </c>
      <c r="BM182" s="195" t="s">
        <v>206</v>
      </c>
    </row>
    <row r="183" spans="1:65" s="2" customFormat="1" ht="21.75" customHeight="1">
      <c r="A183" s="34"/>
      <c r="B183" s="35"/>
      <c r="C183" s="183" t="s">
        <v>207</v>
      </c>
      <c r="D183" s="183" t="s">
        <v>128</v>
      </c>
      <c r="E183" s="184" t="s">
        <v>208</v>
      </c>
      <c r="F183" s="185" t="s">
        <v>209</v>
      </c>
      <c r="G183" s="186" t="s">
        <v>131</v>
      </c>
      <c r="H183" s="187">
        <v>1</v>
      </c>
      <c r="I183" s="188"/>
      <c r="J183" s="189">
        <f>ROUND(I183*H183,2)</f>
        <v>0</v>
      </c>
      <c r="K183" s="190"/>
      <c r="L183" s="39"/>
      <c r="M183" s="191" t="s">
        <v>1</v>
      </c>
      <c r="N183" s="192" t="s">
        <v>39</v>
      </c>
      <c r="O183" s="71"/>
      <c r="P183" s="193">
        <f>O183*H183</f>
        <v>0</v>
      </c>
      <c r="Q183" s="193">
        <v>0</v>
      </c>
      <c r="R183" s="193">
        <f>Q183*H183</f>
        <v>0</v>
      </c>
      <c r="S183" s="193">
        <v>0.00053</v>
      </c>
      <c r="T183" s="194">
        <f>S183*H183</f>
        <v>0.00053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5" t="s">
        <v>205</v>
      </c>
      <c r="AT183" s="195" t="s">
        <v>128</v>
      </c>
      <c r="AU183" s="195" t="s">
        <v>133</v>
      </c>
      <c r="AY183" s="17" t="s">
        <v>125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7" t="s">
        <v>133</v>
      </c>
      <c r="BK183" s="196">
        <f>ROUND(I183*H183,2)</f>
        <v>0</v>
      </c>
      <c r="BL183" s="17" t="s">
        <v>205</v>
      </c>
      <c r="BM183" s="195" t="s">
        <v>210</v>
      </c>
    </row>
    <row r="184" spans="2:51" s="13" customFormat="1" ht="12">
      <c r="B184" s="197"/>
      <c r="C184" s="198"/>
      <c r="D184" s="199" t="s">
        <v>135</v>
      </c>
      <c r="E184" s="200" t="s">
        <v>1</v>
      </c>
      <c r="F184" s="201" t="s">
        <v>211</v>
      </c>
      <c r="G184" s="198"/>
      <c r="H184" s="200" t="s">
        <v>1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135</v>
      </c>
      <c r="AU184" s="207" t="s">
        <v>133</v>
      </c>
      <c r="AV184" s="13" t="s">
        <v>81</v>
      </c>
      <c r="AW184" s="13" t="s">
        <v>31</v>
      </c>
      <c r="AX184" s="13" t="s">
        <v>73</v>
      </c>
      <c r="AY184" s="207" t="s">
        <v>125</v>
      </c>
    </row>
    <row r="185" spans="2:51" s="14" customFormat="1" ht="12">
      <c r="B185" s="208"/>
      <c r="C185" s="209"/>
      <c r="D185" s="199" t="s">
        <v>135</v>
      </c>
      <c r="E185" s="210" t="s">
        <v>1</v>
      </c>
      <c r="F185" s="211" t="s">
        <v>81</v>
      </c>
      <c r="G185" s="209"/>
      <c r="H185" s="212">
        <v>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135</v>
      </c>
      <c r="AU185" s="218" t="s">
        <v>133</v>
      </c>
      <c r="AV185" s="14" t="s">
        <v>133</v>
      </c>
      <c r="AW185" s="14" t="s">
        <v>31</v>
      </c>
      <c r="AX185" s="14" t="s">
        <v>81</v>
      </c>
      <c r="AY185" s="218" t="s">
        <v>125</v>
      </c>
    </row>
    <row r="186" spans="1:65" s="2" customFormat="1" ht="24.15" customHeight="1">
      <c r="A186" s="34"/>
      <c r="B186" s="35"/>
      <c r="C186" s="183" t="s">
        <v>212</v>
      </c>
      <c r="D186" s="183" t="s">
        <v>128</v>
      </c>
      <c r="E186" s="184" t="s">
        <v>213</v>
      </c>
      <c r="F186" s="185" t="s">
        <v>214</v>
      </c>
      <c r="G186" s="186" t="s">
        <v>131</v>
      </c>
      <c r="H186" s="187">
        <v>1</v>
      </c>
      <c r="I186" s="188"/>
      <c r="J186" s="189">
        <f>ROUND(I186*H186,2)</f>
        <v>0</v>
      </c>
      <c r="K186" s="190"/>
      <c r="L186" s="39"/>
      <c r="M186" s="191" t="s">
        <v>1</v>
      </c>
      <c r="N186" s="192" t="s">
        <v>39</v>
      </c>
      <c r="O186" s="71"/>
      <c r="P186" s="193">
        <f>O186*H186</f>
        <v>0</v>
      </c>
      <c r="Q186" s="193">
        <v>0</v>
      </c>
      <c r="R186" s="193">
        <f>Q186*H186</f>
        <v>0</v>
      </c>
      <c r="S186" s="193">
        <v>0.00511</v>
      </c>
      <c r="T186" s="194">
        <f>S186*H186</f>
        <v>0.00511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5" t="s">
        <v>205</v>
      </c>
      <c r="AT186" s="195" t="s">
        <v>128</v>
      </c>
      <c r="AU186" s="195" t="s">
        <v>133</v>
      </c>
      <c r="AY186" s="17" t="s">
        <v>125</v>
      </c>
      <c r="BE186" s="196">
        <f>IF(N186="základní",J186,0)</f>
        <v>0</v>
      </c>
      <c r="BF186" s="196">
        <f>IF(N186="snížená",J186,0)</f>
        <v>0</v>
      </c>
      <c r="BG186" s="196">
        <f>IF(N186="zákl. přenesená",J186,0)</f>
        <v>0</v>
      </c>
      <c r="BH186" s="196">
        <f>IF(N186="sníž. přenesená",J186,0)</f>
        <v>0</v>
      </c>
      <c r="BI186" s="196">
        <f>IF(N186="nulová",J186,0)</f>
        <v>0</v>
      </c>
      <c r="BJ186" s="17" t="s">
        <v>133</v>
      </c>
      <c r="BK186" s="196">
        <f>ROUND(I186*H186,2)</f>
        <v>0</v>
      </c>
      <c r="BL186" s="17" t="s">
        <v>205</v>
      </c>
      <c r="BM186" s="195" t="s">
        <v>215</v>
      </c>
    </row>
    <row r="187" spans="2:51" s="13" customFormat="1" ht="12">
      <c r="B187" s="197"/>
      <c r="C187" s="198"/>
      <c r="D187" s="199" t="s">
        <v>135</v>
      </c>
      <c r="E187" s="200" t="s">
        <v>1</v>
      </c>
      <c r="F187" s="201" t="s">
        <v>216</v>
      </c>
      <c r="G187" s="198"/>
      <c r="H187" s="200" t="s">
        <v>1</v>
      </c>
      <c r="I187" s="202"/>
      <c r="J187" s="198"/>
      <c r="K187" s="198"/>
      <c r="L187" s="203"/>
      <c r="M187" s="204"/>
      <c r="N187" s="205"/>
      <c r="O187" s="205"/>
      <c r="P187" s="205"/>
      <c r="Q187" s="205"/>
      <c r="R187" s="205"/>
      <c r="S187" s="205"/>
      <c r="T187" s="206"/>
      <c r="AT187" s="207" t="s">
        <v>135</v>
      </c>
      <c r="AU187" s="207" t="s">
        <v>133</v>
      </c>
      <c r="AV187" s="13" t="s">
        <v>81</v>
      </c>
      <c r="AW187" s="13" t="s">
        <v>31</v>
      </c>
      <c r="AX187" s="13" t="s">
        <v>73</v>
      </c>
      <c r="AY187" s="207" t="s">
        <v>125</v>
      </c>
    </row>
    <row r="188" spans="2:51" s="14" customFormat="1" ht="12">
      <c r="B188" s="208"/>
      <c r="C188" s="209"/>
      <c r="D188" s="199" t="s">
        <v>135</v>
      </c>
      <c r="E188" s="210" t="s">
        <v>1</v>
      </c>
      <c r="F188" s="211" t="s">
        <v>81</v>
      </c>
      <c r="G188" s="209"/>
      <c r="H188" s="212">
        <v>1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135</v>
      </c>
      <c r="AU188" s="218" t="s">
        <v>133</v>
      </c>
      <c r="AV188" s="14" t="s">
        <v>133</v>
      </c>
      <c r="AW188" s="14" t="s">
        <v>31</v>
      </c>
      <c r="AX188" s="14" t="s">
        <v>81</v>
      </c>
      <c r="AY188" s="218" t="s">
        <v>125</v>
      </c>
    </row>
    <row r="189" spans="1:65" s="2" customFormat="1" ht="24.15" customHeight="1">
      <c r="A189" s="34"/>
      <c r="B189" s="35"/>
      <c r="C189" s="183" t="s">
        <v>217</v>
      </c>
      <c r="D189" s="183" t="s">
        <v>128</v>
      </c>
      <c r="E189" s="184" t="s">
        <v>218</v>
      </c>
      <c r="F189" s="185" t="s">
        <v>219</v>
      </c>
      <c r="G189" s="186" t="s">
        <v>131</v>
      </c>
      <c r="H189" s="187">
        <v>1</v>
      </c>
      <c r="I189" s="188"/>
      <c r="J189" s="189">
        <f>ROUND(I189*H189,2)</f>
        <v>0</v>
      </c>
      <c r="K189" s="190"/>
      <c r="L189" s="39"/>
      <c r="M189" s="191" t="s">
        <v>1</v>
      </c>
      <c r="N189" s="192" t="s">
        <v>39</v>
      </c>
      <c r="O189" s="71"/>
      <c r="P189" s="193">
        <f>O189*H189</f>
        <v>0</v>
      </c>
      <c r="Q189" s="193">
        <v>0.00028</v>
      </c>
      <c r="R189" s="193">
        <f>Q189*H189</f>
        <v>0.00028</v>
      </c>
      <c r="S189" s="193">
        <v>0</v>
      </c>
      <c r="T189" s="19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205</v>
      </c>
      <c r="AT189" s="195" t="s">
        <v>128</v>
      </c>
      <c r="AU189" s="195" t="s">
        <v>133</v>
      </c>
      <c r="AY189" s="17" t="s">
        <v>125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7" t="s">
        <v>133</v>
      </c>
      <c r="BK189" s="196">
        <f>ROUND(I189*H189,2)</f>
        <v>0</v>
      </c>
      <c r="BL189" s="17" t="s">
        <v>205</v>
      </c>
      <c r="BM189" s="195" t="s">
        <v>220</v>
      </c>
    </row>
    <row r="190" spans="2:51" s="13" customFormat="1" ht="12">
      <c r="B190" s="197"/>
      <c r="C190" s="198"/>
      <c r="D190" s="199" t="s">
        <v>135</v>
      </c>
      <c r="E190" s="200" t="s">
        <v>1</v>
      </c>
      <c r="F190" s="201" t="s">
        <v>150</v>
      </c>
      <c r="G190" s="198"/>
      <c r="H190" s="200" t="s">
        <v>1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135</v>
      </c>
      <c r="AU190" s="207" t="s">
        <v>133</v>
      </c>
      <c r="AV190" s="13" t="s">
        <v>81</v>
      </c>
      <c r="AW190" s="13" t="s">
        <v>31</v>
      </c>
      <c r="AX190" s="13" t="s">
        <v>73</v>
      </c>
      <c r="AY190" s="207" t="s">
        <v>125</v>
      </c>
    </row>
    <row r="191" spans="2:51" s="14" customFormat="1" ht="12">
      <c r="B191" s="208"/>
      <c r="C191" s="209"/>
      <c r="D191" s="199" t="s">
        <v>135</v>
      </c>
      <c r="E191" s="210" t="s">
        <v>1</v>
      </c>
      <c r="F191" s="211" t="s">
        <v>81</v>
      </c>
      <c r="G191" s="209"/>
      <c r="H191" s="212">
        <v>1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135</v>
      </c>
      <c r="AU191" s="218" t="s">
        <v>133</v>
      </c>
      <c r="AV191" s="14" t="s">
        <v>133</v>
      </c>
      <c r="AW191" s="14" t="s">
        <v>31</v>
      </c>
      <c r="AX191" s="14" t="s">
        <v>81</v>
      </c>
      <c r="AY191" s="218" t="s">
        <v>125</v>
      </c>
    </row>
    <row r="192" spans="1:65" s="2" customFormat="1" ht="21.75" customHeight="1">
      <c r="A192" s="34"/>
      <c r="B192" s="35"/>
      <c r="C192" s="183" t="s">
        <v>205</v>
      </c>
      <c r="D192" s="183" t="s">
        <v>128</v>
      </c>
      <c r="E192" s="184" t="s">
        <v>221</v>
      </c>
      <c r="F192" s="185" t="s">
        <v>222</v>
      </c>
      <c r="G192" s="186" t="s">
        <v>131</v>
      </c>
      <c r="H192" s="187">
        <v>1</v>
      </c>
      <c r="I192" s="188"/>
      <c r="J192" s="189">
        <f>ROUND(I192*H192,2)</f>
        <v>0</v>
      </c>
      <c r="K192" s="190"/>
      <c r="L192" s="39"/>
      <c r="M192" s="191" t="s">
        <v>1</v>
      </c>
      <c r="N192" s="192" t="s">
        <v>39</v>
      </c>
      <c r="O192" s="71"/>
      <c r="P192" s="193">
        <f>O192*H192</f>
        <v>0</v>
      </c>
      <c r="Q192" s="193">
        <v>2E-05</v>
      </c>
      <c r="R192" s="193">
        <f>Q192*H192</f>
        <v>2E-05</v>
      </c>
      <c r="S192" s="193">
        <v>0</v>
      </c>
      <c r="T192" s="19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205</v>
      </c>
      <c r="AT192" s="195" t="s">
        <v>128</v>
      </c>
      <c r="AU192" s="195" t="s">
        <v>133</v>
      </c>
      <c r="AY192" s="17" t="s">
        <v>125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133</v>
      </c>
      <c r="BK192" s="196">
        <f>ROUND(I192*H192,2)</f>
        <v>0</v>
      </c>
      <c r="BL192" s="17" t="s">
        <v>205</v>
      </c>
      <c r="BM192" s="195" t="s">
        <v>223</v>
      </c>
    </row>
    <row r="193" spans="2:51" s="13" customFormat="1" ht="12">
      <c r="B193" s="197"/>
      <c r="C193" s="198"/>
      <c r="D193" s="199" t="s">
        <v>135</v>
      </c>
      <c r="E193" s="200" t="s">
        <v>1</v>
      </c>
      <c r="F193" s="201" t="s">
        <v>224</v>
      </c>
      <c r="G193" s="198"/>
      <c r="H193" s="200" t="s">
        <v>1</v>
      </c>
      <c r="I193" s="202"/>
      <c r="J193" s="198"/>
      <c r="K193" s="198"/>
      <c r="L193" s="203"/>
      <c r="M193" s="204"/>
      <c r="N193" s="205"/>
      <c r="O193" s="205"/>
      <c r="P193" s="205"/>
      <c r="Q193" s="205"/>
      <c r="R193" s="205"/>
      <c r="S193" s="205"/>
      <c r="T193" s="206"/>
      <c r="AT193" s="207" t="s">
        <v>135</v>
      </c>
      <c r="AU193" s="207" t="s">
        <v>133</v>
      </c>
      <c r="AV193" s="13" t="s">
        <v>81</v>
      </c>
      <c r="AW193" s="13" t="s">
        <v>31</v>
      </c>
      <c r="AX193" s="13" t="s">
        <v>73</v>
      </c>
      <c r="AY193" s="207" t="s">
        <v>125</v>
      </c>
    </row>
    <row r="194" spans="2:51" s="14" customFormat="1" ht="12">
      <c r="B194" s="208"/>
      <c r="C194" s="209"/>
      <c r="D194" s="199" t="s">
        <v>135</v>
      </c>
      <c r="E194" s="210" t="s">
        <v>1</v>
      </c>
      <c r="F194" s="211" t="s">
        <v>81</v>
      </c>
      <c r="G194" s="209"/>
      <c r="H194" s="212">
        <v>1</v>
      </c>
      <c r="I194" s="213"/>
      <c r="J194" s="209"/>
      <c r="K194" s="209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135</v>
      </c>
      <c r="AU194" s="218" t="s">
        <v>133</v>
      </c>
      <c r="AV194" s="14" t="s">
        <v>133</v>
      </c>
      <c r="AW194" s="14" t="s">
        <v>31</v>
      </c>
      <c r="AX194" s="14" t="s">
        <v>81</v>
      </c>
      <c r="AY194" s="218" t="s">
        <v>125</v>
      </c>
    </row>
    <row r="195" spans="1:65" s="2" customFormat="1" ht="16.5" customHeight="1">
      <c r="A195" s="34"/>
      <c r="B195" s="35"/>
      <c r="C195" s="230" t="s">
        <v>225</v>
      </c>
      <c r="D195" s="230" t="s">
        <v>226</v>
      </c>
      <c r="E195" s="231" t="s">
        <v>227</v>
      </c>
      <c r="F195" s="232" t="s">
        <v>228</v>
      </c>
      <c r="G195" s="233" t="s">
        <v>229</v>
      </c>
      <c r="H195" s="234">
        <v>0.5</v>
      </c>
      <c r="I195" s="235"/>
      <c r="J195" s="236">
        <f>ROUND(I195*H195,2)</f>
        <v>0</v>
      </c>
      <c r="K195" s="237"/>
      <c r="L195" s="238"/>
      <c r="M195" s="239" t="s">
        <v>1</v>
      </c>
      <c r="N195" s="240" t="s">
        <v>39</v>
      </c>
      <c r="O195" s="71"/>
      <c r="P195" s="193">
        <f>O195*H195</f>
        <v>0</v>
      </c>
      <c r="Q195" s="193">
        <v>0.00025</v>
      </c>
      <c r="R195" s="193">
        <f>Q195*H195</f>
        <v>0.000125</v>
      </c>
      <c r="S195" s="193">
        <v>0</v>
      </c>
      <c r="T195" s="19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5" t="s">
        <v>230</v>
      </c>
      <c r="AT195" s="195" t="s">
        <v>226</v>
      </c>
      <c r="AU195" s="195" t="s">
        <v>133</v>
      </c>
      <c r="AY195" s="17" t="s">
        <v>125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7" t="s">
        <v>133</v>
      </c>
      <c r="BK195" s="196">
        <f>ROUND(I195*H195,2)</f>
        <v>0</v>
      </c>
      <c r="BL195" s="17" t="s">
        <v>205</v>
      </c>
      <c r="BM195" s="195" t="s">
        <v>231</v>
      </c>
    </row>
    <row r="196" spans="1:65" s="2" customFormat="1" ht="33" customHeight="1">
      <c r="A196" s="34"/>
      <c r="B196" s="35"/>
      <c r="C196" s="183" t="s">
        <v>232</v>
      </c>
      <c r="D196" s="183" t="s">
        <v>128</v>
      </c>
      <c r="E196" s="184" t="s">
        <v>233</v>
      </c>
      <c r="F196" s="185" t="s">
        <v>234</v>
      </c>
      <c r="G196" s="186" t="s">
        <v>172</v>
      </c>
      <c r="H196" s="187">
        <v>0.001</v>
      </c>
      <c r="I196" s="188"/>
      <c r="J196" s="189">
        <f>ROUND(I196*H196,2)</f>
        <v>0</v>
      </c>
      <c r="K196" s="190"/>
      <c r="L196" s="39"/>
      <c r="M196" s="191" t="s">
        <v>1</v>
      </c>
      <c r="N196" s="192" t="s">
        <v>39</v>
      </c>
      <c r="O196" s="71"/>
      <c r="P196" s="193">
        <f>O196*H196</f>
        <v>0</v>
      </c>
      <c r="Q196" s="193">
        <v>0</v>
      </c>
      <c r="R196" s="193">
        <f>Q196*H196</f>
        <v>0</v>
      </c>
      <c r="S196" s="193">
        <v>0</v>
      </c>
      <c r="T196" s="194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5" t="s">
        <v>205</v>
      </c>
      <c r="AT196" s="195" t="s">
        <v>128</v>
      </c>
      <c r="AU196" s="195" t="s">
        <v>133</v>
      </c>
      <c r="AY196" s="17" t="s">
        <v>125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7" t="s">
        <v>133</v>
      </c>
      <c r="BK196" s="196">
        <f>ROUND(I196*H196,2)</f>
        <v>0</v>
      </c>
      <c r="BL196" s="17" t="s">
        <v>205</v>
      </c>
      <c r="BM196" s="195" t="s">
        <v>235</v>
      </c>
    </row>
    <row r="197" spans="1:65" s="2" customFormat="1" ht="24.15" customHeight="1">
      <c r="A197" s="34"/>
      <c r="B197" s="35"/>
      <c r="C197" s="183" t="s">
        <v>236</v>
      </c>
      <c r="D197" s="183" t="s">
        <v>128</v>
      </c>
      <c r="E197" s="184" t="s">
        <v>237</v>
      </c>
      <c r="F197" s="185" t="s">
        <v>238</v>
      </c>
      <c r="G197" s="186" t="s">
        <v>172</v>
      </c>
      <c r="H197" s="187">
        <v>0.001</v>
      </c>
      <c r="I197" s="188"/>
      <c r="J197" s="189">
        <f>ROUND(I197*H197,2)</f>
        <v>0</v>
      </c>
      <c r="K197" s="190"/>
      <c r="L197" s="39"/>
      <c r="M197" s="191" t="s">
        <v>1</v>
      </c>
      <c r="N197" s="192" t="s">
        <v>39</v>
      </c>
      <c r="O197" s="71"/>
      <c r="P197" s="193">
        <f>O197*H197</f>
        <v>0</v>
      </c>
      <c r="Q197" s="193">
        <v>0</v>
      </c>
      <c r="R197" s="193">
        <f>Q197*H197</f>
        <v>0</v>
      </c>
      <c r="S197" s="193">
        <v>0</v>
      </c>
      <c r="T197" s="19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5" t="s">
        <v>205</v>
      </c>
      <c r="AT197" s="195" t="s">
        <v>128</v>
      </c>
      <c r="AU197" s="195" t="s">
        <v>133</v>
      </c>
      <c r="AY197" s="17" t="s">
        <v>125</v>
      </c>
      <c r="BE197" s="196">
        <f>IF(N197="základní",J197,0)</f>
        <v>0</v>
      </c>
      <c r="BF197" s="196">
        <f>IF(N197="snížená",J197,0)</f>
        <v>0</v>
      </c>
      <c r="BG197" s="196">
        <f>IF(N197="zákl. přenesená",J197,0)</f>
        <v>0</v>
      </c>
      <c r="BH197" s="196">
        <f>IF(N197="sníž. přenesená",J197,0)</f>
        <v>0</v>
      </c>
      <c r="BI197" s="196">
        <f>IF(N197="nulová",J197,0)</f>
        <v>0</v>
      </c>
      <c r="BJ197" s="17" t="s">
        <v>133</v>
      </c>
      <c r="BK197" s="196">
        <f>ROUND(I197*H197,2)</f>
        <v>0</v>
      </c>
      <c r="BL197" s="17" t="s">
        <v>205</v>
      </c>
      <c r="BM197" s="195" t="s">
        <v>239</v>
      </c>
    </row>
    <row r="198" spans="2:63" s="12" customFormat="1" ht="22.95" customHeight="1">
      <c r="B198" s="167"/>
      <c r="C198" s="168"/>
      <c r="D198" s="169" t="s">
        <v>72</v>
      </c>
      <c r="E198" s="181" t="s">
        <v>240</v>
      </c>
      <c r="F198" s="181" t="s">
        <v>241</v>
      </c>
      <c r="G198" s="168"/>
      <c r="H198" s="168"/>
      <c r="I198" s="171"/>
      <c r="J198" s="182">
        <f>BK198</f>
        <v>0</v>
      </c>
      <c r="K198" s="168"/>
      <c r="L198" s="173"/>
      <c r="M198" s="174"/>
      <c r="N198" s="175"/>
      <c r="O198" s="175"/>
      <c r="P198" s="176">
        <f>SUM(P199:P228)</f>
        <v>0</v>
      </c>
      <c r="Q198" s="175"/>
      <c r="R198" s="176">
        <f>SUM(R199:R228)</f>
        <v>0.04710000000000002</v>
      </c>
      <c r="S198" s="175"/>
      <c r="T198" s="177">
        <f>SUM(T199:T228)</f>
        <v>0.07338</v>
      </c>
      <c r="AR198" s="178" t="s">
        <v>133</v>
      </c>
      <c r="AT198" s="179" t="s">
        <v>72</v>
      </c>
      <c r="AU198" s="179" t="s">
        <v>81</v>
      </c>
      <c r="AY198" s="178" t="s">
        <v>125</v>
      </c>
      <c r="BK198" s="180">
        <f>SUM(BK199:BK228)</f>
        <v>0</v>
      </c>
    </row>
    <row r="199" spans="1:65" s="2" customFormat="1" ht="16.5" customHeight="1">
      <c r="A199" s="34"/>
      <c r="B199" s="35"/>
      <c r="C199" s="183" t="s">
        <v>137</v>
      </c>
      <c r="D199" s="183" t="s">
        <v>128</v>
      </c>
      <c r="E199" s="184" t="s">
        <v>242</v>
      </c>
      <c r="F199" s="185" t="s">
        <v>243</v>
      </c>
      <c r="G199" s="186" t="s">
        <v>131</v>
      </c>
      <c r="H199" s="187">
        <v>1</v>
      </c>
      <c r="I199" s="188"/>
      <c r="J199" s="189">
        <f aca="true" t="shared" si="0" ref="J199:J204">ROUND(I199*H199,2)</f>
        <v>0</v>
      </c>
      <c r="K199" s="190"/>
      <c r="L199" s="39"/>
      <c r="M199" s="191" t="s">
        <v>1</v>
      </c>
      <c r="N199" s="192" t="s">
        <v>39</v>
      </c>
      <c r="O199" s="71"/>
      <c r="P199" s="193">
        <f aca="true" t="shared" si="1" ref="P199:P204">O199*H199</f>
        <v>0</v>
      </c>
      <c r="Q199" s="193">
        <v>0</v>
      </c>
      <c r="R199" s="193">
        <f aca="true" t="shared" si="2" ref="R199:R204">Q199*H199</f>
        <v>0</v>
      </c>
      <c r="S199" s="193">
        <v>0</v>
      </c>
      <c r="T199" s="194">
        <f aca="true" t="shared" si="3" ref="T199:T204"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5" t="s">
        <v>205</v>
      </c>
      <c r="AT199" s="195" t="s">
        <v>128</v>
      </c>
      <c r="AU199" s="195" t="s">
        <v>133</v>
      </c>
      <c r="AY199" s="17" t="s">
        <v>125</v>
      </c>
      <c r="BE199" s="196">
        <f aca="true" t="shared" si="4" ref="BE199:BE204">IF(N199="základní",J199,0)</f>
        <v>0</v>
      </c>
      <c r="BF199" s="196">
        <f aca="true" t="shared" si="5" ref="BF199:BF204">IF(N199="snížená",J199,0)</f>
        <v>0</v>
      </c>
      <c r="BG199" s="196">
        <f aca="true" t="shared" si="6" ref="BG199:BG204">IF(N199="zákl. přenesená",J199,0)</f>
        <v>0</v>
      </c>
      <c r="BH199" s="196">
        <f aca="true" t="shared" si="7" ref="BH199:BH204">IF(N199="sníž. přenesená",J199,0)</f>
        <v>0</v>
      </c>
      <c r="BI199" s="196">
        <f aca="true" t="shared" si="8" ref="BI199:BI204">IF(N199="nulová",J199,0)</f>
        <v>0</v>
      </c>
      <c r="BJ199" s="17" t="s">
        <v>133</v>
      </c>
      <c r="BK199" s="196">
        <f aca="true" t="shared" si="9" ref="BK199:BK204">ROUND(I199*H199,2)</f>
        <v>0</v>
      </c>
      <c r="BL199" s="17" t="s">
        <v>205</v>
      </c>
      <c r="BM199" s="195" t="s">
        <v>244</v>
      </c>
    </row>
    <row r="200" spans="1:65" s="2" customFormat="1" ht="16.5" customHeight="1">
      <c r="A200" s="34"/>
      <c r="B200" s="35"/>
      <c r="C200" s="230" t="s">
        <v>7</v>
      </c>
      <c r="D200" s="230" t="s">
        <v>226</v>
      </c>
      <c r="E200" s="231" t="s">
        <v>245</v>
      </c>
      <c r="F200" s="232" t="s">
        <v>246</v>
      </c>
      <c r="G200" s="233" t="s">
        <v>131</v>
      </c>
      <c r="H200" s="234">
        <v>1</v>
      </c>
      <c r="I200" s="235"/>
      <c r="J200" s="236">
        <f t="shared" si="0"/>
        <v>0</v>
      </c>
      <c r="K200" s="237"/>
      <c r="L200" s="238"/>
      <c r="M200" s="239" t="s">
        <v>1</v>
      </c>
      <c r="N200" s="240" t="s">
        <v>39</v>
      </c>
      <c r="O200" s="71"/>
      <c r="P200" s="193">
        <f t="shared" si="1"/>
        <v>0</v>
      </c>
      <c r="Q200" s="193">
        <v>0.00125</v>
      </c>
      <c r="R200" s="193">
        <f t="shared" si="2"/>
        <v>0.00125</v>
      </c>
      <c r="S200" s="193">
        <v>0</v>
      </c>
      <c r="T200" s="194">
        <f t="shared" si="3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5" t="s">
        <v>230</v>
      </c>
      <c r="AT200" s="195" t="s">
        <v>226</v>
      </c>
      <c r="AU200" s="195" t="s">
        <v>133</v>
      </c>
      <c r="AY200" s="17" t="s">
        <v>125</v>
      </c>
      <c r="BE200" s="196">
        <f t="shared" si="4"/>
        <v>0</v>
      </c>
      <c r="BF200" s="196">
        <f t="shared" si="5"/>
        <v>0</v>
      </c>
      <c r="BG200" s="196">
        <f t="shared" si="6"/>
        <v>0</v>
      </c>
      <c r="BH200" s="196">
        <f t="shared" si="7"/>
        <v>0</v>
      </c>
      <c r="BI200" s="196">
        <f t="shared" si="8"/>
        <v>0</v>
      </c>
      <c r="BJ200" s="17" t="s">
        <v>133</v>
      </c>
      <c r="BK200" s="196">
        <f t="shared" si="9"/>
        <v>0</v>
      </c>
      <c r="BL200" s="17" t="s">
        <v>205</v>
      </c>
      <c r="BM200" s="195" t="s">
        <v>247</v>
      </c>
    </row>
    <row r="201" spans="1:65" s="2" customFormat="1" ht="16.5" customHeight="1">
      <c r="A201" s="34"/>
      <c r="B201" s="35"/>
      <c r="C201" s="183" t="s">
        <v>248</v>
      </c>
      <c r="D201" s="183" t="s">
        <v>128</v>
      </c>
      <c r="E201" s="184" t="s">
        <v>249</v>
      </c>
      <c r="F201" s="185" t="s">
        <v>250</v>
      </c>
      <c r="G201" s="186" t="s">
        <v>251</v>
      </c>
      <c r="H201" s="187">
        <v>1</v>
      </c>
      <c r="I201" s="188"/>
      <c r="J201" s="189">
        <f t="shared" si="0"/>
        <v>0</v>
      </c>
      <c r="K201" s="190"/>
      <c r="L201" s="39"/>
      <c r="M201" s="191" t="s">
        <v>1</v>
      </c>
      <c r="N201" s="192" t="s">
        <v>39</v>
      </c>
      <c r="O201" s="71"/>
      <c r="P201" s="193">
        <f t="shared" si="1"/>
        <v>0</v>
      </c>
      <c r="Q201" s="193">
        <v>0</v>
      </c>
      <c r="R201" s="193">
        <f t="shared" si="2"/>
        <v>0</v>
      </c>
      <c r="S201" s="193">
        <v>0.067</v>
      </c>
      <c r="T201" s="194">
        <f t="shared" si="3"/>
        <v>0.067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5" t="s">
        <v>205</v>
      </c>
      <c r="AT201" s="195" t="s">
        <v>128</v>
      </c>
      <c r="AU201" s="195" t="s">
        <v>133</v>
      </c>
      <c r="AY201" s="17" t="s">
        <v>125</v>
      </c>
      <c r="BE201" s="196">
        <f t="shared" si="4"/>
        <v>0</v>
      </c>
      <c r="BF201" s="196">
        <f t="shared" si="5"/>
        <v>0</v>
      </c>
      <c r="BG201" s="196">
        <f t="shared" si="6"/>
        <v>0</v>
      </c>
      <c r="BH201" s="196">
        <f t="shared" si="7"/>
        <v>0</v>
      </c>
      <c r="BI201" s="196">
        <f t="shared" si="8"/>
        <v>0</v>
      </c>
      <c r="BJ201" s="17" t="s">
        <v>133</v>
      </c>
      <c r="BK201" s="196">
        <f t="shared" si="9"/>
        <v>0</v>
      </c>
      <c r="BL201" s="17" t="s">
        <v>205</v>
      </c>
      <c r="BM201" s="195" t="s">
        <v>252</v>
      </c>
    </row>
    <row r="202" spans="1:65" s="2" customFormat="1" ht="16.5" customHeight="1">
      <c r="A202" s="34"/>
      <c r="B202" s="35"/>
      <c r="C202" s="183" t="s">
        <v>253</v>
      </c>
      <c r="D202" s="183" t="s">
        <v>128</v>
      </c>
      <c r="E202" s="184" t="s">
        <v>254</v>
      </c>
      <c r="F202" s="185" t="s">
        <v>255</v>
      </c>
      <c r="G202" s="186" t="s">
        <v>131</v>
      </c>
      <c r="H202" s="187">
        <v>1</v>
      </c>
      <c r="I202" s="188"/>
      <c r="J202" s="189">
        <f t="shared" si="0"/>
        <v>0</v>
      </c>
      <c r="K202" s="190"/>
      <c r="L202" s="39"/>
      <c r="M202" s="191" t="s">
        <v>1</v>
      </c>
      <c r="N202" s="192" t="s">
        <v>39</v>
      </c>
      <c r="O202" s="71"/>
      <c r="P202" s="193">
        <f t="shared" si="1"/>
        <v>0</v>
      </c>
      <c r="Q202" s="193">
        <v>0.00198</v>
      </c>
      <c r="R202" s="193">
        <f t="shared" si="2"/>
        <v>0.00198</v>
      </c>
      <c r="S202" s="193">
        <v>0</v>
      </c>
      <c r="T202" s="194">
        <f t="shared" si="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205</v>
      </c>
      <c r="AT202" s="195" t="s">
        <v>128</v>
      </c>
      <c r="AU202" s="195" t="s">
        <v>133</v>
      </c>
      <c r="AY202" s="17" t="s">
        <v>125</v>
      </c>
      <c r="BE202" s="196">
        <f t="shared" si="4"/>
        <v>0</v>
      </c>
      <c r="BF202" s="196">
        <f t="shared" si="5"/>
        <v>0</v>
      </c>
      <c r="BG202" s="196">
        <f t="shared" si="6"/>
        <v>0</v>
      </c>
      <c r="BH202" s="196">
        <f t="shared" si="7"/>
        <v>0</v>
      </c>
      <c r="BI202" s="196">
        <f t="shared" si="8"/>
        <v>0</v>
      </c>
      <c r="BJ202" s="17" t="s">
        <v>133</v>
      </c>
      <c r="BK202" s="196">
        <f t="shared" si="9"/>
        <v>0</v>
      </c>
      <c r="BL202" s="17" t="s">
        <v>205</v>
      </c>
      <c r="BM202" s="195" t="s">
        <v>256</v>
      </c>
    </row>
    <row r="203" spans="1:65" s="2" customFormat="1" ht="16.5" customHeight="1">
      <c r="A203" s="34"/>
      <c r="B203" s="35"/>
      <c r="C203" s="230" t="s">
        <v>257</v>
      </c>
      <c r="D203" s="230" t="s">
        <v>226</v>
      </c>
      <c r="E203" s="231" t="s">
        <v>258</v>
      </c>
      <c r="F203" s="232" t="s">
        <v>259</v>
      </c>
      <c r="G203" s="233" t="s">
        <v>131</v>
      </c>
      <c r="H203" s="234">
        <v>1</v>
      </c>
      <c r="I203" s="235"/>
      <c r="J203" s="236">
        <f t="shared" si="0"/>
        <v>0</v>
      </c>
      <c r="K203" s="237"/>
      <c r="L203" s="238"/>
      <c r="M203" s="239" t="s">
        <v>1</v>
      </c>
      <c r="N203" s="240" t="s">
        <v>39</v>
      </c>
      <c r="O203" s="71"/>
      <c r="P203" s="193">
        <f t="shared" si="1"/>
        <v>0</v>
      </c>
      <c r="Q203" s="193">
        <v>0.036</v>
      </c>
      <c r="R203" s="193">
        <f t="shared" si="2"/>
        <v>0.036</v>
      </c>
      <c r="S203" s="193">
        <v>0</v>
      </c>
      <c r="T203" s="194">
        <f t="shared" si="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5" t="s">
        <v>230</v>
      </c>
      <c r="AT203" s="195" t="s">
        <v>226</v>
      </c>
      <c r="AU203" s="195" t="s">
        <v>133</v>
      </c>
      <c r="AY203" s="17" t="s">
        <v>125</v>
      </c>
      <c r="BE203" s="196">
        <f t="shared" si="4"/>
        <v>0</v>
      </c>
      <c r="BF203" s="196">
        <f t="shared" si="5"/>
        <v>0</v>
      </c>
      <c r="BG203" s="196">
        <f t="shared" si="6"/>
        <v>0</v>
      </c>
      <c r="BH203" s="196">
        <f t="shared" si="7"/>
        <v>0</v>
      </c>
      <c r="BI203" s="196">
        <f t="shared" si="8"/>
        <v>0</v>
      </c>
      <c r="BJ203" s="17" t="s">
        <v>133</v>
      </c>
      <c r="BK203" s="196">
        <f t="shared" si="9"/>
        <v>0</v>
      </c>
      <c r="BL203" s="17" t="s">
        <v>205</v>
      </c>
      <c r="BM203" s="195" t="s">
        <v>260</v>
      </c>
    </row>
    <row r="204" spans="1:65" s="2" customFormat="1" ht="16.5" customHeight="1">
      <c r="A204" s="34"/>
      <c r="B204" s="35"/>
      <c r="C204" s="183" t="s">
        <v>261</v>
      </c>
      <c r="D204" s="183" t="s">
        <v>128</v>
      </c>
      <c r="E204" s="184" t="s">
        <v>262</v>
      </c>
      <c r="F204" s="185" t="s">
        <v>263</v>
      </c>
      <c r="G204" s="186" t="s">
        <v>251</v>
      </c>
      <c r="H204" s="187">
        <v>3</v>
      </c>
      <c r="I204" s="188"/>
      <c r="J204" s="189">
        <f t="shared" si="0"/>
        <v>0</v>
      </c>
      <c r="K204" s="190"/>
      <c r="L204" s="39"/>
      <c r="M204" s="191" t="s">
        <v>1</v>
      </c>
      <c r="N204" s="192" t="s">
        <v>39</v>
      </c>
      <c r="O204" s="71"/>
      <c r="P204" s="193">
        <f t="shared" si="1"/>
        <v>0</v>
      </c>
      <c r="Q204" s="193">
        <v>0</v>
      </c>
      <c r="R204" s="193">
        <f t="shared" si="2"/>
        <v>0</v>
      </c>
      <c r="S204" s="193">
        <v>0.00156</v>
      </c>
      <c r="T204" s="194">
        <f t="shared" si="3"/>
        <v>0.00468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5" t="s">
        <v>205</v>
      </c>
      <c r="AT204" s="195" t="s">
        <v>128</v>
      </c>
      <c r="AU204" s="195" t="s">
        <v>133</v>
      </c>
      <c r="AY204" s="17" t="s">
        <v>125</v>
      </c>
      <c r="BE204" s="196">
        <f t="shared" si="4"/>
        <v>0</v>
      </c>
      <c r="BF204" s="196">
        <f t="shared" si="5"/>
        <v>0</v>
      </c>
      <c r="BG204" s="196">
        <f t="shared" si="6"/>
        <v>0</v>
      </c>
      <c r="BH204" s="196">
        <f t="shared" si="7"/>
        <v>0</v>
      </c>
      <c r="BI204" s="196">
        <f t="shared" si="8"/>
        <v>0</v>
      </c>
      <c r="BJ204" s="17" t="s">
        <v>133</v>
      </c>
      <c r="BK204" s="196">
        <f t="shared" si="9"/>
        <v>0</v>
      </c>
      <c r="BL204" s="17" t="s">
        <v>205</v>
      </c>
      <c r="BM204" s="195" t="s">
        <v>264</v>
      </c>
    </row>
    <row r="205" spans="2:51" s="13" customFormat="1" ht="12">
      <c r="B205" s="197"/>
      <c r="C205" s="198"/>
      <c r="D205" s="199" t="s">
        <v>135</v>
      </c>
      <c r="E205" s="200" t="s">
        <v>1</v>
      </c>
      <c r="F205" s="201" t="s">
        <v>152</v>
      </c>
      <c r="G205" s="198"/>
      <c r="H205" s="200" t="s">
        <v>1</v>
      </c>
      <c r="I205" s="202"/>
      <c r="J205" s="198"/>
      <c r="K205" s="198"/>
      <c r="L205" s="203"/>
      <c r="M205" s="204"/>
      <c r="N205" s="205"/>
      <c r="O205" s="205"/>
      <c r="P205" s="205"/>
      <c r="Q205" s="205"/>
      <c r="R205" s="205"/>
      <c r="S205" s="205"/>
      <c r="T205" s="206"/>
      <c r="AT205" s="207" t="s">
        <v>135</v>
      </c>
      <c r="AU205" s="207" t="s">
        <v>133</v>
      </c>
      <c r="AV205" s="13" t="s">
        <v>81</v>
      </c>
      <c r="AW205" s="13" t="s">
        <v>31</v>
      </c>
      <c r="AX205" s="13" t="s">
        <v>73</v>
      </c>
      <c r="AY205" s="207" t="s">
        <v>125</v>
      </c>
    </row>
    <row r="206" spans="2:51" s="14" customFormat="1" ht="12">
      <c r="B206" s="208"/>
      <c r="C206" s="209"/>
      <c r="D206" s="199" t="s">
        <v>135</v>
      </c>
      <c r="E206" s="210" t="s">
        <v>1</v>
      </c>
      <c r="F206" s="211" t="s">
        <v>81</v>
      </c>
      <c r="G206" s="209"/>
      <c r="H206" s="212">
        <v>1</v>
      </c>
      <c r="I206" s="213"/>
      <c r="J206" s="209"/>
      <c r="K206" s="209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135</v>
      </c>
      <c r="AU206" s="218" t="s">
        <v>133</v>
      </c>
      <c r="AV206" s="14" t="s">
        <v>133</v>
      </c>
      <c r="AW206" s="14" t="s">
        <v>31</v>
      </c>
      <c r="AX206" s="14" t="s">
        <v>73</v>
      </c>
      <c r="AY206" s="218" t="s">
        <v>125</v>
      </c>
    </row>
    <row r="207" spans="2:51" s="13" customFormat="1" ht="12">
      <c r="B207" s="197"/>
      <c r="C207" s="198"/>
      <c r="D207" s="199" t="s">
        <v>135</v>
      </c>
      <c r="E207" s="200" t="s">
        <v>1</v>
      </c>
      <c r="F207" s="201" t="s">
        <v>148</v>
      </c>
      <c r="G207" s="198"/>
      <c r="H207" s="200" t="s">
        <v>1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135</v>
      </c>
      <c r="AU207" s="207" t="s">
        <v>133</v>
      </c>
      <c r="AV207" s="13" t="s">
        <v>81</v>
      </c>
      <c r="AW207" s="13" t="s">
        <v>31</v>
      </c>
      <c r="AX207" s="13" t="s">
        <v>73</v>
      </c>
      <c r="AY207" s="207" t="s">
        <v>125</v>
      </c>
    </row>
    <row r="208" spans="2:51" s="14" customFormat="1" ht="12">
      <c r="B208" s="208"/>
      <c r="C208" s="209"/>
      <c r="D208" s="199" t="s">
        <v>135</v>
      </c>
      <c r="E208" s="210" t="s">
        <v>1</v>
      </c>
      <c r="F208" s="211" t="s">
        <v>265</v>
      </c>
      <c r="G208" s="209"/>
      <c r="H208" s="212">
        <v>2</v>
      </c>
      <c r="I208" s="213"/>
      <c r="J208" s="209"/>
      <c r="K208" s="209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135</v>
      </c>
      <c r="AU208" s="218" t="s">
        <v>133</v>
      </c>
      <c r="AV208" s="14" t="s">
        <v>133</v>
      </c>
      <c r="AW208" s="14" t="s">
        <v>31</v>
      </c>
      <c r="AX208" s="14" t="s">
        <v>73</v>
      </c>
      <c r="AY208" s="218" t="s">
        <v>125</v>
      </c>
    </row>
    <row r="209" spans="2:51" s="15" customFormat="1" ht="12">
      <c r="B209" s="219"/>
      <c r="C209" s="220"/>
      <c r="D209" s="199" t="s">
        <v>135</v>
      </c>
      <c r="E209" s="221" t="s">
        <v>1</v>
      </c>
      <c r="F209" s="222" t="s">
        <v>156</v>
      </c>
      <c r="G209" s="220"/>
      <c r="H209" s="223">
        <v>3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135</v>
      </c>
      <c r="AU209" s="229" t="s">
        <v>133</v>
      </c>
      <c r="AV209" s="15" t="s">
        <v>132</v>
      </c>
      <c r="AW209" s="15" t="s">
        <v>31</v>
      </c>
      <c r="AX209" s="15" t="s">
        <v>81</v>
      </c>
      <c r="AY209" s="229" t="s">
        <v>125</v>
      </c>
    </row>
    <row r="210" spans="1:65" s="2" customFormat="1" ht="21.75" customHeight="1">
      <c r="A210" s="34"/>
      <c r="B210" s="35"/>
      <c r="C210" s="183" t="s">
        <v>266</v>
      </c>
      <c r="D210" s="183" t="s">
        <v>128</v>
      </c>
      <c r="E210" s="184" t="s">
        <v>267</v>
      </c>
      <c r="F210" s="185" t="s">
        <v>268</v>
      </c>
      <c r="G210" s="186" t="s">
        <v>131</v>
      </c>
      <c r="H210" s="187">
        <v>1</v>
      </c>
      <c r="I210" s="188"/>
      <c r="J210" s="189">
        <f aca="true" t="shared" si="10" ref="J210:J217">ROUND(I210*H210,2)</f>
        <v>0</v>
      </c>
      <c r="K210" s="190"/>
      <c r="L210" s="39"/>
      <c r="M210" s="191" t="s">
        <v>1</v>
      </c>
      <c r="N210" s="192" t="s">
        <v>39</v>
      </c>
      <c r="O210" s="71"/>
      <c r="P210" s="193">
        <f aca="true" t="shared" si="11" ref="P210:P217">O210*H210</f>
        <v>0</v>
      </c>
      <c r="Q210" s="193">
        <v>0.00016</v>
      </c>
      <c r="R210" s="193">
        <f aca="true" t="shared" si="12" ref="R210:R217">Q210*H210</f>
        <v>0.00016</v>
      </c>
      <c r="S210" s="193">
        <v>0</v>
      </c>
      <c r="T210" s="194">
        <f aca="true" t="shared" si="13" ref="T210:T217"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5" t="s">
        <v>205</v>
      </c>
      <c r="AT210" s="195" t="s">
        <v>128</v>
      </c>
      <c r="AU210" s="195" t="s">
        <v>133</v>
      </c>
      <c r="AY210" s="17" t="s">
        <v>125</v>
      </c>
      <c r="BE210" s="196">
        <f aca="true" t="shared" si="14" ref="BE210:BE217">IF(N210="základní",J210,0)</f>
        <v>0</v>
      </c>
      <c r="BF210" s="196">
        <f aca="true" t="shared" si="15" ref="BF210:BF217">IF(N210="snížená",J210,0)</f>
        <v>0</v>
      </c>
      <c r="BG210" s="196">
        <f aca="true" t="shared" si="16" ref="BG210:BG217">IF(N210="zákl. přenesená",J210,0)</f>
        <v>0</v>
      </c>
      <c r="BH210" s="196">
        <f aca="true" t="shared" si="17" ref="BH210:BH217">IF(N210="sníž. přenesená",J210,0)</f>
        <v>0</v>
      </c>
      <c r="BI210" s="196">
        <f aca="true" t="shared" si="18" ref="BI210:BI217">IF(N210="nulová",J210,0)</f>
        <v>0</v>
      </c>
      <c r="BJ210" s="17" t="s">
        <v>133</v>
      </c>
      <c r="BK210" s="196">
        <f aca="true" t="shared" si="19" ref="BK210:BK217">ROUND(I210*H210,2)</f>
        <v>0</v>
      </c>
      <c r="BL210" s="17" t="s">
        <v>205</v>
      </c>
      <c r="BM210" s="195" t="s">
        <v>269</v>
      </c>
    </row>
    <row r="211" spans="1:65" s="2" customFormat="1" ht="24.15" customHeight="1">
      <c r="A211" s="34"/>
      <c r="B211" s="35"/>
      <c r="C211" s="230" t="s">
        <v>270</v>
      </c>
      <c r="D211" s="230" t="s">
        <v>226</v>
      </c>
      <c r="E211" s="231" t="s">
        <v>271</v>
      </c>
      <c r="F211" s="232" t="s">
        <v>272</v>
      </c>
      <c r="G211" s="233" t="s">
        <v>131</v>
      </c>
      <c r="H211" s="234">
        <v>1</v>
      </c>
      <c r="I211" s="235"/>
      <c r="J211" s="236">
        <f t="shared" si="10"/>
        <v>0</v>
      </c>
      <c r="K211" s="237"/>
      <c r="L211" s="238"/>
      <c r="M211" s="239" t="s">
        <v>1</v>
      </c>
      <c r="N211" s="240" t="s">
        <v>39</v>
      </c>
      <c r="O211" s="71"/>
      <c r="P211" s="193">
        <f t="shared" si="11"/>
        <v>0</v>
      </c>
      <c r="Q211" s="193">
        <v>0.0018</v>
      </c>
      <c r="R211" s="193">
        <f t="shared" si="12"/>
        <v>0.0018</v>
      </c>
      <c r="S211" s="193">
        <v>0</v>
      </c>
      <c r="T211" s="194">
        <f t="shared" si="1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5" t="s">
        <v>230</v>
      </c>
      <c r="AT211" s="195" t="s">
        <v>226</v>
      </c>
      <c r="AU211" s="195" t="s">
        <v>133</v>
      </c>
      <c r="AY211" s="17" t="s">
        <v>125</v>
      </c>
      <c r="BE211" s="196">
        <f t="shared" si="14"/>
        <v>0</v>
      </c>
      <c r="BF211" s="196">
        <f t="shared" si="15"/>
        <v>0</v>
      </c>
      <c r="BG211" s="196">
        <f t="shared" si="16"/>
        <v>0</v>
      </c>
      <c r="BH211" s="196">
        <f t="shared" si="17"/>
        <v>0</v>
      </c>
      <c r="BI211" s="196">
        <f t="shared" si="18"/>
        <v>0</v>
      </c>
      <c r="BJ211" s="17" t="s">
        <v>133</v>
      </c>
      <c r="BK211" s="196">
        <f t="shared" si="19"/>
        <v>0</v>
      </c>
      <c r="BL211" s="17" t="s">
        <v>205</v>
      </c>
      <c r="BM211" s="195" t="s">
        <v>273</v>
      </c>
    </row>
    <row r="212" spans="1:65" s="2" customFormat="1" ht="24.15" customHeight="1">
      <c r="A212" s="34"/>
      <c r="B212" s="35"/>
      <c r="C212" s="183" t="s">
        <v>274</v>
      </c>
      <c r="D212" s="183" t="s">
        <v>128</v>
      </c>
      <c r="E212" s="184" t="s">
        <v>275</v>
      </c>
      <c r="F212" s="185" t="s">
        <v>276</v>
      </c>
      <c r="G212" s="186" t="s">
        <v>131</v>
      </c>
      <c r="H212" s="187">
        <v>1</v>
      </c>
      <c r="I212" s="188"/>
      <c r="J212" s="189">
        <f t="shared" si="10"/>
        <v>0</v>
      </c>
      <c r="K212" s="190"/>
      <c r="L212" s="39"/>
      <c r="M212" s="191" t="s">
        <v>1</v>
      </c>
      <c r="N212" s="192" t="s">
        <v>39</v>
      </c>
      <c r="O212" s="71"/>
      <c r="P212" s="193">
        <f t="shared" si="11"/>
        <v>0</v>
      </c>
      <c r="Q212" s="193">
        <v>0.00016</v>
      </c>
      <c r="R212" s="193">
        <f t="shared" si="12"/>
        <v>0.00016</v>
      </c>
      <c r="S212" s="193">
        <v>0</v>
      </c>
      <c r="T212" s="194">
        <f t="shared" si="1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5" t="s">
        <v>205</v>
      </c>
      <c r="AT212" s="195" t="s">
        <v>128</v>
      </c>
      <c r="AU212" s="195" t="s">
        <v>133</v>
      </c>
      <c r="AY212" s="17" t="s">
        <v>125</v>
      </c>
      <c r="BE212" s="196">
        <f t="shared" si="14"/>
        <v>0</v>
      </c>
      <c r="BF212" s="196">
        <f t="shared" si="15"/>
        <v>0</v>
      </c>
      <c r="BG212" s="196">
        <f t="shared" si="16"/>
        <v>0</v>
      </c>
      <c r="BH212" s="196">
        <f t="shared" si="17"/>
        <v>0</v>
      </c>
      <c r="BI212" s="196">
        <f t="shared" si="18"/>
        <v>0</v>
      </c>
      <c r="BJ212" s="17" t="s">
        <v>133</v>
      </c>
      <c r="BK212" s="196">
        <f t="shared" si="19"/>
        <v>0</v>
      </c>
      <c r="BL212" s="17" t="s">
        <v>205</v>
      </c>
      <c r="BM212" s="195" t="s">
        <v>277</v>
      </c>
    </row>
    <row r="213" spans="1:65" s="2" customFormat="1" ht="21.75" customHeight="1">
      <c r="A213" s="34"/>
      <c r="B213" s="35"/>
      <c r="C213" s="230" t="s">
        <v>278</v>
      </c>
      <c r="D213" s="230" t="s">
        <v>226</v>
      </c>
      <c r="E213" s="231" t="s">
        <v>279</v>
      </c>
      <c r="F213" s="232" t="s">
        <v>280</v>
      </c>
      <c r="G213" s="233" t="s">
        <v>131</v>
      </c>
      <c r="H213" s="234">
        <v>1</v>
      </c>
      <c r="I213" s="235"/>
      <c r="J213" s="236">
        <f t="shared" si="10"/>
        <v>0</v>
      </c>
      <c r="K213" s="237"/>
      <c r="L213" s="238"/>
      <c r="M213" s="239" t="s">
        <v>1</v>
      </c>
      <c r="N213" s="240" t="s">
        <v>39</v>
      </c>
      <c r="O213" s="71"/>
      <c r="P213" s="193">
        <f t="shared" si="11"/>
        <v>0</v>
      </c>
      <c r="Q213" s="193">
        <v>0.002</v>
      </c>
      <c r="R213" s="193">
        <f t="shared" si="12"/>
        <v>0.002</v>
      </c>
      <c r="S213" s="193">
        <v>0</v>
      </c>
      <c r="T213" s="194">
        <f t="shared" si="1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5" t="s">
        <v>230</v>
      </c>
      <c r="AT213" s="195" t="s">
        <v>226</v>
      </c>
      <c r="AU213" s="195" t="s">
        <v>133</v>
      </c>
      <c r="AY213" s="17" t="s">
        <v>125</v>
      </c>
      <c r="BE213" s="196">
        <f t="shared" si="14"/>
        <v>0</v>
      </c>
      <c r="BF213" s="196">
        <f t="shared" si="15"/>
        <v>0</v>
      </c>
      <c r="BG213" s="196">
        <f t="shared" si="16"/>
        <v>0</v>
      </c>
      <c r="BH213" s="196">
        <f t="shared" si="17"/>
        <v>0</v>
      </c>
      <c r="BI213" s="196">
        <f t="shared" si="18"/>
        <v>0</v>
      </c>
      <c r="BJ213" s="17" t="s">
        <v>133</v>
      </c>
      <c r="BK213" s="196">
        <f t="shared" si="19"/>
        <v>0</v>
      </c>
      <c r="BL213" s="17" t="s">
        <v>205</v>
      </c>
      <c r="BM213" s="195" t="s">
        <v>281</v>
      </c>
    </row>
    <row r="214" spans="1:65" s="2" customFormat="1" ht="24.15" customHeight="1">
      <c r="A214" s="34"/>
      <c r="B214" s="35"/>
      <c r="C214" s="183" t="s">
        <v>282</v>
      </c>
      <c r="D214" s="183" t="s">
        <v>128</v>
      </c>
      <c r="E214" s="184" t="s">
        <v>283</v>
      </c>
      <c r="F214" s="185" t="s">
        <v>284</v>
      </c>
      <c r="G214" s="186" t="s">
        <v>131</v>
      </c>
      <c r="H214" s="187">
        <v>1</v>
      </c>
      <c r="I214" s="188"/>
      <c r="J214" s="189">
        <f t="shared" si="10"/>
        <v>0</v>
      </c>
      <c r="K214" s="190"/>
      <c r="L214" s="39"/>
      <c r="M214" s="191" t="s">
        <v>1</v>
      </c>
      <c r="N214" s="192" t="s">
        <v>39</v>
      </c>
      <c r="O214" s="71"/>
      <c r="P214" s="193">
        <f t="shared" si="11"/>
        <v>0</v>
      </c>
      <c r="Q214" s="193">
        <v>0.00012</v>
      </c>
      <c r="R214" s="193">
        <f t="shared" si="12"/>
        <v>0.00012</v>
      </c>
      <c r="S214" s="193">
        <v>0</v>
      </c>
      <c r="T214" s="194">
        <f t="shared" si="1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5" t="s">
        <v>205</v>
      </c>
      <c r="AT214" s="195" t="s">
        <v>128</v>
      </c>
      <c r="AU214" s="195" t="s">
        <v>133</v>
      </c>
      <c r="AY214" s="17" t="s">
        <v>125</v>
      </c>
      <c r="BE214" s="196">
        <f t="shared" si="14"/>
        <v>0</v>
      </c>
      <c r="BF214" s="196">
        <f t="shared" si="15"/>
        <v>0</v>
      </c>
      <c r="BG214" s="196">
        <f t="shared" si="16"/>
        <v>0</v>
      </c>
      <c r="BH214" s="196">
        <f t="shared" si="17"/>
        <v>0</v>
      </c>
      <c r="BI214" s="196">
        <f t="shared" si="18"/>
        <v>0</v>
      </c>
      <c r="BJ214" s="17" t="s">
        <v>133</v>
      </c>
      <c r="BK214" s="196">
        <f t="shared" si="19"/>
        <v>0</v>
      </c>
      <c r="BL214" s="17" t="s">
        <v>205</v>
      </c>
      <c r="BM214" s="195" t="s">
        <v>285</v>
      </c>
    </row>
    <row r="215" spans="1:65" s="2" customFormat="1" ht="16.5" customHeight="1">
      <c r="A215" s="34"/>
      <c r="B215" s="35"/>
      <c r="C215" s="230" t="s">
        <v>286</v>
      </c>
      <c r="D215" s="230" t="s">
        <v>226</v>
      </c>
      <c r="E215" s="231" t="s">
        <v>287</v>
      </c>
      <c r="F215" s="232" t="s">
        <v>288</v>
      </c>
      <c r="G215" s="233" t="s">
        <v>131</v>
      </c>
      <c r="H215" s="234">
        <v>1</v>
      </c>
      <c r="I215" s="235"/>
      <c r="J215" s="236">
        <f t="shared" si="10"/>
        <v>0</v>
      </c>
      <c r="K215" s="237"/>
      <c r="L215" s="238"/>
      <c r="M215" s="239" t="s">
        <v>1</v>
      </c>
      <c r="N215" s="240" t="s">
        <v>39</v>
      </c>
      <c r="O215" s="71"/>
      <c r="P215" s="193">
        <f t="shared" si="11"/>
        <v>0</v>
      </c>
      <c r="Q215" s="193">
        <v>0.0018</v>
      </c>
      <c r="R215" s="193">
        <f t="shared" si="12"/>
        <v>0.0018</v>
      </c>
      <c r="S215" s="193">
        <v>0</v>
      </c>
      <c r="T215" s="194">
        <f t="shared" si="13"/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5" t="s">
        <v>230</v>
      </c>
      <c r="AT215" s="195" t="s">
        <v>226</v>
      </c>
      <c r="AU215" s="195" t="s">
        <v>133</v>
      </c>
      <c r="AY215" s="17" t="s">
        <v>125</v>
      </c>
      <c r="BE215" s="196">
        <f t="shared" si="14"/>
        <v>0</v>
      </c>
      <c r="BF215" s="196">
        <f t="shared" si="15"/>
        <v>0</v>
      </c>
      <c r="BG215" s="196">
        <f t="shared" si="16"/>
        <v>0</v>
      </c>
      <c r="BH215" s="196">
        <f t="shared" si="17"/>
        <v>0</v>
      </c>
      <c r="BI215" s="196">
        <f t="shared" si="18"/>
        <v>0</v>
      </c>
      <c r="BJ215" s="17" t="s">
        <v>133</v>
      </c>
      <c r="BK215" s="196">
        <f t="shared" si="19"/>
        <v>0</v>
      </c>
      <c r="BL215" s="17" t="s">
        <v>205</v>
      </c>
      <c r="BM215" s="195" t="s">
        <v>289</v>
      </c>
    </row>
    <row r="216" spans="1:65" s="2" customFormat="1" ht="16.5" customHeight="1">
      <c r="A216" s="34"/>
      <c r="B216" s="35"/>
      <c r="C216" s="230" t="s">
        <v>230</v>
      </c>
      <c r="D216" s="230" t="s">
        <v>226</v>
      </c>
      <c r="E216" s="231" t="s">
        <v>290</v>
      </c>
      <c r="F216" s="232" t="s">
        <v>291</v>
      </c>
      <c r="G216" s="233" t="s">
        <v>292</v>
      </c>
      <c r="H216" s="234">
        <v>1</v>
      </c>
      <c r="I216" s="235"/>
      <c r="J216" s="236">
        <f t="shared" si="10"/>
        <v>0</v>
      </c>
      <c r="K216" s="237"/>
      <c r="L216" s="238"/>
      <c r="M216" s="239" t="s">
        <v>1</v>
      </c>
      <c r="N216" s="240" t="s">
        <v>39</v>
      </c>
      <c r="O216" s="71"/>
      <c r="P216" s="193">
        <f t="shared" si="11"/>
        <v>0</v>
      </c>
      <c r="Q216" s="193">
        <v>0.00098</v>
      </c>
      <c r="R216" s="193">
        <f t="shared" si="12"/>
        <v>0.00098</v>
      </c>
      <c r="S216" s="193">
        <v>0</v>
      </c>
      <c r="T216" s="194">
        <f t="shared" si="13"/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5" t="s">
        <v>230</v>
      </c>
      <c r="AT216" s="195" t="s">
        <v>226</v>
      </c>
      <c r="AU216" s="195" t="s">
        <v>133</v>
      </c>
      <c r="AY216" s="17" t="s">
        <v>125</v>
      </c>
      <c r="BE216" s="196">
        <f t="shared" si="14"/>
        <v>0</v>
      </c>
      <c r="BF216" s="196">
        <f t="shared" si="15"/>
        <v>0</v>
      </c>
      <c r="BG216" s="196">
        <f t="shared" si="16"/>
        <v>0</v>
      </c>
      <c r="BH216" s="196">
        <f t="shared" si="17"/>
        <v>0</v>
      </c>
      <c r="BI216" s="196">
        <f t="shared" si="18"/>
        <v>0</v>
      </c>
      <c r="BJ216" s="17" t="s">
        <v>133</v>
      </c>
      <c r="BK216" s="196">
        <f t="shared" si="19"/>
        <v>0</v>
      </c>
      <c r="BL216" s="17" t="s">
        <v>205</v>
      </c>
      <c r="BM216" s="195" t="s">
        <v>293</v>
      </c>
    </row>
    <row r="217" spans="1:65" s="2" customFormat="1" ht="16.5" customHeight="1">
      <c r="A217" s="34"/>
      <c r="B217" s="35"/>
      <c r="C217" s="183" t="s">
        <v>294</v>
      </c>
      <c r="D217" s="183" t="s">
        <v>128</v>
      </c>
      <c r="E217" s="184" t="s">
        <v>295</v>
      </c>
      <c r="F217" s="185" t="s">
        <v>296</v>
      </c>
      <c r="G217" s="186" t="s">
        <v>131</v>
      </c>
      <c r="H217" s="187">
        <v>2</v>
      </c>
      <c r="I217" s="188"/>
      <c r="J217" s="189">
        <f t="shared" si="10"/>
        <v>0</v>
      </c>
      <c r="K217" s="190"/>
      <c r="L217" s="39"/>
      <c r="M217" s="191" t="s">
        <v>1</v>
      </c>
      <c r="N217" s="192" t="s">
        <v>39</v>
      </c>
      <c r="O217" s="71"/>
      <c r="P217" s="193">
        <f t="shared" si="11"/>
        <v>0</v>
      </c>
      <c r="Q217" s="193">
        <v>0</v>
      </c>
      <c r="R217" s="193">
        <f t="shared" si="12"/>
        <v>0</v>
      </c>
      <c r="S217" s="193">
        <v>0.00085</v>
      </c>
      <c r="T217" s="194">
        <f t="shared" si="13"/>
        <v>0.0017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5" t="s">
        <v>205</v>
      </c>
      <c r="AT217" s="195" t="s">
        <v>128</v>
      </c>
      <c r="AU217" s="195" t="s">
        <v>133</v>
      </c>
      <c r="AY217" s="17" t="s">
        <v>125</v>
      </c>
      <c r="BE217" s="196">
        <f t="shared" si="14"/>
        <v>0</v>
      </c>
      <c r="BF217" s="196">
        <f t="shared" si="15"/>
        <v>0</v>
      </c>
      <c r="BG217" s="196">
        <f t="shared" si="16"/>
        <v>0</v>
      </c>
      <c r="BH217" s="196">
        <f t="shared" si="17"/>
        <v>0</v>
      </c>
      <c r="BI217" s="196">
        <f t="shared" si="18"/>
        <v>0</v>
      </c>
      <c r="BJ217" s="17" t="s">
        <v>133</v>
      </c>
      <c r="BK217" s="196">
        <f t="shared" si="19"/>
        <v>0</v>
      </c>
      <c r="BL217" s="17" t="s">
        <v>205</v>
      </c>
      <c r="BM217" s="195" t="s">
        <v>297</v>
      </c>
    </row>
    <row r="218" spans="2:51" s="13" customFormat="1" ht="12">
      <c r="B218" s="197"/>
      <c r="C218" s="198"/>
      <c r="D218" s="199" t="s">
        <v>135</v>
      </c>
      <c r="E218" s="200" t="s">
        <v>1</v>
      </c>
      <c r="F218" s="201" t="s">
        <v>152</v>
      </c>
      <c r="G218" s="198"/>
      <c r="H218" s="200" t="s">
        <v>1</v>
      </c>
      <c r="I218" s="202"/>
      <c r="J218" s="198"/>
      <c r="K218" s="198"/>
      <c r="L218" s="203"/>
      <c r="M218" s="204"/>
      <c r="N218" s="205"/>
      <c r="O218" s="205"/>
      <c r="P218" s="205"/>
      <c r="Q218" s="205"/>
      <c r="R218" s="205"/>
      <c r="S218" s="205"/>
      <c r="T218" s="206"/>
      <c r="AT218" s="207" t="s">
        <v>135</v>
      </c>
      <c r="AU218" s="207" t="s">
        <v>133</v>
      </c>
      <c r="AV218" s="13" t="s">
        <v>81</v>
      </c>
      <c r="AW218" s="13" t="s">
        <v>31</v>
      </c>
      <c r="AX218" s="13" t="s">
        <v>73</v>
      </c>
      <c r="AY218" s="207" t="s">
        <v>125</v>
      </c>
    </row>
    <row r="219" spans="2:51" s="14" customFormat="1" ht="12">
      <c r="B219" s="208"/>
      <c r="C219" s="209"/>
      <c r="D219" s="199" t="s">
        <v>135</v>
      </c>
      <c r="E219" s="210" t="s">
        <v>1</v>
      </c>
      <c r="F219" s="211" t="s">
        <v>81</v>
      </c>
      <c r="G219" s="209"/>
      <c r="H219" s="212">
        <v>1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135</v>
      </c>
      <c r="AU219" s="218" t="s">
        <v>133</v>
      </c>
      <c r="AV219" s="14" t="s">
        <v>133</v>
      </c>
      <c r="AW219" s="14" t="s">
        <v>31</v>
      </c>
      <c r="AX219" s="14" t="s">
        <v>73</v>
      </c>
      <c r="AY219" s="218" t="s">
        <v>125</v>
      </c>
    </row>
    <row r="220" spans="2:51" s="13" customFormat="1" ht="12">
      <c r="B220" s="197"/>
      <c r="C220" s="198"/>
      <c r="D220" s="199" t="s">
        <v>135</v>
      </c>
      <c r="E220" s="200" t="s">
        <v>1</v>
      </c>
      <c r="F220" s="201" t="s">
        <v>148</v>
      </c>
      <c r="G220" s="198"/>
      <c r="H220" s="200" t="s">
        <v>1</v>
      </c>
      <c r="I220" s="202"/>
      <c r="J220" s="198"/>
      <c r="K220" s="198"/>
      <c r="L220" s="203"/>
      <c r="M220" s="204"/>
      <c r="N220" s="205"/>
      <c r="O220" s="205"/>
      <c r="P220" s="205"/>
      <c r="Q220" s="205"/>
      <c r="R220" s="205"/>
      <c r="S220" s="205"/>
      <c r="T220" s="206"/>
      <c r="AT220" s="207" t="s">
        <v>135</v>
      </c>
      <c r="AU220" s="207" t="s">
        <v>133</v>
      </c>
      <c r="AV220" s="13" t="s">
        <v>81</v>
      </c>
      <c r="AW220" s="13" t="s">
        <v>31</v>
      </c>
      <c r="AX220" s="13" t="s">
        <v>73</v>
      </c>
      <c r="AY220" s="207" t="s">
        <v>125</v>
      </c>
    </row>
    <row r="221" spans="2:51" s="14" customFormat="1" ht="12">
      <c r="B221" s="208"/>
      <c r="C221" s="209"/>
      <c r="D221" s="199" t="s">
        <v>135</v>
      </c>
      <c r="E221" s="210" t="s">
        <v>1</v>
      </c>
      <c r="F221" s="211" t="s">
        <v>81</v>
      </c>
      <c r="G221" s="209"/>
      <c r="H221" s="212">
        <v>1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135</v>
      </c>
      <c r="AU221" s="218" t="s">
        <v>133</v>
      </c>
      <c r="AV221" s="14" t="s">
        <v>133</v>
      </c>
      <c r="AW221" s="14" t="s">
        <v>31</v>
      </c>
      <c r="AX221" s="14" t="s">
        <v>73</v>
      </c>
      <c r="AY221" s="218" t="s">
        <v>125</v>
      </c>
    </row>
    <row r="222" spans="2:51" s="15" customFormat="1" ht="12">
      <c r="B222" s="219"/>
      <c r="C222" s="220"/>
      <c r="D222" s="199" t="s">
        <v>135</v>
      </c>
      <c r="E222" s="221" t="s">
        <v>1</v>
      </c>
      <c r="F222" s="222" t="s">
        <v>156</v>
      </c>
      <c r="G222" s="220"/>
      <c r="H222" s="223">
        <v>2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135</v>
      </c>
      <c r="AU222" s="229" t="s">
        <v>133</v>
      </c>
      <c r="AV222" s="15" t="s">
        <v>132</v>
      </c>
      <c r="AW222" s="15" t="s">
        <v>31</v>
      </c>
      <c r="AX222" s="15" t="s">
        <v>81</v>
      </c>
      <c r="AY222" s="229" t="s">
        <v>125</v>
      </c>
    </row>
    <row r="223" spans="1:65" s="2" customFormat="1" ht="21.75" customHeight="1">
      <c r="A223" s="34"/>
      <c r="B223" s="35"/>
      <c r="C223" s="183" t="s">
        <v>298</v>
      </c>
      <c r="D223" s="183" t="s">
        <v>128</v>
      </c>
      <c r="E223" s="184" t="s">
        <v>299</v>
      </c>
      <c r="F223" s="185" t="s">
        <v>300</v>
      </c>
      <c r="G223" s="186" t="s">
        <v>131</v>
      </c>
      <c r="H223" s="187">
        <v>1</v>
      </c>
      <c r="I223" s="188"/>
      <c r="J223" s="189">
        <f aca="true" t="shared" si="20" ref="J223:J228">ROUND(I223*H223,2)</f>
        <v>0</v>
      </c>
      <c r="K223" s="190"/>
      <c r="L223" s="39"/>
      <c r="M223" s="191" t="s">
        <v>1</v>
      </c>
      <c r="N223" s="192" t="s">
        <v>39</v>
      </c>
      <c r="O223" s="71"/>
      <c r="P223" s="193">
        <f aca="true" t="shared" si="21" ref="P223:P228">O223*H223</f>
        <v>0</v>
      </c>
      <c r="Q223" s="193">
        <v>0.00015</v>
      </c>
      <c r="R223" s="193">
        <f aca="true" t="shared" si="22" ref="R223:R228">Q223*H223</f>
        <v>0.00015</v>
      </c>
      <c r="S223" s="193">
        <v>0</v>
      </c>
      <c r="T223" s="194">
        <f aca="true" t="shared" si="23" ref="T223:T228"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5" t="s">
        <v>205</v>
      </c>
      <c r="AT223" s="195" t="s">
        <v>128</v>
      </c>
      <c r="AU223" s="195" t="s">
        <v>133</v>
      </c>
      <c r="AY223" s="17" t="s">
        <v>125</v>
      </c>
      <c r="BE223" s="196">
        <f aca="true" t="shared" si="24" ref="BE223:BE228">IF(N223="základní",J223,0)</f>
        <v>0</v>
      </c>
      <c r="BF223" s="196">
        <f aca="true" t="shared" si="25" ref="BF223:BF228">IF(N223="snížená",J223,0)</f>
        <v>0</v>
      </c>
      <c r="BG223" s="196">
        <f aca="true" t="shared" si="26" ref="BG223:BG228">IF(N223="zákl. přenesená",J223,0)</f>
        <v>0</v>
      </c>
      <c r="BH223" s="196">
        <f aca="true" t="shared" si="27" ref="BH223:BH228">IF(N223="sníž. přenesená",J223,0)</f>
        <v>0</v>
      </c>
      <c r="BI223" s="196">
        <f aca="true" t="shared" si="28" ref="BI223:BI228">IF(N223="nulová",J223,0)</f>
        <v>0</v>
      </c>
      <c r="BJ223" s="17" t="s">
        <v>133</v>
      </c>
      <c r="BK223" s="196">
        <f aca="true" t="shared" si="29" ref="BK223:BK228">ROUND(I223*H223,2)</f>
        <v>0</v>
      </c>
      <c r="BL223" s="17" t="s">
        <v>205</v>
      </c>
      <c r="BM223" s="195" t="s">
        <v>301</v>
      </c>
    </row>
    <row r="224" spans="1:65" s="2" customFormat="1" ht="24.15" customHeight="1">
      <c r="A224" s="34"/>
      <c r="B224" s="35"/>
      <c r="C224" s="230" t="s">
        <v>302</v>
      </c>
      <c r="D224" s="230" t="s">
        <v>226</v>
      </c>
      <c r="E224" s="231" t="s">
        <v>303</v>
      </c>
      <c r="F224" s="232" t="s">
        <v>304</v>
      </c>
      <c r="G224" s="233" t="s">
        <v>131</v>
      </c>
      <c r="H224" s="234">
        <v>1</v>
      </c>
      <c r="I224" s="235"/>
      <c r="J224" s="236">
        <f t="shared" si="20"/>
        <v>0</v>
      </c>
      <c r="K224" s="237"/>
      <c r="L224" s="238"/>
      <c r="M224" s="239" t="s">
        <v>1</v>
      </c>
      <c r="N224" s="240" t="s">
        <v>39</v>
      </c>
      <c r="O224" s="71"/>
      <c r="P224" s="193">
        <f t="shared" si="21"/>
        <v>0</v>
      </c>
      <c r="Q224" s="193">
        <v>0.00019</v>
      </c>
      <c r="R224" s="193">
        <f t="shared" si="22"/>
        <v>0.00019</v>
      </c>
      <c r="S224" s="193">
        <v>0</v>
      </c>
      <c r="T224" s="194">
        <f t="shared" si="23"/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230</v>
      </c>
      <c r="AT224" s="195" t="s">
        <v>226</v>
      </c>
      <c r="AU224" s="195" t="s">
        <v>133</v>
      </c>
      <c r="AY224" s="17" t="s">
        <v>125</v>
      </c>
      <c r="BE224" s="196">
        <f t="shared" si="24"/>
        <v>0</v>
      </c>
      <c r="BF224" s="196">
        <f t="shared" si="25"/>
        <v>0</v>
      </c>
      <c r="BG224" s="196">
        <f t="shared" si="26"/>
        <v>0</v>
      </c>
      <c r="BH224" s="196">
        <f t="shared" si="27"/>
        <v>0</v>
      </c>
      <c r="BI224" s="196">
        <f t="shared" si="28"/>
        <v>0</v>
      </c>
      <c r="BJ224" s="17" t="s">
        <v>133</v>
      </c>
      <c r="BK224" s="196">
        <f t="shared" si="29"/>
        <v>0</v>
      </c>
      <c r="BL224" s="17" t="s">
        <v>205</v>
      </c>
      <c r="BM224" s="195" t="s">
        <v>305</v>
      </c>
    </row>
    <row r="225" spans="1:65" s="2" customFormat="1" ht="24.15" customHeight="1">
      <c r="A225" s="34"/>
      <c r="B225" s="35"/>
      <c r="C225" s="183" t="s">
        <v>306</v>
      </c>
      <c r="D225" s="183" t="s">
        <v>128</v>
      </c>
      <c r="E225" s="184" t="s">
        <v>307</v>
      </c>
      <c r="F225" s="185" t="s">
        <v>308</v>
      </c>
      <c r="G225" s="186" t="s">
        <v>131</v>
      </c>
      <c r="H225" s="187">
        <v>1</v>
      </c>
      <c r="I225" s="188"/>
      <c r="J225" s="189">
        <f t="shared" si="20"/>
        <v>0</v>
      </c>
      <c r="K225" s="190"/>
      <c r="L225" s="39"/>
      <c r="M225" s="191" t="s">
        <v>1</v>
      </c>
      <c r="N225" s="192" t="s">
        <v>39</v>
      </c>
      <c r="O225" s="71"/>
      <c r="P225" s="193">
        <f t="shared" si="21"/>
        <v>0</v>
      </c>
      <c r="Q225" s="193">
        <v>0.00028</v>
      </c>
      <c r="R225" s="193">
        <f t="shared" si="22"/>
        <v>0.00028</v>
      </c>
      <c r="S225" s="193">
        <v>0</v>
      </c>
      <c r="T225" s="194">
        <f t="shared" si="23"/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205</v>
      </c>
      <c r="AT225" s="195" t="s">
        <v>128</v>
      </c>
      <c r="AU225" s="195" t="s">
        <v>133</v>
      </c>
      <c r="AY225" s="17" t="s">
        <v>125</v>
      </c>
      <c r="BE225" s="196">
        <f t="shared" si="24"/>
        <v>0</v>
      </c>
      <c r="BF225" s="196">
        <f t="shared" si="25"/>
        <v>0</v>
      </c>
      <c r="BG225" s="196">
        <f t="shared" si="26"/>
        <v>0</v>
      </c>
      <c r="BH225" s="196">
        <f t="shared" si="27"/>
        <v>0</v>
      </c>
      <c r="BI225" s="196">
        <f t="shared" si="28"/>
        <v>0</v>
      </c>
      <c r="BJ225" s="17" t="s">
        <v>133</v>
      </c>
      <c r="BK225" s="196">
        <f t="shared" si="29"/>
        <v>0</v>
      </c>
      <c r="BL225" s="17" t="s">
        <v>205</v>
      </c>
      <c r="BM225" s="195" t="s">
        <v>309</v>
      </c>
    </row>
    <row r="226" spans="1:65" s="2" customFormat="1" ht="21.75" customHeight="1">
      <c r="A226" s="34"/>
      <c r="B226" s="35"/>
      <c r="C226" s="230" t="s">
        <v>310</v>
      </c>
      <c r="D226" s="230" t="s">
        <v>226</v>
      </c>
      <c r="E226" s="231" t="s">
        <v>311</v>
      </c>
      <c r="F226" s="232" t="s">
        <v>312</v>
      </c>
      <c r="G226" s="233" t="s">
        <v>131</v>
      </c>
      <c r="H226" s="234">
        <v>1</v>
      </c>
      <c r="I226" s="235"/>
      <c r="J226" s="236">
        <f t="shared" si="20"/>
        <v>0</v>
      </c>
      <c r="K226" s="237"/>
      <c r="L226" s="238"/>
      <c r="M226" s="239" t="s">
        <v>1</v>
      </c>
      <c r="N226" s="240" t="s">
        <v>39</v>
      </c>
      <c r="O226" s="71"/>
      <c r="P226" s="193">
        <f t="shared" si="21"/>
        <v>0</v>
      </c>
      <c r="Q226" s="193">
        <v>0.00023</v>
      </c>
      <c r="R226" s="193">
        <f t="shared" si="22"/>
        <v>0.00023</v>
      </c>
      <c r="S226" s="193">
        <v>0</v>
      </c>
      <c r="T226" s="194">
        <f t="shared" si="23"/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230</v>
      </c>
      <c r="AT226" s="195" t="s">
        <v>226</v>
      </c>
      <c r="AU226" s="195" t="s">
        <v>133</v>
      </c>
      <c r="AY226" s="17" t="s">
        <v>125</v>
      </c>
      <c r="BE226" s="196">
        <f t="shared" si="24"/>
        <v>0</v>
      </c>
      <c r="BF226" s="196">
        <f t="shared" si="25"/>
        <v>0</v>
      </c>
      <c r="BG226" s="196">
        <f t="shared" si="26"/>
        <v>0</v>
      </c>
      <c r="BH226" s="196">
        <f t="shared" si="27"/>
        <v>0</v>
      </c>
      <c r="BI226" s="196">
        <f t="shared" si="28"/>
        <v>0</v>
      </c>
      <c r="BJ226" s="17" t="s">
        <v>133</v>
      </c>
      <c r="BK226" s="196">
        <f t="shared" si="29"/>
        <v>0</v>
      </c>
      <c r="BL226" s="17" t="s">
        <v>205</v>
      </c>
      <c r="BM226" s="195" t="s">
        <v>313</v>
      </c>
    </row>
    <row r="227" spans="1:65" s="2" customFormat="1" ht="33" customHeight="1">
      <c r="A227" s="34"/>
      <c r="B227" s="35"/>
      <c r="C227" s="183" t="s">
        <v>314</v>
      </c>
      <c r="D227" s="183" t="s">
        <v>128</v>
      </c>
      <c r="E227" s="184" t="s">
        <v>315</v>
      </c>
      <c r="F227" s="185" t="s">
        <v>316</v>
      </c>
      <c r="G227" s="186" t="s">
        <v>172</v>
      </c>
      <c r="H227" s="187">
        <v>0.047</v>
      </c>
      <c r="I227" s="188"/>
      <c r="J227" s="189">
        <f t="shared" si="20"/>
        <v>0</v>
      </c>
      <c r="K227" s="190"/>
      <c r="L227" s="39"/>
      <c r="M227" s="191" t="s">
        <v>1</v>
      </c>
      <c r="N227" s="192" t="s">
        <v>39</v>
      </c>
      <c r="O227" s="71"/>
      <c r="P227" s="193">
        <f t="shared" si="21"/>
        <v>0</v>
      </c>
      <c r="Q227" s="193">
        <v>0</v>
      </c>
      <c r="R227" s="193">
        <f t="shared" si="22"/>
        <v>0</v>
      </c>
      <c r="S227" s="193">
        <v>0</v>
      </c>
      <c r="T227" s="194">
        <f t="shared" si="2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5" t="s">
        <v>205</v>
      </c>
      <c r="AT227" s="195" t="s">
        <v>128</v>
      </c>
      <c r="AU227" s="195" t="s">
        <v>133</v>
      </c>
      <c r="AY227" s="17" t="s">
        <v>125</v>
      </c>
      <c r="BE227" s="196">
        <f t="shared" si="24"/>
        <v>0</v>
      </c>
      <c r="BF227" s="196">
        <f t="shared" si="25"/>
        <v>0</v>
      </c>
      <c r="BG227" s="196">
        <f t="shared" si="26"/>
        <v>0</v>
      </c>
      <c r="BH227" s="196">
        <f t="shared" si="27"/>
        <v>0</v>
      </c>
      <c r="BI227" s="196">
        <f t="shared" si="28"/>
        <v>0</v>
      </c>
      <c r="BJ227" s="17" t="s">
        <v>133</v>
      </c>
      <c r="BK227" s="196">
        <f t="shared" si="29"/>
        <v>0</v>
      </c>
      <c r="BL227" s="17" t="s">
        <v>205</v>
      </c>
      <c r="BM227" s="195" t="s">
        <v>317</v>
      </c>
    </row>
    <row r="228" spans="1:65" s="2" customFormat="1" ht="24.15" customHeight="1">
      <c r="A228" s="34"/>
      <c r="B228" s="35"/>
      <c r="C228" s="183" t="s">
        <v>318</v>
      </c>
      <c r="D228" s="183" t="s">
        <v>128</v>
      </c>
      <c r="E228" s="184" t="s">
        <v>319</v>
      </c>
      <c r="F228" s="185" t="s">
        <v>320</v>
      </c>
      <c r="G228" s="186" t="s">
        <v>172</v>
      </c>
      <c r="H228" s="187">
        <v>0.047</v>
      </c>
      <c r="I228" s="188"/>
      <c r="J228" s="189">
        <f t="shared" si="20"/>
        <v>0</v>
      </c>
      <c r="K228" s="190"/>
      <c r="L228" s="39"/>
      <c r="M228" s="191" t="s">
        <v>1</v>
      </c>
      <c r="N228" s="192" t="s">
        <v>39</v>
      </c>
      <c r="O228" s="71"/>
      <c r="P228" s="193">
        <f t="shared" si="21"/>
        <v>0</v>
      </c>
      <c r="Q228" s="193">
        <v>0</v>
      </c>
      <c r="R228" s="193">
        <f t="shared" si="22"/>
        <v>0</v>
      </c>
      <c r="S228" s="193">
        <v>0</v>
      </c>
      <c r="T228" s="194">
        <f t="shared" si="2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205</v>
      </c>
      <c r="AT228" s="195" t="s">
        <v>128</v>
      </c>
      <c r="AU228" s="195" t="s">
        <v>133</v>
      </c>
      <c r="AY228" s="17" t="s">
        <v>125</v>
      </c>
      <c r="BE228" s="196">
        <f t="shared" si="24"/>
        <v>0</v>
      </c>
      <c r="BF228" s="196">
        <f t="shared" si="25"/>
        <v>0</v>
      </c>
      <c r="BG228" s="196">
        <f t="shared" si="26"/>
        <v>0</v>
      </c>
      <c r="BH228" s="196">
        <f t="shared" si="27"/>
        <v>0</v>
      </c>
      <c r="BI228" s="196">
        <f t="shared" si="28"/>
        <v>0</v>
      </c>
      <c r="BJ228" s="17" t="s">
        <v>133</v>
      </c>
      <c r="BK228" s="196">
        <f t="shared" si="29"/>
        <v>0</v>
      </c>
      <c r="BL228" s="17" t="s">
        <v>205</v>
      </c>
      <c r="BM228" s="195" t="s">
        <v>321</v>
      </c>
    </row>
    <row r="229" spans="2:63" s="12" customFormat="1" ht="22.95" customHeight="1">
      <c r="B229" s="167"/>
      <c r="C229" s="168"/>
      <c r="D229" s="169" t="s">
        <v>72</v>
      </c>
      <c r="E229" s="181" t="s">
        <v>322</v>
      </c>
      <c r="F229" s="181" t="s">
        <v>323</v>
      </c>
      <c r="G229" s="168"/>
      <c r="H229" s="168"/>
      <c r="I229" s="171"/>
      <c r="J229" s="182">
        <f>BK229</f>
        <v>0</v>
      </c>
      <c r="K229" s="168"/>
      <c r="L229" s="173"/>
      <c r="M229" s="174"/>
      <c r="N229" s="175"/>
      <c r="O229" s="175"/>
      <c r="P229" s="176">
        <f>SUM(P230:P252)</f>
        <v>0</v>
      </c>
      <c r="Q229" s="175"/>
      <c r="R229" s="176">
        <f>SUM(R230:R252)</f>
        <v>0.0011200000000000001</v>
      </c>
      <c r="S229" s="175"/>
      <c r="T229" s="177">
        <f>SUM(T230:T252)</f>
        <v>0.009800000000000001</v>
      </c>
      <c r="AR229" s="178" t="s">
        <v>133</v>
      </c>
      <c r="AT229" s="179" t="s">
        <v>72</v>
      </c>
      <c r="AU229" s="179" t="s">
        <v>81</v>
      </c>
      <c r="AY229" s="178" t="s">
        <v>125</v>
      </c>
      <c r="BK229" s="180">
        <f>SUM(BK230:BK252)</f>
        <v>0</v>
      </c>
    </row>
    <row r="230" spans="1:65" s="2" customFormat="1" ht="24.15" customHeight="1">
      <c r="A230" s="34"/>
      <c r="B230" s="35"/>
      <c r="C230" s="183" t="s">
        <v>324</v>
      </c>
      <c r="D230" s="183" t="s">
        <v>128</v>
      </c>
      <c r="E230" s="184" t="s">
        <v>325</v>
      </c>
      <c r="F230" s="185" t="s">
        <v>326</v>
      </c>
      <c r="G230" s="186" t="s">
        <v>229</v>
      </c>
      <c r="H230" s="187">
        <v>10</v>
      </c>
      <c r="I230" s="188"/>
      <c r="J230" s="189">
        <f>ROUND(I230*H230,2)</f>
        <v>0</v>
      </c>
      <c r="K230" s="190"/>
      <c r="L230" s="39"/>
      <c r="M230" s="191" t="s">
        <v>1</v>
      </c>
      <c r="N230" s="192" t="s">
        <v>39</v>
      </c>
      <c r="O230" s="71"/>
      <c r="P230" s="193">
        <f>O230*H230</f>
        <v>0</v>
      </c>
      <c r="Q230" s="193">
        <v>0</v>
      </c>
      <c r="R230" s="193">
        <f>Q230*H230</f>
        <v>0</v>
      </c>
      <c r="S230" s="193">
        <v>0</v>
      </c>
      <c r="T230" s="194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5" t="s">
        <v>205</v>
      </c>
      <c r="AT230" s="195" t="s">
        <v>128</v>
      </c>
      <c r="AU230" s="195" t="s">
        <v>133</v>
      </c>
      <c r="AY230" s="17" t="s">
        <v>125</v>
      </c>
      <c r="BE230" s="196">
        <f>IF(N230="základní",J230,0)</f>
        <v>0</v>
      </c>
      <c r="BF230" s="196">
        <f>IF(N230="snížená",J230,0)</f>
        <v>0</v>
      </c>
      <c r="BG230" s="196">
        <f>IF(N230="zákl. přenesená",J230,0)</f>
        <v>0</v>
      </c>
      <c r="BH230" s="196">
        <f>IF(N230="sníž. přenesená",J230,0)</f>
        <v>0</v>
      </c>
      <c r="BI230" s="196">
        <f>IF(N230="nulová",J230,0)</f>
        <v>0</v>
      </c>
      <c r="BJ230" s="17" t="s">
        <v>133</v>
      </c>
      <c r="BK230" s="196">
        <f>ROUND(I230*H230,2)</f>
        <v>0</v>
      </c>
      <c r="BL230" s="17" t="s">
        <v>205</v>
      </c>
      <c r="BM230" s="195" t="s">
        <v>327</v>
      </c>
    </row>
    <row r="231" spans="2:51" s="13" customFormat="1" ht="12">
      <c r="B231" s="197"/>
      <c r="C231" s="198"/>
      <c r="D231" s="199" t="s">
        <v>135</v>
      </c>
      <c r="E231" s="200" t="s">
        <v>1</v>
      </c>
      <c r="F231" s="201" t="s">
        <v>328</v>
      </c>
      <c r="G231" s="198"/>
      <c r="H231" s="200" t="s">
        <v>1</v>
      </c>
      <c r="I231" s="202"/>
      <c r="J231" s="198"/>
      <c r="K231" s="198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135</v>
      </c>
      <c r="AU231" s="207" t="s">
        <v>133</v>
      </c>
      <c r="AV231" s="13" t="s">
        <v>81</v>
      </c>
      <c r="AW231" s="13" t="s">
        <v>31</v>
      </c>
      <c r="AX231" s="13" t="s">
        <v>73</v>
      </c>
      <c r="AY231" s="207" t="s">
        <v>125</v>
      </c>
    </row>
    <row r="232" spans="2:51" s="14" customFormat="1" ht="12">
      <c r="B232" s="208"/>
      <c r="C232" s="209"/>
      <c r="D232" s="199" t="s">
        <v>135</v>
      </c>
      <c r="E232" s="210" t="s">
        <v>1</v>
      </c>
      <c r="F232" s="211" t="s">
        <v>329</v>
      </c>
      <c r="G232" s="209"/>
      <c r="H232" s="212">
        <v>6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135</v>
      </c>
      <c r="AU232" s="218" t="s">
        <v>133</v>
      </c>
      <c r="AV232" s="14" t="s">
        <v>133</v>
      </c>
      <c r="AW232" s="14" t="s">
        <v>31</v>
      </c>
      <c r="AX232" s="14" t="s">
        <v>73</v>
      </c>
      <c r="AY232" s="218" t="s">
        <v>125</v>
      </c>
    </row>
    <row r="233" spans="2:51" s="13" customFormat="1" ht="12">
      <c r="B233" s="197"/>
      <c r="C233" s="198"/>
      <c r="D233" s="199" t="s">
        <v>135</v>
      </c>
      <c r="E233" s="200" t="s">
        <v>1</v>
      </c>
      <c r="F233" s="201" t="s">
        <v>328</v>
      </c>
      <c r="G233" s="198"/>
      <c r="H233" s="200" t="s">
        <v>1</v>
      </c>
      <c r="I233" s="202"/>
      <c r="J233" s="198"/>
      <c r="K233" s="198"/>
      <c r="L233" s="203"/>
      <c r="M233" s="204"/>
      <c r="N233" s="205"/>
      <c r="O233" s="205"/>
      <c r="P233" s="205"/>
      <c r="Q233" s="205"/>
      <c r="R233" s="205"/>
      <c r="S233" s="205"/>
      <c r="T233" s="206"/>
      <c r="AT233" s="207" t="s">
        <v>135</v>
      </c>
      <c r="AU233" s="207" t="s">
        <v>133</v>
      </c>
      <c r="AV233" s="13" t="s">
        <v>81</v>
      </c>
      <c r="AW233" s="13" t="s">
        <v>31</v>
      </c>
      <c r="AX233" s="13" t="s">
        <v>73</v>
      </c>
      <c r="AY233" s="207" t="s">
        <v>125</v>
      </c>
    </row>
    <row r="234" spans="2:51" s="14" customFormat="1" ht="12">
      <c r="B234" s="208"/>
      <c r="C234" s="209"/>
      <c r="D234" s="199" t="s">
        <v>135</v>
      </c>
      <c r="E234" s="210" t="s">
        <v>1</v>
      </c>
      <c r="F234" s="211" t="s">
        <v>330</v>
      </c>
      <c r="G234" s="209"/>
      <c r="H234" s="212">
        <v>4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135</v>
      </c>
      <c r="AU234" s="218" t="s">
        <v>133</v>
      </c>
      <c r="AV234" s="14" t="s">
        <v>133</v>
      </c>
      <c r="AW234" s="14" t="s">
        <v>31</v>
      </c>
      <c r="AX234" s="14" t="s">
        <v>73</v>
      </c>
      <c r="AY234" s="218" t="s">
        <v>125</v>
      </c>
    </row>
    <row r="235" spans="2:51" s="15" customFormat="1" ht="12">
      <c r="B235" s="219"/>
      <c r="C235" s="220"/>
      <c r="D235" s="199" t="s">
        <v>135</v>
      </c>
      <c r="E235" s="221" t="s">
        <v>1</v>
      </c>
      <c r="F235" s="222" t="s">
        <v>156</v>
      </c>
      <c r="G235" s="220"/>
      <c r="H235" s="223">
        <v>10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135</v>
      </c>
      <c r="AU235" s="229" t="s">
        <v>133</v>
      </c>
      <c r="AV235" s="15" t="s">
        <v>132</v>
      </c>
      <c r="AW235" s="15" t="s">
        <v>31</v>
      </c>
      <c r="AX235" s="15" t="s">
        <v>81</v>
      </c>
      <c r="AY235" s="229" t="s">
        <v>125</v>
      </c>
    </row>
    <row r="236" spans="1:65" s="2" customFormat="1" ht="16.5" customHeight="1">
      <c r="A236" s="34"/>
      <c r="B236" s="35"/>
      <c r="C236" s="230" t="s">
        <v>331</v>
      </c>
      <c r="D236" s="230" t="s">
        <v>226</v>
      </c>
      <c r="E236" s="231" t="s">
        <v>332</v>
      </c>
      <c r="F236" s="232" t="s">
        <v>333</v>
      </c>
      <c r="G236" s="233" t="s">
        <v>229</v>
      </c>
      <c r="H236" s="234">
        <v>10.5</v>
      </c>
      <c r="I236" s="235"/>
      <c r="J236" s="236">
        <f>ROUND(I236*H236,2)</f>
        <v>0</v>
      </c>
      <c r="K236" s="237"/>
      <c r="L236" s="238"/>
      <c r="M236" s="239" t="s">
        <v>1</v>
      </c>
      <c r="N236" s="240" t="s">
        <v>39</v>
      </c>
      <c r="O236" s="71"/>
      <c r="P236" s="193">
        <f>O236*H236</f>
        <v>0</v>
      </c>
      <c r="Q236" s="193">
        <v>8E-05</v>
      </c>
      <c r="R236" s="193">
        <f>Q236*H236</f>
        <v>0.00084</v>
      </c>
      <c r="S236" s="193">
        <v>0</v>
      </c>
      <c r="T236" s="194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5" t="s">
        <v>230</v>
      </c>
      <c r="AT236" s="195" t="s">
        <v>226</v>
      </c>
      <c r="AU236" s="195" t="s">
        <v>133</v>
      </c>
      <c r="AY236" s="17" t="s">
        <v>125</v>
      </c>
      <c r="BE236" s="196">
        <f>IF(N236="základní",J236,0)</f>
        <v>0</v>
      </c>
      <c r="BF236" s="196">
        <f>IF(N236="snížená",J236,0)</f>
        <v>0</v>
      </c>
      <c r="BG236" s="196">
        <f>IF(N236="zákl. přenesená",J236,0)</f>
        <v>0</v>
      </c>
      <c r="BH236" s="196">
        <f>IF(N236="sníž. přenesená",J236,0)</f>
        <v>0</v>
      </c>
      <c r="BI236" s="196">
        <f>IF(N236="nulová",J236,0)</f>
        <v>0</v>
      </c>
      <c r="BJ236" s="17" t="s">
        <v>133</v>
      </c>
      <c r="BK236" s="196">
        <f>ROUND(I236*H236,2)</f>
        <v>0</v>
      </c>
      <c r="BL236" s="17" t="s">
        <v>205</v>
      </c>
      <c r="BM236" s="195" t="s">
        <v>334</v>
      </c>
    </row>
    <row r="237" spans="2:51" s="14" customFormat="1" ht="12">
      <c r="B237" s="208"/>
      <c r="C237" s="209"/>
      <c r="D237" s="199" t="s">
        <v>135</v>
      </c>
      <c r="E237" s="209"/>
      <c r="F237" s="211" t="s">
        <v>335</v>
      </c>
      <c r="G237" s="209"/>
      <c r="H237" s="212">
        <v>10.5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135</v>
      </c>
      <c r="AU237" s="218" t="s">
        <v>133</v>
      </c>
      <c r="AV237" s="14" t="s">
        <v>133</v>
      </c>
      <c r="AW237" s="14" t="s">
        <v>4</v>
      </c>
      <c r="AX237" s="14" t="s">
        <v>81</v>
      </c>
      <c r="AY237" s="218" t="s">
        <v>125</v>
      </c>
    </row>
    <row r="238" spans="1:65" s="2" customFormat="1" ht="16.5" customHeight="1">
      <c r="A238" s="34"/>
      <c r="B238" s="35"/>
      <c r="C238" s="183" t="s">
        <v>336</v>
      </c>
      <c r="D238" s="183" t="s">
        <v>128</v>
      </c>
      <c r="E238" s="184" t="s">
        <v>337</v>
      </c>
      <c r="F238" s="185" t="s">
        <v>338</v>
      </c>
      <c r="G238" s="186" t="s">
        <v>131</v>
      </c>
      <c r="H238" s="187">
        <v>4</v>
      </c>
      <c r="I238" s="188"/>
      <c r="J238" s="189">
        <f>ROUND(I238*H238,2)</f>
        <v>0</v>
      </c>
      <c r="K238" s="190"/>
      <c r="L238" s="39"/>
      <c r="M238" s="191" t="s">
        <v>1</v>
      </c>
      <c r="N238" s="192" t="s">
        <v>39</v>
      </c>
      <c r="O238" s="71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5" t="s">
        <v>205</v>
      </c>
      <c r="AT238" s="195" t="s">
        <v>128</v>
      </c>
      <c r="AU238" s="195" t="s">
        <v>133</v>
      </c>
      <c r="AY238" s="17" t="s">
        <v>125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7" t="s">
        <v>133</v>
      </c>
      <c r="BK238" s="196">
        <f>ROUND(I238*H238,2)</f>
        <v>0</v>
      </c>
      <c r="BL238" s="17" t="s">
        <v>205</v>
      </c>
      <c r="BM238" s="195" t="s">
        <v>339</v>
      </c>
    </row>
    <row r="239" spans="1:65" s="2" customFormat="1" ht="24.15" customHeight="1">
      <c r="A239" s="34"/>
      <c r="B239" s="35"/>
      <c r="C239" s="230" t="s">
        <v>340</v>
      </c>
      <c r="D239" s="230" t="s">
        <v>226</v>
      </c>
      <c r="E239" s="231" t="s">
        <v>341</v>
      </c>
      <c r="F239" s="232" t="s">
        <v>342</v>
      </c>
      <c r="G239" s="233" t="s">
        <v>131</v>
      </c>
      <c r="H239" s="234">
        <v>4</v>
      </c>
      <c r="I239" s="235"/>
      <c r="J239" s="236">
        <f>ROUND(I239*H239,2)</f>
        <v>0</v>
      </c>
      <c r="K239" s="237"/>
      <c r="L239" s="238"/>
      <c r="M239" s="239" t="s">
        <v>1</v>
      </c>
      <c r="N239" s="240" t="s">
        <v>39</v>
      </c>
      <c r="O239" s="71"/>
      <c r="P239" s="193">
        <f>O239*H239</f>
        <v>0</v>
      </c>
      <c r="Q239" s="193">
        <v>2E-05</v>
      </c>
      <c r="R239" s="193">
        <f>Q239*H239</f>
        <v>8E-05</v>
      </c>
      <c r="S239" s="193">
        <v>0</v>
      </c>
      <c r="T239" s="194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5" t="s">
        <v>230</v>
      </c>
      <c r="AT239" s="195" t="s">
        <v>226</v>
      </c>
      <c r="AU239" s="195" t="s">
        <v>133</v>
      </c>
      <c r="AY239" s="17" t="s">
        <v>125</v>
      </c>
      <c r="BE239" s="196">
        <f>IF(N239="základní",J239,0)</f>
        <v>0</v>
      </c>
      <c r="BF239" s="196">
        <f>IF(N239="snížená",J239,0)</f>
        <v>0</v>
      </c>
      <c r="BG239" s="196">
        <f>IF(N239="zákl. přenesená",J239,0)</f>
        <v>0</v>
      </c>
      <c r="BH239" s="196">
        <f>IF(N239="sníž. přenesená",J239,0)</f>
        <v>0</v>
      </c>
      <c r="BI239" s="196">
        <f>IF(N239="nulová",J239,0)</f>
        <v>0</v>
      </c>
      <c r="BJ239" s="17" t="s">
        <v>133</v>
      </c>
      <c r="BK239" s="196">
        <f>ROUND(I239*H239,2)</f>
        <v>0</v>
      </c>
      <c r="BL239" s="17" t="s">
        <v>205</v>
      </c>
      <c r="BM239" s="195" t="s">
        <v>343</v>
      </c>
    </row>
    <row r="240" spans="1:65" s="2" customFormat="1" ht="16.5" customHeight="1">
      <c r="A240" s="34"/>
      <c r="B240" s="35"/>
      <c r="C240" s="230" t="s">
        <v>344</v>
      </c>
      <c r="D240" s="230" t="s">
        <v>226</v>
      </c>
      <c r="E240" s="231" t="s">
        <v>345</v>
      </c>
      <c r="F240" s="232" t="s">
        <v>346</v>
      </c>
      <c r="G240" s="233" t="s">
        <v>131</v>
      </c>
      <c r="H240" s="234">
        <v>4</v>
      </c>
      <c r="I240" s="235"/>
      <c r="J240" s="236">
        <f>ROUND(I240*H240,2)</f>
        <v>0</v>
      </c>
      <c r="K240" s="237"/>
      <c r="L240" s="238"/>
      <c r="M240" s="239" t="s">
        <v>1</v>
      </c>
      <c r="N240" s="240" t="s">
        <v>39</v>
      </c>
      <c r="O240" s="71"/>
      <c r="P240" s="193">
        <f>O240*H240</f>
        <v>0</v>
      </c>
      <c r="Q240" s="193">
        <v>5E-05</v>
      </c>
      <c r="R240" s="193">
        <f>Q240*H240</f>
        <v>0.0002</v>
      </c>
      <c r="S240" s="193">
        <v>0</v>
      </c>
      <c r="T240" s="194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5" t="s">
        <v>230</v>
      </c>
      <c r="AT240" s="195" t="s">
        <v>226</v>
      </c>
      <c r="AU240" s="195" t="s">
        <v>133</v>
      </c>
      <c r="AY240" s="17" t="s">
        <v>125</v>
      </c>
      <c r="BE240" s="196">
        <f>IF(N240="základní",J240,0)</f>
        <v>0</v>
      </c>
      <c r="BF240" s="196">
        <f>IF(N240="snížená",J240,0)</f>
        <v>0</v>
      </c>
      <c r="BG240" s="196">
        <f>IF(N240="zákl. přenesená",J240,0)</f>
        <v>0</v>
      </c>
      <c r="BH240" s="196">
        <f>IF(N240="sníž. přenesená",J240,0)</f>
        <v>0</v>
      </c>
      <c r="BI240" s="196">
        <f>IF(N240="nulová",J240,0)</f>
        <v>0</v>
      </c>
      <c r="BJ240" s="17" t="s">
        <v>133</v>
      </c>
      <c r="BK240" s="196">
        <f>ROUND(I240*H240,2)</f>
        <v>0</v>
      </c>
      <c r="BL240" s="17" t="s">
        <v>205</v>
      </c>
      <c r="BM240" s="195" t="s">
        <v>347</v>
      </c>
    </row>
    <row r="241" spans="1:65" s="2" customFormat="1" ht="37.95" customHeight="1">
      <c r="A241" s="34"/>
      <c r="B241" s="35"/>
      <c r="C241" s="183" t="s">
        <v>348</v>
      </c>
      <c r="D241" s="183" t="s">
        <v>128</v>
      </c>
      <c r="E241" s="184" t="s">
        <v>349</v>
      </c>
      <c r="F241" s="185" t="s">
        <v>350</v>
      </c>
      <c r="G241" s="186" t="s">
        <v>131</v>
      </c>
      <c r="H241" s="187">
        <v>1</v>
      </c>
      <c r="I241" s="188"/>
      <c r="J241" s="189">
        <f>ROUND(I241*H241,2)</f>
        <v>0</v>
      </c>
      <c r="K241" s="190"/>
      <c r="L241" s="39"/>
      <c r="M241" s="191" t="s">
        <v>1</v>
      </c>
      <c r="N241" s="192" t="s">
        <v>39</v>
      </c>
      <c r="O241" s="71"/>
      <c r="P241" s="193">
        <f>O241*H241</f>
        <v>0</v>
      </c>
      <c r="Q241" s="193">
        <v>0</v>
      </c>
      <c r="R241" s="193">
        <f>Q241*H241</f>
        <v>0</v>
      </c>
      <c r="S241" s="193">
        <v>0.0008</v>
      </c>
      <c r="T241" s="194">
        <f>S241*H241</f>
        <v>0.0008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5" t="s">
        <v>205</v>
      </c>
      <c r="AT241" s="195" t="s">
        <v>128</v>
      </c>
      <c r="AU241" s="195" t="s">
        <v>133</v>
      </c>
      <c r="AY241" s="17" t="s">
        <v>125</v>
      </c>
      <c r="BE241" s="196">
        <f>IF(N241="základní",J241,0)</f>
        <v>0</v>
      </c>
      <c r="BF241" s="196">
        <f>IF(N241="snížená",J241,0)</f>
        <v>0</v>
      </c>
      <c r="BG241" s="196">
        <f>IF(N241="zákl. přenesená",J241,0)</f>
        <v>0</v>
      </c>
      <c r="BH241" s="196">
        <f>IF(N241="sníž. přenesená",J241,0)</f>
        <v>0</v>
      </c>
      <c r="BI241" s="196">
        <f>IF(N241="nulová",J241,0)</f>
        <v>0</v>
      </c>
      <c r="BJ241" s="17" t="s">
        <v>133</v>
      </c>
      <c r="BK241" s="196">
        <f>ROUND(I241*H241,2)</f>
        <v>0</v>
      </c>
      <c r="BL241" s="17" t="s">
        <v>205</v>
      </c>
      <c r="BM241" s="195" t="s">
        <v>351</v>
      </c>
    </row>
    <row r="242" spans="2:51" s="13" customFormat="1" ht="12">
      <c r="B242" s="197"/>
      <c r="C242" s="198"/>
      <c r="D242" s="199" t="s">
        <v>135</v>
      </c>
      <c r="E242" s="200" t="s">
        <v>1</v>
      </c>
      <c r="F242" s="201" t="s">
        <v>352</v>
      </c>
      <c r="G242" s="198"/>
      <c r="H242" s="200" t="s">
        <v>1</v>
      </c>
      <c r="I242" s="202"/>
      <c r="J242" s="198"/>
      <c r="K242" s="198"/>
      <c r="L242" s="203"/>
      <c r="M242" s="204"/>
      <c r="N242" s="205"/>
      <c r="O242" s="205"/>
      <c r="P242" s="205"/>
      <c r="Q242" s="205"/>
      <c r="R242" s="205"/>
      <c r="S242" s="205"/>
      <c r="T242" s="206"/>
      <c r="AT242" s="207" t="s">
        <v>135</v>
      </c>
      <c r="AU242" s="207" t="s">
        <v>133</v>
      </c>
      <c r="AV242" s="13" t="s">
        <v>81</v>
      </c>
      <c r="AW242" s="13" t="s">
        <v>31</v>
      </c>
      <c r="AX242" s="13" t="s">
        <v>73</v>
      </c>
      <c r="AY242" s="207" t="s">
        <v>125</v>
      </c>
    </row>
    <row r="243" spans="2:51" s="14" customFormat="1" ht="12">
      <c r="B243" s="208"/>
      <c r="C243" s="209"/>
      <c r="D243" s="199" t="s">
        <v>135</v>
      </c>
      <c r="E243" s="210" t="s">
        <v>1</v>
      </c>
      <c r="F243" s="211" t="s">
        <v>81</v>
      </c>
      <c r="G243" s="209"/>
      <c r="H243" s="212">
        <v>1</v>
      </c>
      <c r="I243" s="213"/>
      <c r="J243" s="209"/>
      <c r="K243" s="209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135</v>
      </c>
      <c r="AU243" s="218" t="s">
        <v>133</v>
      </c>
      <c r="AV243" s="14" t="s">
        <v>133</v>
      </c>
      <c r="AW243" s="14" t="s">
        <v>31</v>
      </c>
      <c r="AX243" s="14" t="s">
        <v>81</v>
      </c>
      <c r="AY243" s="218" t="s">
        <v>125</v>
      </c>
    </row>
    <row r="244" spans="1:65" s="2" customFormat="1" ht="37.95" customHeight="1">
      <c r="A244" s="34"/>
      <c r="B244" s="35"/>
      <c r="C244" s="183" t="s">
        <v>353</v>
      </c>
      <c r="D244" s="183" t="s">
        <v>128</v>
      </c>
      <c r="E244" s="184" t="s">
        <v>354</v>
      </c>
      <c r="F244" s="185" t="s">
        <v>355</v>
      </c>
      <c r="G244" s="186" t="s">
        <v>131</v>
      </c>
      <c r="H244" s="187">
        <v>3</v>
      </c>
      <c r="I244" s="188"/>
      <c r="J244" s="189">
        <f>ROUND(I244*H244,2)</f>
        <v>0</v>
      </c>
      <c r="K244" s="190"/>
      <c r="L244" s="39"/>
      <c r="M244" s="191" t="s">
        <v>1</v>
      </c>
      <c r="N244" s="192" t="s">
        <v>39</v>
      </c>
      <c r="O244" s="71"/>
      <c r="P244" s="193">
        <f>O244*H244</f>
        <v>0</v>
      </c>
      <c r="Q244" s="193">
        <v>0</v>
      </c>
      <c r="R244" s="193">
        <f>Q244*H244</f>
        <v>0</v>
      </c>
      <c r="S244" s="193">
        <v>0.003</v>
      </c>
      <c r="T244" s="194">
        <f>S244*H244</f>
        <v>0.009000000000000001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5" t="s">
        <v>205</v>
      </c>
      <c r="AT244" s="195" t="s">
        <v>128</v>
      </c>
      <c r="AU244" s="195" t="s">
        <v>133</v>
      </c>
      <c r="AY244" s="17" t="s">
        <v>125</v>
      </c>
      <c r="BE244" s="196">
        <f>IF(N244="základní",J244,0)</f>
        <v>0</v>
      </c>
      <c r="BF244" s="196">
        <f>IF(N244="snížená",J244,0)</f>
        <v>0</v>
      </c>
      <c r="BG244" s="196">
        <f>IF(N244="zákl. přenesená",J244,0)</f>
        <v>0</v>
      </c>
      <c r="BH244" s="196">
        <f>IF(N244="sníž. přenesená",J244,0)</f>
        <v>0</v>
      </c>
      <c r="BI244" s="196">
        <f>IF(N244="nulová",J244,0)</f>
        <v>0</v>
      </c>
      <c r="BJ244" s="17" t="s">
        <v>133</v>
      </c>
      <c r="BK244" s="196">
        <f>ROUND(I244*H244,2)</f>
        <v>0</v>
      </c>
      <c r="BL244" s="17" t="s">
        <v>205</v>
      </c>
      <c r="BM244" s="195" t="s">
        <v>356</v>
      </c>
    </row>
    <row r="245" spans="2:51" s="13" customFormat="1" ht="12">
      <c r="B245" s="197"/>
      <c r="C245" s="198"/>
      <c r="D245" s="199" t="s">
        <v>135</v>
      </c>
      <c r="E245" s="200" t="s">
        <v>1</v>
      </c>
      <c r="F245" s="201" t="s">
        <v>152</v>
      </c>
      <c r="G245" s="198"/>
      <c r="H245" s="200" t="s">
        <v>1</v>
      </c>
      <c r="I245" s="202"/>
      <c r="J245" s="198"/>
      <c r="K245" s="198"/>
      <c r="L245" s="203"/>
      <c r="M245" s="204"/>
      <c r="N245" s="205"/>
      <c r="O245" s="205"/>
      <c r="P245" s="205"/>
      <c r="Q245" s="205"/>
      <c r="R245" s="205"/>
      <c r="S245" s="205"/>
      <c r="T245" s="206"/>
      <c r="AT245" s="207" t="s">
        <v>135</v>
      </c>
      <c r="AU245" s="207" t="s">
        <v>133</v>
      </c>
      <c r="AV245" s="13" t="s">
        <v>81</v>
      </c>
      <c r="AW245" s="13" t="s">
        <v>31</v>
      </c>
      <c r="AX245" s="13" t="s">
        <v>73</v>
      </c>
      <c r="AY245" s="207" t="s">
        <v>125</v>
      </c>
    </row>
    <row r="246" spans="2:51" s="14" customFormat="1" ht="12">
      <c r="B246" s="208"/>
      <c r="C246" s="209"/>
      <c r="D246" s="199" t="s">
        <v>135</v>
      </c>
      <c r="E246" s="210" t="s">
        <v>1</v>
      </c>
      <c r="F246" s="211" t="s">
        <v>81</v>
      </c>
      <c r="G246" s="209"/>
      <c r="H246" s="212">
        <v>1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135</v>
      </c>
      <c r="AU246" s="218" t="s">
        <v>133</v>
      </c>
      <c r="AV246" s="14" t="s">
        <v>133</v>
      </c>
      <c r="AW246" s="14" t="s">
        <v>31</v>
      </c>
      <c r="AX246" s="14" t="s">
        <v>73</v>
      </c>
      <c r="AY246" s="218" t="s">
        <v>125</v>
      </c>
    </row>
    <row r="247" spans="2:51" s="13" customFormat="1" ht="12">
      <c r="B247" s="197"/>
      <c r="C247" s="198"/>
      <c r="D247" s="199" t="s">
        <v>135</v>
      </c>
      <c r="E247" s="200" t="s">
        <v>1</v>
      </c>
      <c r="F247" s="201" t="s">
        <v>357</v>
      </c>
      <c r="G247" s="198"/>
      <c r="H247" s="200" t="s">
        <v>1</v>
      </c>
      <c r="I247" s="202"/>
      <c r="J247" s="198"/>
      <c r="K247" s="198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135</v>
      </c>
      <c r="AU247" s="207" t="s">
        <v>133</v>
      </c>
      <c r="AV247" s="13" t="s">
        <v>81</v>
      </c>
      <c r="AW247" s="13" t="s">
        <v>31</v>
      </c>
      <c r="AX247" s="13" t="s">
        <v>73</v>
      </c>
      <c r="AY247" s="207" t="s">
        <v>125</v>
      </c>
    </row>
    <row r="248" spans="2:51" s="14" customFormat="1" ht="12">
      <c r="B248" s="208"/>
      <c r="C248" s="209"/>
      <c r="D248" s="199" t="s">
        <v>135</v>
      </c>
      <c r="E248" s="210" t="s">
        <v>1</v>
      </c>
      <c r="F248" s="211" t="s">
        <v>265</v>
      </c>
      <c r="G248" s="209"/>
      <c r="H248" s="212">
        <v>2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135</v>
      </c>
      <c r="AU248" s="218" t="s">
        <v>133</v>
      </c>
      <c r="AV248" s="14" t="s">
        <v>133</v>
      </c>
      <c r="AW248" s="14" t="s">
        <v>31</v>
      </c>
      <c r="AX248" s="14" t="s">
        <v>73</v>
      </c>
      <c r="AY248" s="218" t="s">
        <v>125</v>
      </c>
    </row>
    <row r="249" spans="2:51" s="15" customFormat="1" ht="12">
      <c r="B249" s="219"/>
      <c r="C249" s="220"/>
      <c r="D249" s="199" t="s">
        <v>135</v>
      </c>
      <c r="E249" s="221" t="s">
        <v>1</v>
      </c>
      <c r="F249" s="222" t="s">
        <v>156</v>
      </c>
      <c r="G249" s="220"/>
      <c r="H249" s="223">
        <v>3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135</v>
      </c>
      <c r="AU249" s="229" t="s">
        <v>133</v>
      </c>
      <c r="AV249" s="15" t="s">
        <v>132</v>
      </c>
      <c r="AW249" s="15" t="s">
        <v>31</v>
      </c>
      <c r="AX249" s="15" t="s">
        <v>81</v>
      </c>
      <c r="AY249" s="229" t="s">
        <v>125</v>
      </c>
    </row>
    <row r="250" spans="1:65" s="2" customFormat="1" ht="24.15" customHeight="1">
      <c r="A250" s="34"/>
      <c r="B250" s="35"/>
      <c r="C250" s="183" t="s">
        <v>358</v>
      </c>
      <c r="D250" s="183" t="s">
        <v>128</v>
      </c>
      <c r="E250" s="184" t="s">
        <v>359</v>
      </c>
      <c r="F250" s="185" t="s">
        <v>360</v>
      </c>
      <c r="G250" s="186" t="s">
        <v>131</v>
      </c>
      <c r="H250" s="187">
        <v>1</v>
      </c>
      <c r="I250" s="188"/>
      <c r="J250" s="189">
        <f>ROUND(I250*H250,2)</f>
        <v>0</v>
      </c>
      <c r="K250" s="190"/>
      <c r="L250" s="39"/>
      <c r="M250" s="191" t="s">
        <v>1</v>
      </c>
      <c r="N250" s="192" t="s">
        <v>39</v>
      </c>
      <c r="O250" s="71"/>
      <c r="P250" s="193">
        <f>O250*H250</f>
        <v>0</v>
      </c>
      <c r="Q250" s="193">
        <v>0</v>
      </c>
      <c r="R250" s="193">
        <f>Q250*H250</f>
        <v>0</v>
      </c>
      <c r="S250" s="193">
        <v>0</v>
      </c>
      <c r="T250" s="19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5" t="s">
        <v>205</v>
      </c>
      <c r="AT250" s="195" t="s">
        <v>128</v>
      </c>
      <c r="AU250" s="195" t="s">
        <v>133</v>
      </c>
      <c r="AY250" s="17" t="s">
        <v>125</v>
      </c>
      <c r="BE250" s="196">
        <f>IF(N250="základní",J250,0)</f>
        <v>0</v>
      </c>
      <c r="BF250" s="196">
        <f>IF(N250="snížená",J250,0)</f>
        <v>0</v>
      </c>
      <c r="BG250" s="196">
        <f>IF(N250="zákl. přenesená",J250,0)</f>
        <v>0</v>
      </c>
      <c r="BH250" s="196">
        <f>IF(N250="sníž. přenesená",J250,0)</f>
        <v>0</v>
      </c>
      <c r="BI250" s="196">
        <f>IF(N250="nulová",J250,0)</f>
        <v>0</v>
      </c>
      <c r="BJ250" s="17" t="s">
        <v>133</v>
      </c>
      <c r="BK250" s="196">
        <f>ROUND(I250*H250,2)</f>
        <v>0</v>
      </c>
      <c r="BL250" s="17" t="s">
        <v>205</v>
      </c>
      <c r="BM250" s="195" t="s">
        <v>361</v>
      </c>
    </row>
    <row r="251" spans="1:65" s="2" customFormat="1" ht="33" customHeight="1">
      <c r="A251" s="34"/>
      <c r="B251" s="35"/>
      <c r="C251" s="183" t="s">
        <v>362</v>
      </c>
      <c r="D251" s="183" t="s">
        <v>128</v>
      </c>
      <c r="E251" s="184" t="s">
        <v>363</v>
      </c>
      <c r="F251" s="185" t="s">
        <v>364</v>
      </c>
      <c r="G251" s="186" t="s">
        <v>172</v>
      </c>
      <c r="H251" s="187">
        <v>0.001</v>
      </c>
      <c r="I251" s="188"/>
      <c r="J251" s="189">
        <f>ROUND(I251*H251,2)</f>
        <v>0</v>
      </c>
      <c r="K251" s="190"/>
      <c r="L251" s="39"/>
      <c r="M251" s="191" t="s">
        <v>1</v>
      </c>
      <c r="N251" s="192" t="s">
        <v>39</v>
      </c>
      <c r="O251" s="71"/>
      <c r="P251" s="193">
        <f>O251*H251</f>
        <v>0</v>
      </c>
      <c r="Q251" s="193">
        <v>0</v>
      </c>
      <c r="R251" s="193">
        <f>Q251*H251</f>
        <v>0</v>
      </c>
      <c r="S251" s="193">
        <v>0</v>
      </c>
      <c r="T251" s="194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5" t="s">
        <v>205</v>
      </c>
      <c r="AT251" s="195" t="s">
        <v>128</v>
      </c>
      <c r="AU251" s="195" t="s">
        <v>133</v>
      </c>
      <c r="AY251" s="17" t="s">
        <v>125</v>
      </c>
      <c r="BE251" s="196">
        <f>IF(N251="základní",J251,0)</f>
        <v>0</v>
      </c>
      <c r="BF251" s="196">
        <f>IF(N251="snížená",J251,0)</f>
        <v>0</v>
      </c>
      <c r="BG251" s="196">
        <f>IF(N251="zákl. přenesená",J251,0)</f>
        <v>0</v>
      </c>
      <c r="BH251" s="196">
        <f>IF(N251="sníž. přenesená",J251,0)</f>
        <v>0</v>
      </c>
      <c r="BI251" s="196">
        <f>IF(N251="nulová",J251,0)</f>
        <v>0</v>
      </c>
      <c r="BJ251" s="17" t="s">
        <v>133</v>
      </c>
      <c r="BK251" s="196">
        <f>ROUND(I251*H251,2)</f>
        <v>0</v>
      </c>
      <c r="BL251" s="17" t="s">
        <v>205</v>
      </c>
      <c r="BM251" s="195" t="s">
        <v>365</v>
      </c>
    </row>
    <row r="252" spans="1:65" s="2" customFormat="1" ht="24.15" customHeight="1">
      <c r="A252" s="34"/>
      <c r="B252" s="35"/>
      <c r="C252" s="183" t="s">
        <v>366</v>
      </c>
      <c r="D252" s="183" t="s">
        <v>128</v>
      </c>
      <c r="E252" s="184" t="s">
        <v>367</v>
      </c>
      <c r="F252" s="185" t="s">
        <v>368</v>
      </c>
      <c r="G252" s="186" t="s">
        <v>172</v>
      </c>
      <c r="H252" s="187">
        <v>0.1</v>
      </c>
      <c r="I252" s="188"/>
      <c r="J252" s="189">
        <f>ROUND(I252*H252,2)</f>
        <v>0</v>
      </c>
      <c r="K252" s="190"/>
      <c r="L252" s="39"/>
      <c r="M252" s="191" t="s">
        <v>1</v>
      </c>
      <c r="N252" s="192" t="s">
        <v>39</v>
      </c>
      <c r="O252" s="71"/>
      <c r="P252" s="193">
        <f>O252*H252</f>
        <v>0</v>
      </c>
      <c r="Q252" s="193">
        <v>0</v>
      </c>
      <c r="R252" s="193">
        <f>Q252*H252</f>
        <v>0</v>
      </c>
      <c r="S252" s="193">
        <v>0</v>
      </c>
      <c r="T252" s="194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5" t="s">
        <v>205</v>
      </c>
      <c r="AT252" s="195" t="s">
        <v>128</v>
      </c>
      <c r="AU252" s="195" t="s">
        <v>133</v>
      </c>
      <c r="AY252" s="17" t="s">
        <v>125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17" t="s">
        <v>133</v>
      </c>
      <c r="BK252" s="196">
        <f>ROUND(I252*H252,2)</f>
        <v>0</v>
      </c>
      <c r="BL252" s="17" t="s">
        <v>205</v>
      </c>
      <c r="BM252" s="195" t="s">
        <v>369</v>
      </c>
    </row>
    <row r="253" spans="2:63" s="12" customFormat="1" ht="22.95" customHeight="1">
      <c r="B253" s="167"/>
      <c r="C253" s="168"/>
      <c r="D253" s="169" t="s">
        <v>72</v>
      </c>
      <c r="E253" s="181" t="s">
        <v>370</v>
      </c>
      <c r="F253" s="181" t="s">
        <v>371</v>
      </c>
      <c r="G253" s="168"/>
      <c r="H253" s="168"/>
      <c r="I253" s="171"/>
      <c r="J253" s="182">
        <f>BK253</f>
        <v>0</v>
      </c>
      <c r="K253" s="168"/>
      <c r="L253" s="173"/>
      <c r="M253" s="174"/>
      <c r="N253" s="175"/>
      <c r="O253" s="175"/>
      <c r="P253" s="176">
        <f>SUM(P254:P258)</f>
        <v>0</v>
      </c>
      <c r="Q253" s="175"/>
      <c r="R253" s="176">
        <f>SUM(R254:R258)</f>
        <v>0.0006000000000000001</v>
      </c>
      <c r="S253" s="175"/>
      <c r="T253" s="177">
        <f>SUM(T254:T258)</f>
        <v>0</v>
      </c>
      <c r="AR253" s="178" t="s">
        <v>133</v>
      </c>
      <c r="AT253" s="179" t="s">
        <v>72</v>
      </c>
      <c r="AU253" s="179" t="s">
        <v>81</v>
      </c>
      <c r="AY253" s="178" t="s">
        <v>125</v>
      </c>
      <c r="BK253" s="180">
        <f>SUM(BK254:BK258)</f>
        <v>0</v>
      </c>
    </row>
    <row r="254" spans="1:65" s="2" customFormat="1" ht="24.15" customHeight="1">
      <c r="A254" s="34"/>
      <c r="B254" s="35"/>
      <c r="C254" s="183" t="s">
        <v>372</v>
      </c>
      <c r="D254" s="183" t="s">
        <v>128</v>
      </c>
      <c r="E254" s="184" t="s">
        <v>373</v>
      </c>
      <c r="F254" s="185" t="s">
        <v>374</v>
      </c>
      <c r="G254" s="186" t="s">
        <v>131</v>
      </c>
      <c r="H254" s="187">
        <v>3</v>
      </c>
      <c r="I254" s="188"/>
      <c r="J254" s="189">
        <f>ROUND(I254*H254,2)</f>
        <v>0</v>
      </c>
      <c r="K254" s="190"/>
      <c r="L254" s="39"/>
      <c r="M254" s="191" t="s">
        <v>1</v>
      </c>
      <c r="N254" s="192" t="s">
        <v>39</v>
      </c>
      <c r="O254" s="71"/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205</v>
      </c>
      <c r="AT254" s="195" t="s">
        <v>128</v>
      </c>
      <c r="AU254" s="195" t="s">
        <v>133</v>
      </c>
      <c r="AY254" s="17" t="s">
        <v>125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133</v>
      </c>
      <c r="BK254" s="196">
        <f>ROUND(I254*H254,2)</f>
        <v>0</v>
      </c>
      <c r="BL254" s="17" t="s">
        <v>205</v>
      </c>
      <c r="BM254" s="195" t="s">
        <v>375</v>
      </c>
    </row>
    <row r="255" spans="1:65" s="2" customFormat="1" ht="24.15" customHeight="1">
      <c r="A255" s="34"/>
      <c r="B255" s="35"/>
      <c r="C255" s="230" t="s">
        <v>376</v>
      </c>
      <c r="D255" s="230" t="s">
        <v>226</v>
      </c>
      <c r="E255" s="231" t="s">
        <v>377</v>
      </c>
      <c r="F255" s="232" t="s">
        <v>378</v>
      </c>
      <c r="G255" s="233" t="s">
        <v>131</v>
      </c>
      <c r="H255" s="234">
        <v>3</v>
      </c>
      <c r="I255" s="235"/>
      <c r="J255" s="236">
        <f>ROUND(I255*H255,2)</f>
        <v>0</v>
      </c>
      <c r="K255" s="237"/>
      <c r="L255" s="238"/>
      <c r="M255" s="239" t="s">
        <v>1</v>
      </c>
      <c r="N255" s="240" t="s">
        <v>39</v>
      </c>
      <c r="O255" s="71"/>
      <c r="P255" s="193">
        <f>O255*H255</f>
        <v>0</v>
      </c>
      <c r="Q255" s="193">
        <v>0.0001</v>
      </c>
      <c r="R255" s="193">
        <f>Q255*H255</f>
        <v>0.00030000000000000003</v>
      </c>
      <c r="S255" s="193">
        <v>0</v>
      </c>
      <c r="T255" s="19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230</v>
      </c>
      <c r="AT255" s="195" t="s">
        <v>226</v>
      </c>
      <c r="AU255" s="195" t="s">
        <v>133</v>
      </c>
      <c r="AY255" s="17" t="s">
        <v>125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133</v>
      </c>
      <c r="BK255" s="196">
        <f>ROUND(I255*H255,2)</f>
        <v>0</v>
      </c>
      <c r="BL255" s="17" t="s">
        <v>205</v>
      </c>
      <c r="BM255" s="195" t="s">
        <v>379</v>
      </c>
    </row>
    <row r="256" spans="1:65" s="2" customFormat="1" ht="21.75" customHeight="1">
      <c r="A256" s="34"/>
      <c r="B256" s="35"/>
      <c r="C256" s="230" t="s">
        <v>380</v>
      </c>
      <c r="D256" s="230" t="s">
        <v>226</v>
      </c>
      <c r="E256" s="231" t="s">
        <v>381</v>
      </c>
      <c r="F256" s="232" t="s">
        <v>382</v>
      </c>
      <c r="G256" s="233" t="s">
        <v>131</v>
      </c>
      <c r="H256" s="234">
        <v>3</v>
      </c>
      <c r="I256" s="235"/>
      <c r="J256" s="236">
        <f>ROUND(I256*H256,2)</f>
        <v>0</v>
      </c>
      <c r="K256" s="237"/>
      <c r="L256" s="238"/>
      <c r="M256" s="239" t="s">
        <v>1</v>
      </c>
      <c r="N256" s="240" t="s">
        <v>39</v>
      </c>
      <c r="O256" s="71"/>
      <c r="P256" s="193">
        <f>O256*H256</f>
        <v>0</v>
      </c>
      <c r="Q256" s="193">
        <v>0.0001</v>
      </c>
      <c r="R256" s="193">
        <f>Q256*H256</f>
        <v>0.00030000000000000003</v>
      </c>
      <c r="S256" s="193">
        <v>0</v>
      </c>
      <c r="T256" s="194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5" t="s">
        <v>230</v>
      </c>
      <c r="AT256" s="195" t="s">
        <v>226</v>
      </c>
      <c r="AU256" s="195" t="s">
        <v>133</v>
      </c>
      <c r="AY256" s="17" t="s">
        <v>125</v>
      </c>
      <c r="BE256" s="196">
        <f>IF(N256="základní",J256,0)</f>
        <v>0</v>
      </c>
      <c r="BF256" s="196">
        <f>IF(N256="snížená",J256,0)</f>
        <v>0</v>
      </c>
      <c r="BG256" s="196">
        <f>IF(N256="zákl. přenesená",J256,0)</f>
        <v>0</v>
      </c>
      <c r="BH256" s="196">
        <f>IF(N256="sníž. přenesená",J256,0)</f>
        <v>0</v>
      </c>
      <c r="BI256" s="196">
        <f>IF(N256="nulová",J256,0)</f>
        <v>0</v>
      </c>
      <c r="BJ256" s="17" t="s">
        <v>133</v>
      </c>
      <c r="BK256" s="196">
        <f>ROUND(I256*H256,2)</f>
        <v>0</v>
      </c>
      <c r="BL256" s="17" t="s">
        <v>205</v>
      </c>
      <c r="BM256" s="195" t="s">
        <v>383</v>
      </c>
    </row>
    <row r="257" spans="1:65" s="2" customFormat="1" ht="24.15" customHeight="1">
      <c r="A257" s="34"/>
      <c r="B257" s="35"/>
      <c r="C257" s="183" t="s">
        <v>384</v>
      </c>
      <c r="D257" s="183" t="s">
        <v>128</v>
      </c>
      <c r="E257" s="184" t="s">
        <v>385</v>
      </c>
      <c r="F257" s="185" t="s">
        <v>386</v>
      </c>
      <c r="G257" s="186" t="s">
        <v>172</v>
      </c>
      <c r="H257" s="187">
        <v>0.001</v>
      </c>
      <c r="I257" s="188"/>
      <c r="J257" s="189">
        <f>ROUND(I257*H257,2)</f>
        <v>0</v>
      </c>
      <c r="K257" s="190"/>
      <c r="L257" s="39"/>
      <c r="M257" s="191" t="s">
        <v>1</v>
      </c>
      <c r="N257" s="192" t="s">
        <v>39</v>
      </c>
      <c r="O257" s="71"/>
      <c r="P257" s="193">
        <f>O257*H257</f>
        <v>0</v>
      </c>
      <c r="Q257" s="193">
        <v>0</v>
      </c>
      <c r="R257" s="193">
        <f>Q257*H257</f>
        <v>0</v>
      </c>
      <c r="S257" s="193">
        <v>0</v>
      </c>
      <c r="T257" s="194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5" t="s">
        <v>205</v>
      </c>
      <c r="AT257" s="195" t="s">
        <v>128</v>
      </c>
      <c r="AU257" s="195" t="s">
        <v>133</v>
      </c>
      <c r="AY257" s="17" t="s">
        <v>125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7" t="s">
        <v>133</v>
      </c>
      <c r="BK257" s="196">
        <f>ROUND(I257*H257,2)</f>
        <v>0</v>
      </c>
      <c r="BL257" s="17" t="s">
        <v>205</v>
      </c>
      <c r="BM257" s="195" t="s">
        <v>387</v>
      </c>
    </row>
    <row r="258" spans="1:65" s="2" customFormat="1" ht="24.15" customHeight="1">
      <c r="A258" s="34"/>
      <c r="B258" s="35"/>
      <c r="C258" s="183" t="s">
        <v>388</v>
      </c>
      <c r="D258" s="183" t="s">
        <v>128</v>
      </c>
      <c r="E258" s="184" t="s">
        <v>389</v>
      </c>
      <c r="F258" s="185" t="s">
        <v>390</v>
      </c>
      <c r="G258" s="186" t="s">
        <v>172</v>
      </c>
      <c r="H258" s="187">
        <v>0.001</v>
      </c>
      <c r="I258" s="188"/>
      <c r="J258" s="189">
        <f>ROUND(I258*H258,2)</f>
        <v>0</v>
      </c>
      <c r="K258" s="190"/>
      <c r="L258" s="39"/>
      <c r="M258" s="191" t="s">
        <v>1</v>
      </c>
      <c r="N258" s="192" t="s">
        <v>39</v>
      </c>
      <c r="O258" s="71"/>
      <c r="P258" s="193">
        <f>O258*H258</f>
        <v>0</v>
      </c>
      <c r="Q258" s="193">
        <v>0</v>
      </c>
      <c r="R258" s="193">
        <f>Q258*H258</f>
        <v>0</v>
      </c>
      <c r="S258" s="193">
        <v>0</v>
      </c>
      <c r="T258" s="194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5" t="s">
        <v>205</v>
      </c>
      <c r="AT258" s="195" t="s">
        <v>128</v>
      </c>
      <c r="AU258" s="195" t="s">
        <v>133</v>
      </c>
      <c r="AY258" s="17" t="s">
        <v>125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7" t="s">
        <v>133</v>
      </c>
      <c r="BK258" s="196">
        <f>ROUND(I258*H258,2)</f>
        <v>0</v>
      </c>
      <c r="BL258" s="17" t="s">
        <v>205</v>
      </c>
      <c r="BM258" s="195" t="s">
        <v>391</v>
      </c>
    </row>
    <row r="259" spans="2:63" s="12" customFormat="1" ht="22.95" customHeight="1">
      <c r="B259" s="167"/>
      <c r="C259" s="168"/>
      <c r="D259" s="169" t="s">
        <v>72</v>
      </c>
      <c r="E259" s="181" t="s">
        <v>392</v>
      </c>
      <c r="F259" s="181" t="s">
        <v>393</v>
      </c>
      <c r="G259" s="168"/>
      <c r="H259" s="168"/>
      <c r="I259" s="171"/>
      <c r="J259" s="182">
        <f>BK259</f>
        <v>0</v>
      </c>
      <c r="K259" s="168"/>
      <c r="L259" s="173"/>
      <c r="M259" s="174"/>
      <c r="N259" s="175"/>
      <c r="O259" s="175"/>
      <c r="P259" s="176">
        <f>SUM(P260:P266)</f>
        <v>0</v>
      </c>
      <c r="Q259" s="175"/>
      <c r="R259" s="176">
        <f>SUM(R260:R266)</f>
        <v>0.003</v>
      </c>
      <c r="S259" s="175"/>
      <c r="T259" s="177">
        <f>SUM(T260:T266)</f>
        <v>0.011</v>
      </c>
      <c r="AR259" s="178" t="s">
        <v>133</v>
      </c>
      <c r="AT259" s="179" t="s">
        <v>72</v>
      </c>
      <c r="AU259" s="179" t="s">
        <v>81</v>
      </c>
      <c r="AY259" s="178" t="s">
        <v>125</v>
      </c>
      <c r="BK259" s="180">
        <f>SUM(BK260:BK266)</f>
        <v>0</v>
      </c>
    </row>
    <row r="260" spans="1:65" s="2" customFormat="1" ht="24.15" customHeight="1">
      <c r="A260" s="34"/>
      <c r="B260" s="35"/>
      <c r="C260" s="183" t="s">
        <v>394</v>
      </c>
      <c r="D260" s="183" t="s">
        <v>128</v>
      </c>
      <c r="E260" s="184" t="s">
        <v>395</v>
      </c>
      <c r="F260" s="185" t="s">
        <v>396</v>
      </c>
      <c r="G260" s="186" t="s">
        <v>131</v>
      </c>
      <c r="H260" s="187">
        <v>2</v>
      </c>
      <c r="I260" s="188"/>
      <c r="J260" s="189">
        <f>ROUND(I260*H260,2)</f>
        <v>0</v>
      </c>
      <c r="K260" s="190"/>
      <c r="L260" s="39"/>
      <c r="M260" s="191" t="s">
        <v>1</v>
      </c>
      <c r="N260" s="192" t="s">
        <v>39</v>
      </c>
      <c r="O260" s="71"/>
      <c r="P260" s="193">
        <f>O260*H260</f>
        <v>0</v>
      </c>
      <c r="Q260" s="193">
        <v>0</v>
      </c>
      <c r="R260" s="193">
        <f>Q260*H260</f>
        <v>0</v>
      </c>
      <c r="S260" s="193">
        <v>0</v>
      </c>
      <c r="T260" s="19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5" t="s">
        <v>205</v>
      </c>
      <c r="AT260" s="195" t="s">
        <v>128</v>
      </c>
      <c r="AU260" s="195" t="s">
        <v>133</v>
      </c>
      <c r="AY260" s="17" t="s">
        <v>125</v>
      </c>
      <c r="BE260" s="196">
        <f>IF(N260="základní",J260,0)</f>
        <v>0</v>
      </c>
      <c r="BF260" s="196">
        <f>IF(N260="snížená",J260,0)</f>
        <v>0</v>
      </c>
      <c r="BG260" s="196">
        <f>IF(N260="zákl. přenesená",J260,0)</f>
        <v>0</v>
      </c>
      <c r="BH260" s="196">
        <f>IF(N260="sníž. přenesená",J260,0)</f>
        <v>0</v>
      </c>
      <c r="BI260" s="196">
        <f>IF(N260="nulová",J260,0)</f>
        <v>0</v>
      </c>
      <c r="BJ260" s="17" t="s">
        <v>133</v>
      </c>
      <c r="BK260" s="196">
        <f>ROUND(I260*H260,2)</f>
        <v>0</v>
      </c>
      <c r="BL260" s="17" t="s">
        <v>205</v>
      </c>
      <c r="BM260" s="195" t="s">
        <v>397</v>
      </c>
    </row>
    <row r="261" spans="2:51" s="13" customFormat="1" ht="12">
      <c r="B261" s="197"/>
      <c r="C261" s="198"/>
      <c r="D261" s="199" t="s">
        <v>135</v>
      </c>
      <c r="E261" s="200" t="s">
        <v>1</v>
      </c>
      <c r="F261" s="201" t="s">
        <v>398</v>
      </c>
      <c r="G261" s="198"/>
      <c r="H261" s="200" t="s">
        <v>1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135</v>
      </c>
      <c r="AU261" s="207" t="s">
        <v>133</v>
      </c>
      <c r="AV261" s="13" t="s">
        <v>81</v>
      </c>
      <c r="AW261" s="13" t="s">
        <v>31</v>
      </c>
      <c r="AX261" s="13" t="s">
        <v>73</v>
      </c>
      <c r="AY261" s="207" t="s">
        <v>125</v>
      </c>
    </row>
    <row r="262" spans="2:51" s="14" customFormat="1" ht="12">
      <c r="B262" s="208"/>
      <c r="C262" s="209"/>
      <c r="D262" s="199" t="s">
        <v>135</v>
      </c>
      <c r="E262" s="210" t="s">
        <v>1</v>
      </c>
      <c r="F262" s="211" t="s">
        <v>133</v>
      </c>
      <c r="G262" s="209"/>
      <c r="H262" s="212">
        <v>2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135</v>
      </c>
      <c r="AU262" s="218" t="s">
        <v>133</v>
      </c>
      <c r="AV262" s="14" t="s">
        <v>133</v>
      </c>
      <c r="AW262" s="14" t="s">
        <v>31</v>
      </c>
      <c r="AX262" s="14" t="s">
        <v>81</v>
      </c>
      <c r="AY262" s="218" t="s">
        <v>125</v>
      </c>
    </row>
    <row r="263" spans="1:65" s="2" customFormat="1" ht="24.15" customHeight="1">
      <c r="A263" s="34"/>
      <c r="B263" s="35"/>
      <c r="C263" s="230" t="s">
        <v>399</v>
      </c>
      <c r="D263" s="230" t="s">
        <v>226</v>
      </c>
      <c r="E263" s="231" t="s">
        <v>400</v>
      </c>
      <c r="F263" s="232" t="s">
        <v>401</v>
      </c>
      <c r="G263" s="233" t="s">
        <v>131</v>
      </c>
      <c r="H263" s="234">
        <v>2</v>
      </c>
      <c r="I263" s="235"/>
      <c r="J263" s="236">
        <f>ROUND(I263*H263,2)</f>
        <v>0</v>
      </c>
      <c r="K263" s="237"/>
      <c r="L263" s="238"/>
      <c r="M263" s="239" t="s">
        <v>1</v>
      </c>
      <c r="N263" s="240" t="s">
        <v>39</v>
      </c>
      <c r="O263" s="71"/>
      <c r="P263" s="193">
        <f>O263*H263</f>
        <v>0</v>
      </c>
      <c r="Q263" s="193">
        <v>0.0015</v>
      </c>
      <c r="R263" s="193">
        <f>Q263*H263</f>
        <v>0.003</v>
      </c>
      <c r="S263" s="193">
        <v>0</v>
      </c>
      <c r="T263" s="194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95" t="s">
        <v>230</v>
      </c>
      <c r="AT263" s="195" t="s">
        <v>226</v>
      </c>
      <c r="AU263" s="195" t="s">
        <v>133</v>
      </c>
      <c r="AY263" s="17" t="s">
        <v>125</v>
      </c>
      <c r="BE263" s="196">
        <f>IF(N263="základní",J263,0)</f>
        <v>0</v>
      </c>
      <c r="BF263" s="196">
        <f>IF(N263="snížená",J263,0)</f>
        <v>0</v>
      </c>
      <c r="BG263" s="196">
        <f>IF(N263="zákl. přenesená",J263,0)</f>
        <v>0</v>
      </c>
      <c r="BH263" s="196">
        <f>IF(N263="sníž. přenesená",J263,0)</f>
        <v>0</v>
      </c>
      <c r="BI263" s="196">
        <f>IF(N263="nulová",J263,0)</f>
        <v>0</v>
      </c>
      <c r="BJ263" s="17" t="s">
        <v>133</v>
      </c>
      <c r="BK263" s="196">
        <f>ROUND(I263*H263,2)</f>
        <v>0</v>
      </c>
      <c r="BL263" s="17" t="s">
        <v>205</v>
      </c>
      <c r="BM263" s="195" t="s">
        <v>402</v>
      </c>
    </row>
    <row r="264" spans="1:65" s="2" customFormat="1" ht="24.15" customHeight="1">
      <c r="A264" s="34"/>
      <c r="B264" s="35"/>
      <c r="C264" s="183" t="s">
        <v>403</v>
      </c>
      <c r="D264" s="183" t="s">
        <v>128</v>
      </c>
      <c r="E264" s="184" t="s">
        <v>404</v>
      </c>
      <c r="F264" s="185" t="s">
        <v>405</v>
      </c>
      <c r="G264" s="186" t="s">
        <v>131</v>
      </c>
      <c r="H264" s="187">
        <v>2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39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0.0055</v>
      </c>
      <c r="T264" s="194">
        <f>S264*H264</f>
        <v>0.011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205</v>
      </c>
      <c r="AT264" s="195" t="s">
        <v>128</v>
      </c>
      <c r="AU264" s="195" t="s">
        <v>133</v>
      </c>
      <c r="AY264" s="17" t="s">
        <v>125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133</v>
      </c>
      <c r="BK264" s="196">
        <f>ROUND(I264*H264,2)</f>
        <v>0</v>
      </c>
      <c r="BL264" s="17" t="s">
        <v>205</v>
      </c>
      <c r="BM264" s="195" t="s">
        <v>406</v>
      </c>
    </row>
    <row r="265" spans="1:65" s="2" customFormat="1" ht="33" customHeight="1">
      <c r="A265" s="34"/>
      <c r="B265" s="35"/>
      <c r="C265" s="183" t="s">
        <v>407</v>
      </c>
      <c r="D265" s="183" t="s">
        <v>128</v>
      </c>
      <c r="E265" s="184" t="s">
        <v>408</v>
      </c>
      <c r="F265" s="185" t="s">
        <v>409</v>
      </c>
      <c r="G265" s="186" t="s">
        <v>172</v>
      </c>
      <c r="H265" s="187">
        <v>0.003</v>
      </c>
      <c r="I265" s="188"/>
      <c r="J265" s="189">
        <f>ROUND(I265*H265,2)</f>
        <v>0</v>
      </c>
      <c r="K265" s="190"/>
      <c r="L265" s="39"/>
      <c r="M265" s="191" t="s">
        <v>1</v>
      </c>
      <c r="N265" s="192" t="s">
        <v>39</v>
      </c>
      <c r="O265" s="71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5" t="s">
        <v>205</v>
      </c>
      <c r="AT265" s="195" t="s">
        <v>128</v>
      </c>
      <c r="AU265" s="195" t="s">
        <v>133</v>
      </c>
      <c r="AY265" s="17" t="s">
        <v>125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7" t="s">
        <v>133</v>
      </c>
      <c r="BK265" s="196">
        <f>ROUND(I265*H265,2)</f>
        <v>0</v>
      </c>
      <c r="BL265" s="17" t="s">
        <v>205</v>
      </c>
      <c r="BM265" s="195" t="s">
        <v>410</v>
      </c>
    </row>
    <row r="266" spans="1:65" s="2" customFormat="1" ht="24.15" customHeight="1">
      <c r="A266" s="34"/>
      <c r="B266" s="35"/>
      <c r="C266" s="183" t="s">
        <v>411</v>
      </c>
      <c r="D266" s="183" t="s">
        <v>128</v>
      </c>
      <c r="E266" s="184" t="s">
        <v>412</v>
      </c>
      <c r="F266" s="185" t="s">
        <v>413</v>
      </c>
      <c r="G266" s="186" t="s">
        <v>172</v>
      </c>
      <c r="H266" s="187">
        <v>0.003</v>
      </c>
      <c r="I266" s="188"/>
      <c r="J266" s="189">
        <f>ROUND(I266*H266,2)</f>
        <v>0</v>
      </c>
      <c r="K266" s="190"/>
      <c r="L266" s="39"/>
      <c r="M266" s="191" t="s">
        <v>1</v>
      </c>
      <c r="N266" s="192" t="s">
        <v>39</v>
      </c>
      <c r="O266" s="71"/>
      <c r="P266" s="193">
        <f>O266*H266</f>
        <v>0</v>
      </c>
      <c r="Q266" s="193">
        <v>0</v>
      </c>
      <c r="R266" s="193">
        <f>Q266*H266</f>
        <v>0</v>
      </c>
      <c r="S266" s="193">
        <v>0</v>
      </c>
      <c r="T266" s="19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5" t="s">
        <v>205</v>
      </c>
      <c r="AT266" s="195" t="s">
        <v>128</v>
      </c>
      <c r="AU266" s="195" t="s">
        <v>133</v>
      </c>
      <c r="AY266" s="17" t="s">
        <v>125</v>
      </c>
      <c r="BE266" s="196">
        <f>IF(N266="základní",J266,0)</f>
        <v>0</v>
      </c>
      <c r="BF266" s="196">
        <f>IF(N266="snížená",J266,0)</f>
        <v>0</v>
      </c>
      <c r="BG266" s="196">
        <f>IF(N266="zákl. přenesená",J266,0)</f>
        <v>0</v>
      </c>
      <c r="BH266" s="196">
        <f>IF(N266="sníž. přenesená",J266,0)</f>
        <v>0</v>
      </c>
      <c r="BI266" s="196">
        <f>IF(N266="nulová",J266,0)</f>
        <v>0</v>
      </c>
      <c r="BJ266" s="17" t="s">
        <v>133</v>
      </c>
      <c r="BK266" s="196">
        <f>ROUND(I266*H266,2)</f>
        <v>0</v>
      </c>
      <c r="BL266" s="17" t="s">
        <v>205</v>
      </c>
      <c r="BM266" s="195" t="s">
        <v>414</v>
      </c>
    </row>
    <row r="267" spans="2:63" s="12" customFormat="1" ht="22.95" customHeight="1">
      <c r="B267" s="167"/>
      <c r="C267" s="168"/>
      <c r="D267" s="169" t="s">
        <v>72</v>
      </c>
      <c r="E267" s="181" t="s">
        <v>415</v>
      </c>
      <c r="F267" s="181" t="s">
        <v>416</v>
      </c>
      <c r="G267" s="168"/>
      <c r="H267" s="168"/>
      <c r="I267" s="171"/>
      <c r="J267" s="182">
        <f>BK267</f>
        <v>0</v>
      </c>
      <c r="K267" s="168"/>
      <c r="L267" s="173"/>
      <c r="M267" s="174"/>
      <c r="N267" s="175"/>
      <c r="O267" s="175"/>
      <c r="P267" s="176">
        <f>SUM(P268:P272)</f>
        <v>0</v>
      </c>
      <c r="Q267" s="175"/>
      <c r="R267" s="176">
        <f>SUM(R268:R272)</f>
        <v>0</v>
      </c>
      <c r="S267" s="175"/>
      <c r="T267" s="177">
        <f>SUM(T268:T272)</f>
        <v>0.416064</v>
      </c>
      <c r="AR267" s="178" t="s">
        <v>133</v>
      </c>
      <c r="AT267" s="179" t="s">
        <v>72</v>
      </c>
      <c r="AU267" s="179" t="s">
        <v>81</v>
      </c>
      <c r="AY267" s="178" t="s">
        <v>125</v>
      </c>
      <c r="BK267" s="180">
        <f>SUM(BK268:BK272)</f>
        <v>0</v>
      </c>
    </row>
    <row r="268" spans="1:65" s="2" customFormat="1" ht="24.15" customHeight="1">
      <c r="A268" s="34"/>
      <c r="B268" s="35"/>
      <c r="C268" s="183" t="s">
        <v>417</v>
      </c>
      <c r="D268" s="183" t="s">
        <v>128</v>
      </c>
      <c r="E268" s="184" t="s">
        <v>418</v>
      </c>
      <c r="F268" s="185" t="s">
        <v>419</v>
      </c>
      <c r="G268" s="186" t="s">
        <v>131</v>
      </c>
      <c r="H268" s="187">
        <v>17.336</v>
      </c>
      <c r="I268" s="188"/>
      <c r="J268" s="189">
        <f>ROUND(I268*H268,2)</f>
        <v>0</v>
      </c>
      <c r="K268" s="190"/>
      <c r="L268" s="39"/>
      <c r="M268" s="191" t="s">
        <v>1</v>
      </c>
      <c r="N268" s="192" t="s">
        <v>39</v>
      </c>
      <c r="O268" s="71"/>
      <c r="P268" s="193">
        <f>O268*H268</f>
        <v>0</v>
      </c>
      <c r="Q268" s="193">
        <v>0</v>
      </c>
      <c r="R268" s="193">
        <f>Q268*H268</f>
        <v>0</v>
      </c>
      <c r="S268" s="193">
        <v>0.024</v>
      </c>
      <c r="T268" s="194">
        <f>S268*H268</f>
        <v>0.416064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5" t="s">
        <v>205</v>
      </c>
      <c r="AT268" s="195" t="s">
        <v>128</v>
      </c>
      <c r="AU268" s="195" t="s">
        <v>133</v>
      </c>
      <c r="AY268" s="17" t="s">
        <v>125</v>
      </c>
      <c r="BE268" s="196">
        <f>IF(N268="základní",J268,0)</f>
        <v>0</v>
      </c>
      <c r="BF268" s="196">
        <f>IF(N268="snížená",J268,0)</f>
        <v>0</v>
      </c>
      <c r="BG268" s="196">
        <f>IF(N268="zákl. přenesená",J268,0)</f>
        <v>0</v>
      </c>
      <c r="BH268" s="196">
        <f>IF(N268="sníž. přenesená",J268,0)</f>
        <v>0</v>
      </c>
      <c r="BI268" s="196">
        <f>IF(N268="nulová",J268,0)</f>
        <v>0</v>
      </c>
      <c r="BJ268" s="17" t="s">
        <v>133</v>
      </c>
      <c r="BK268" s="196">
        <f>ROUND(I268*H268,2)</f>
        <v>0</v>
      </c>
      <c r="BL268" s="17" t="s">
        <v>205</v>
      </c>
      <c r="BM268" s="195" t="s">
        <v>420</v>
      </c>
    </row>
    <row r="269" spans="2:51" s="14" customFormat="1" ht="12">
      <c r="B269" s="208"/>
      <c r="C269" s="209"/>
      <c r="D269" s="199" t="s">
        <v>135</v>
      </c>
      <c r="E269" s="210" t="s">
        <v>1</v>
      </c>
      <c r="F269" s="211" t="s">
        <v>421</v>
      </c>
      <c r="G269" s="209"/>
      <c r="H269" s="212">
        <v>17.336</v>
      </c>
      <c r="I269" s="213"/>
      <c r="J269" s="209"/>
      <c r="K269" s="209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135</v>
      </c>
      <c r="AU269" s="218" t="s">
        <v>133</v>
      </c>
      <c r="AV269" s="14" t="s">
        <v>133</v>
      </c>
      <c r="AW269" s="14" t="s">
        <v>31</v>
      </c>
      <c r="AX269" s="14" t="s">
        <v>81</v>
      </c>
      <c r="AY269" s="218" t="s">
        <v>125</v>
      </c>
    </row>
    <row r="270" spans="1:65" s="2" customFormat="1" ht="24.15" customHeight="1">
      <c r="A270" s="34"/>
      <c r="B270" s="35"/>
      <c r="C270" s="183" t="s">
        <v>422</v>
      </c>
      <c r="D270" s="183" t="s">
        <v>128</v>
      </c>
      <c r="E270" s="184" t="s">
        <v>423</v>
      </c>
      <c r="F270" s="185" t="s">
        <v>424</v>
      </c>
      <c r="G270" s="186" t="s">
        <v>131</v>
      </c>
      <c r="H270" s="187">
        <v>4</v>
      </c>
      <c r="I270" s="188"/>
      <c r="J270" s="189">
        <f>ROUND(I270*H270,2)</f>
        <v>0</v>
      </c>
      <c r="K270" s="190"/>
      <c r="L270" s="39"/>
      <c r="M270" s="191" t="s">
        <v>1</v>
      </c>
      <c r="N270" s="192" t="s">
        <v>39</v>
      </c>
      <c r="O270" s="71"/>
      <c r="P270" s="193">
        <f>O270*H270</f>
        <v>0</v>
      </c>
      <c r="Q270" s="193">
        <v>0</v>
      </c>
      <c r="R270" s="193">
        <f>Q270*H270</f>
        <v>0</v>
      </c>
      <c r="S270" s="193">
        <v>0</v>
      </c>
      <c r="T270" s="194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5" t="s">
        <v>205</v>
      </c>
      <c r="AT270" s="195" t="s">
        <v>128</v>
      </c>
      <c r="AU270" s="195" t="s">
        <v>133</v>
      </c>
      <c r="AY270" s="17" t="s">
        <v>125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7" t="s">
        <v>133</v>
      </c>
      <c r="BK270" s="196">
        <f>ROUND(I270*H270,2)</f>
        <v>0</v>
      </c>
      <c r="BL270" s="17" t="s">
        <v>205</v>
      </c>
      <c r="BM270" s="195" t="s">
        <v>425</v>
      </c>
    </row>
    <row r="271" spans="2:51" s="13" customFormat="1" ht="12">
      <c r="B271" s="197"/>
      <c r="C271" s="198"/>
      <c r="D271" s="199" t="s">
        <v>135</v>
      </c>
      <c r="E271" s="200" t="s">
        <v>1</v>
      </c>
      <c r="F271" s="201" t="s">
        <v>426</v>
      </c>
      <c r="G271" s="198"/>
      <c r="H271" s="200" t="s">
        <v>1</v>
      </c>
      <c r="I271" s="202"/>
      <c r="J271" s="198"/>
      <c r="K271" s="198"/>
      <c r="L271" s="203"/>
      <c r="M271" s="204"/>
      <c r="N271" s="205"/>
      <c r="O271" s="205"/>
      <c r="P271" s="205"/>
      <c r="Q271" s="205"/>
      <c r="R271" s="205"/>
      <c r="S271" s="205"/>
      <c r="T271" s="206"/>
      <c r="AT271" s="207" t="s">
        <v>135</v>
      </c>
      <c r="AU271" s="207" t="s">
        <v>133</v>
      </c>
      <c r="AV271" s="13" t="s">
        <v>81</v>
      </c>
      <c r="AW271" s="13" t="s">
        <v>31</v>
      </c>
      <c r="AX271" s="13" t="s">
        <v>73</v>
      </c>
      <c r="AY271" s="207" t="s">
        <v>125</v>
      </c>
    </row>
    <row r="272" spans="2:51" s="14" customFormat="1" ht="12">
      <c r="B272" s="208"/>
      <c r="C272" s="209"/>
      <c r="D272" s="199" t="s">
        <v>135</v>
      </c>
      <c r="E272" s="210" t="s">
        <v>1</v>
      </c>
      <c r="F272" s="211" t="s">
        <v>427</v>
      </c>
      <c r="G272" s="209"/>
      <c r="H272" s="212">
        <v>4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135</v>
      </c>
      <c r="AU272" s="218" t="s">
        <v>133</v>
      </c>
      <c r="AV272" s="14" t="s">
        <v>133</v>
      </c>
      <c r="AW272" s="14" t="s">
        <v>31</v>
      </c>
      <c r="AX272" s="14" t="s">
        <v>81</v>
      </c>
      <c r="AY272" s="218" t="s">
        <v>125</v>
      </c>
    </row>
    <row r="273" spans="2:63" s="12" customFormat="1" ht="22.95" customHeight="1">
      <c r="B273" s="167"/>
      <c r="C273" s="168"/>
      <c r="D273" s="169" t="s">
        <v>72</v>
      </c>
      <c r="E273" s="181" t="s">
        <v>428</v>
      </c>
      <c r="F273" s="181" t="s">
        <v>429</v>
      </c>
      <c r="G273" s="168"/>
      <c r="H273" s="168"/>
      <c r="I273" s="171"/>
      <c r="J273" s="182">
        <f>BK273</f>
        <v>0</v>
      </c>
      <c r="K273" s="168"/>
      <c r="L273" s="173"/>
      <c r="M273" s="174"/>
      <c r="N273" s="175"/>
      <c r="O273" s="175"/>
      <c r="P273" s="176">
        <f>SUM(P274:P279)</f>
        <v>0</v>
      </c>
      <c r="Q273" s="175"/>
      <c r="R273" s="176">
        <f>SUM(R274:R279)</f>
        <v>0</v>
      </c>
      <c r="S273" s="175"/>
      <c r="T273" s="177">
        <f>SUM(T274:T279)</f>
        <v>0.00045000000000000004</v>
      </c>
      <c r="AR273" s="178" t="s">
        <v>133</v>
      </c>
      <c r="AT273" s="179" t="s">
        <v>72</v>
      </c>
      <c r="AU273" s="179" t="s">
        <v>81</v>
      </c>
      <c r="AY273" s="178" t="s">
        <v>125</v>
      </c>
      <c r="BK273" s="180">
        <f>SUM(BK274:BK279)</f>
        <v>0</v>
      </c>
    </row>
    <row r="274" spans="1:65" s="2" customFormat="1" ht="16.5" customHeight="1">
      <c r="A274" s="34"/>
      <c r="B274" s="35"/>
      <c r="C274" s="183" t="s">
        <v>430</v>
      </c>
      <c r="D274" s="183" t="s">
        <v>128</v>
      </c>
      <c r="E274" s="184" t="s">
        <v>431</v>
      </c>
      <c r="F274" s="185" t="s">
        <v>432</v>
      </c>
      <c r="G274" s="186" t="s">
        <v>229</v>
      </c>
      <c r="H274" s="187">
        <v>4.5</v>
      </c>
      <c r="I274" s="188"/>
      <c r="J274" s="189">
        <f>ROUND(I274*H274,2)</f>
        <v>0</v>
      </c>
      <c r="K274" s="190"/>
      <c r="L274" s="39"/>
      <c r="M274" s="191" t="s">
        <v>1</v>
      </c>
      <c r="N274" s="192" t="s">
        <v>39</v>
      </c>
      <c r="O274" s="71"/>
      <c r="P274" s="193">
        <f>O274*H274</f>
        <v>0</v>
      </c>
      <c r="Q274" s="193">
        <v>0</v>
      </c>
      <c r="R274" s="193">
        <f>Q274*H274</f>
        <v>0</v>
      </c>
      <c r="S274" s="193">
        <v>0.0001</v>
      </c>
      <c r="T274" s="194">
        <f>S274*H274</f>
        <v>0.00045000000000000004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5" t="s">
        <v>205</v>
      </c>
      <c r="AT274" s="195" t="s">
        <v>128</v>
      </c>
      <c r="AU274" s="195" t="s">
        <v>133</v>
      </c>
      <c r="AY274" s="17" t="s">
        <v>125</v>
      </c>
      <c r="BE274" s="196">
        <f>IF(N274="základní",J274,0)</f>
        <v>0</v>
      </c>
      <c r="BF274" s="196">
        <f>IF(N274="snížená",J274,0)</f>
        <v>0</v>
      </c>
      <c r="BG274" s="196">
        <f>IF(N274="zákl. přenesená",J274,0)</f>
        <v>0</v>
      </c>
      <c r="BH274" s="196">
        <f>IF(N274="sníž. přenesená",J274,0)</f>
        <v>0</v>
      </c>
      <c r="BI274" s="196">
        <f>IF(N274="nulová",J274,0)</f>
        <v>0</v>
      </c>
      <c r="BJ274" s="17" t="s">
        <v>133</v>
      </c>
      <c r="BK274" s="196">
        <f>ROUND(I274*H274,2)</f>
        <v>0</v>
      </c>
      <c r="BL274" s="17" t="s">
        <v>205</v>
      </c>
      <c r="BM274" s="195" t="s">
        <v>433</v>
      </c>
    </row>
    <row r="275" spans="2:51" s="13" customFormat="1" ht="12">
      <c r="B275" s="197"/>
      <c r="C275" s="198"/>
      <c r="D275" s="199" t="s">
        <v>135</v>
      </c>
      <c r="E275" s="200" t="s">
        <v>1</v>
      </c>
      <c r="F275" s="201" t="s">
        <v>434</v>
      </c>
      <c r="G275" s="198"/>
      <c r="H275" s="200" t="s">
        <v>1</v>
      </c>
      <c r="I275" s="202"/>
      <c r="J275" s="198"/>
      <c r="K275" s="198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135</v>
      </c>
      <c r="AU275" s="207" t="s">
        <v>133</v>
      </c>
      <c r="AV275" s="13" t="s">
        <v>81</v>
      </c>
      <c r="AW275" s="13" t="s">
        <v>31</v>
      </c>
      <c r="AX275" s="13" t="s">
        <v>73</v>
      </c>
      <c r="AY275" s="207" t="s">
        <v>125</v>
      </c>
    </row>
    <row r="276" spans="2:51" s="14" customFormat="1" ht="12">
      <c r="B276" s="208"/>
      <c r="C276" s="209"/>
      <c r="D276" s="199" t="s">
        <v>135</v>
      </c>
      <c r="E276" s="210" t="s">
        <v>1</v>
      </c>
      <c r="F276" s="211" t="s">
        <v>435</v>
      </c>
      <c r="G276" s="209"/>
      <c r="H276" s="212">
        <v>3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135</v>
      </c>
      <c r="AU276" s="218" t="s">
        <v>133</v>
      </c>
      <c r="AV276" s="14" t="s">
        <v>133</v>
      </c>
      <c r="AW276" s="14" t="s">
        <v>31</v>
      </c>
      <c r="AX276" s="14" t="s">
        <v>73</v>
      </c>
      <c r="AY276" s="218" t="s">
        <v>125</v>
      </c>
    </row>
    <row r="277" spans="2:51" s="13" customFormat="1" ht="12">
      <c r="B277" s="197"/>
      <c r="C277" s="198"/>
      <c r="D277" s="199" t="s">
        <v>135</v>
      </c>
      <c r="E277" s="200" t="s">
        <v>1</v>
      </c>
      <c r="F277" s="201" t="s">
        <v>150</v>
      </c>
      <c r="G277" s="198"/>
      <c r="H277" s="200" t="s">
        <v>1</v>
      </c>
      <c r="I277" s="202"/>
      <c r="J277" s="198"/>
      <c r="K277" s="198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135</v>
      </c>
      <c r="AU277" s="207" t="s">
        <v>133</v>
      </c>
      <c r="AV277" s="13" t="s">
        <v>81</v>
      </c>
      <c r="AW277" s="13" t="s">
        <v>31</v>
      </c>
      <c r="AX277" s="13" t="s">
        <v>73</v>
      </c>
      <c r="AY277" s="207" t="s">
        <v>125</v>
      </c>
    </row>
    <row r="278" spans="2:51" s="14" customFormat="1" ht="12">
      <c r="B278" s="208"/>
      <c r="C278" s="209"/>
      <c r="D278" s="199" t="s">
        <v>135</v>
      </c>
      <c r="E278" s="210" t="s">
        <v>1</v>
      </c>
      <c r="F278" s="211" t="s">
        <v>436</v>
      </c>
      <c r="G278" s="209"/>
      <c r="H278" s="212">
        <v>1.5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135</v>
      </c>
      <c r="AU278" s="218" t="s">
        <v>133</v>
      </c>
      <c r="AV278" s="14" t="s">
        <v>133</v>
      </c>
      <c r="AW278" s="14" t="s">
        <v>31</v>
      </c>
      <c r="AX278" s="14" t="s">
        <v>73</v>
      </c>
      <c r="AY278" s="218" t="s">
        <v>125</v>
      </c>
    </row>
    <row r="279" spans="2:51" s="15" customFormat="1" ht="12">
      <c r="B279" s="219"/>
      <c r="C279" s="220"/>
      <c r="D279" s="199" t="s">
        <v>135</v>
      </c>
      <c r="E279" s="221" t="s">
        <v>1</v>
      </c>
      <c r="F279" s="222" t="s">
        <v>156</v>
      </c>
      <c r="G279" s="220"/>
      <c r="H279" s="223">
        <v>4.5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135</v>
      </c>
      <c r="AU279" s="229" t="s">
        <v>133</v>
      </c>
      <c r="AV279" s="15" t="s">
        <v>132</v>
      </c>
      <c r="AW279" s="15" t="s">
        <v>31</v>
      </c>
      <c r="AX279" s="15" t="s">
        <v>81</v>
      </c>
      <c r="AY279" s="229" t="s">
        <v>125</v>
      </c>
    </row>
    <row r="280" spans="2:63" s="12" customFormat="1" ht="22.95" customHeight="1">
      <c r="B280" s="167"/>
      <c r="C280" s="168"/>
      <c r="D280" s="169" t="s">
        <v>72</v>
      </c>
      <c r="E280" s="181" t="s">
        <v>437</v>
      </c>
      <c r="F280" s="181" t="s">
        <v>438</v>
      </c>
      <c r="G280" s="168"/>
      <c r="H280" s="168"/>
      <c r="I280" s="171"/>
      <c r="J280" s="182">
        <f>BK280</f>
        <v>0</v>
      </c>
      <c r="K280" s="168"/>
      <c r="L280" s="173"/>
      <c r="M280" s="174"/>
      <c r="N280" s="175"/>
      <c r="O280" s="175"/>
      <c r="P280" s="176">
        <f>SUM(P281:P301)</f>
        <v>0</v>
      </c>
      <c r="Q280" s="175"/>
      <c r="R280" s="176">
        <f>SUM(R281:R301)</f>
        <v>0.014059499999999999</v>
      </c>
      <c r="S280" s="175"/>
      <c r="T280" s="177">
        <f>SUM(T281:T301)</f>
        <v>0.012977999999999998</v>
      </c>
      <c r="AR280" s="178" t="s">
        <v>133</v>
      </c>
      <c r="AT280" s="179" t="s">
        <v>72</v>
      </c>
      <c r="AU280" s="179" t="s">
        <v>81</v>
      </c>
      <c r="AY280" s="178" t="s">
        <v>125</v>
      </c>
      <c r="BK280" s="180">
        <f>SUM(BK281:BK301)</f>
        <v>0</v>
      </c>
    </row>
    <row r="281" spans="1:65" s="2" customFormat="1" ht="16.5" customHeight="1">
      <c r="A281" s="34"/>
      <c r="B281" s="35"/>
      <c r="C281" s="183" t="s">
        <v>439</v>
      </c>
      <c r="D281" s="183" t="s">
        <v>128</v>
      </c>
      <c r="E281" s="184" t="s">
        <v>440</v>
      </c>
      <c r="F281" s="185" t="s">
        <v>441</v>
      </c>
      <c r="G281" s="186" t="s">
        <v>142</v>
      </c>
      <c r="H281" s="187">
        <v>37.932</v>
      </c>
      <c r="I281" s="188"/>
      <c r="J281" s="189">
        <f>ROUND(I281*H281,2)</f>
        <v>0</v>
      </c>
      <c r="K281" s="190"/>
      <c r="L281" s="39"/>
      <c r="M281" s="191" t="s">
        <v>1</v>
      </c>
      <c r="N281" s="192" t="s">
        <v>39</v>
      </c>
      <c r="O281" s="71"/>
      <c r="P281" s="193">
        <f>O281*H281</f>
        <v>0</v>
      </c>
      <c r="Q281" s="193">
        <v>0</v>
      </c>
      <c r="R281" s="193">
        <f>Q281*H281</f>
        <v>0</v>
      </c>
      <c r="S281" s="193">
        <v>0</v>
      </c>
      <c r="T281" s="194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5" t="s">
        <v>205</v>
      </c>
      <c r="AT281" s="195" t="s">
        <v>128</v>
      </c>
      <c r="AU281" s="195" t="s">
        <v>133</v>
      </c>
      <c r="AY281" s="17" t="s">
        <v>125</v>
      </c>
      <c r="BE281" s="196">
        <f>IF(N281="základní",J281,0)</f>
        <v>0</v>
      </c>
      <c r="BF281" s="196">
        <f>IF(N281="snížená",J281,0)</f>
        <v>0</v>
      </c>
      <c r="BG281" s="196">
        <f>IF(N281="zákl. přenesená",J281,0)</f>
        <v>0</v>
      </c>
      <c r="BH281" s="196">
        <f>IF(N281="sníž. přenesená",J281,0)</f>
        <v>0</v>
      </c>
      <c r="BI281" s="196">
        <f>IF(N281="nulová",J281,0)</f>
        <v>0</v>
      </c>
      <c r="BJ281" s="17" t="s">
        <v>133</v>
      </c>
      <c r="BK281" s="196">
        <f>ROUND(I281*H281,2)</f>
        <v>0</v>
      </c>
      <c r="BL281" s="17" t="s">
        <v>205</v>
      </c>
      <c r="BM281" s="195" t="s">
        <v>442</v>
      </c>
    </row>
    <row r="282" spans="2:51" s="13" customFormat="1" ht="12">
      <c r="B282" s="197"/>
      <c r="C282" s="198"/>
      <c r="D282" s="199" t="s">
        <v>135</v>
      </c>
      <c r="E282" s="200" t="s">
        <v>1</v>
      </c>
      <c r="F282" s="201" t="s">
        <v>443</v>
      </c>
      <c r="G282" s="198"/>
      <c r="H282" s="200" t="s">
        <v>1</v>
      </c>
      <c r="I282" s="202"/>
      <c r="J282" s="198"/>
      <c r="K282" s="198"/>
      <c r="L282" s="203"/>
      <c r="M282" s="204"/>
      <c r="N282" s="205"/>
      <c r="O282" s="205"/>
      <c r="P282" s="205"/>
      <c r="Q282" s="205"/>
      <c r="R282" s="205"/>
      <c r="S282" s="205"/>
      <c r="T282" s="206"/>
      <c r="AT282" s="207" t="s">
        <v>135</v>
      </c>
      <c r="AU282" s="207" t="s">
        <v>133</v>
      </c>
      <c r="AV282" s="13" t="s">
        <v>81</v>
      </c>
      <c r="AW282" s="13" t="s">
        <v>31</v>
      </c>
      <c r="AX282" s="13" t="s">
        <v>73</v>
      </c>
      <c r="AY282" s="207" t="s">
        <v>125</v>
      </c>
    </row>
    <row r="283" spans="2:51" s="14" customFormat="1" ht="12">
      <c r="B283" s="208"/>
      <c r="C283" s="209"/>
      <c r="D283" s="199" t="s">
        <v>135</v>
      </c>
      <c r="E283" s="210" t="s">
        <v>1</v>
      </c>
      <c r="F283" s="211" t="s">
        <v>444</v>
      </c>
      <c r="G283" s="209"/>
      <c r="H283" s="212">
        <v>26.587000000000003</v>
      </c>
      <c r="I283" s="213"/>
      <c r="J283" s="209"/>
      <c r="K283" s="209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135</v>
      </c>
      <c r="AU283" s="218" t="s">
        <v>133</v>
      </c>
      <c r="AV283" s="14" t="s">
        <v>133</v>
      </c>
      <c r="AW283" s="14" t="s">
        <v>31</v>
      </c>
      <c r="AX283" s="14" t="s">
        <v>73</v>
      </c>
      <c r="AY283" s="218" t="s">
        <v>125</v>
      </c>
    </row>
    <row r="284" spans="2:51" s="13" customFormat="1" ht="12">
      <c r="B284" s="197"/>
      <c r="C284" s="198"/>
      <c r="D284" s="199" t="s">
        <v>135</v>
      </c>
      <c r="E284" s="200" t="s">
        <v>1</v>
      </c>
      <c r="F284" s="201" t="s">
        <v>152</v>
      </c>
      <c r="G284" s="198"/>
      <c r="H284" s="200" t="s">
        <v>1</v>
      </c>
      <c r="I284" s="202"/>
      <c r="J284" s="198"/>
      <c r="K284" s="198"/>
      <c r="L284" s="203"/>
      <c r="M284" s="204"/>
      <c r="N284" s="205"/>
      <c r="O284" s="205"/>
      <c r="P284" s="205"/>
      <c r="Q284" s="205"/>
      <c r="R284" s="205"/>
      <c r="S284" s="205"/>
      <c r="T284" s="206"/>
      <c r="AT284" s="207" t="s">
        <v>135</v>
      </c>
      <c r="AU284" s="207" t="s">
        <v>133</v>
      </c>
      <c r="AV284" s="13" t="s">
        <v>81</v>
      </c>
      <c r="AW284" s="13" t="s">
        <v>31</v>
      </c>
      <c r="AX284" s="13" t="s">
        <v>73</v>
      </c>
      <c r="AY284" s="207" t="s">
        <v>125</v>
      </c>
    </row>
    <row r="285" spans="2:51" s="14" customFormat="1" ht="12">
      <c r="B285" s="208"/>
      <c r="C285" s="209"/>
      <c r="D285" s="199" t="s">
        <v>135</v>
      </c>
      <c r="E285" s="210" t="s">
        <v>1</v>
      </c>
      <c r="F285" s="211" t="s">
        <v>153</v>
      </c>
      <c r="G285" s="209"/>
      <c r="H285" s="212">
        <v>4.944999999999999</v>
      </c>
      <c r="I285" s="213"/>
      <c r="J285" s="209"/>
      <c r="K285" s="209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135</v>
      </c>
      <c r="AU285" s="218" t="s">
        <v>133</v>
      </c>
      <c r="AV285" s="14" t="s">
        <v>133</v>
      </c>
      <c r="AW285" s="14" t="s">
        <v>31</v>
      </c>
      <c r="AX285" s="14" t="s">
        <v>73</v>
      </c>
      <c r="AY285" s="218" t="s">
        <v>125</v>
      </c>
    </row>
    <row r="286" spans="2:51" s="13" customFormat="1" ht="12">
      <c r="B286" s="197"/>
      <c r="C286" s="198"/>
      <c r="D286" s="199" t="s">
        <v>135</v>
      </c>
      <c r="E286" s="200" t="s">
        <v>1</v>
      </c>
      <c r="F286" s="201" t="s">
        <v>352</v>
      </c>
      <c r="G286" s="198"/>
      <c r="H286" s="200" t="s">
        <v>1</v>
      </c>
      <c r="I286" s="202"/>
      <c r="J286" s="198"/>
      <c r="K286" s="198"/>
      <c r="L286" s="203"/>
      <c r="M286" s="204"/>
      <c r="N286" s="205"/>
      <c r="O286" s="205"/>
      <c r="P286" s="205"/>
      <c r="Q286" s="205"/>
      <c r="R286" s="205"/>
      <c r="S286" s="205"/>
      <c r="T286" s="206"/>
      <c r="AT286" s="207" t="s">
        <v>135</v>
      </c>
      <c r="AU286" s="207" t="s">
        <v>133</v>
      </c>
      <c r="AV286" s="13" t="s">
        <v>81</v>
      </c>
      <c r="AW286" s="13" t="s">
        <v>31</v>
      </c>
      <c r="AX286" s="13" t="s">
        <v>73</v>
      </c>
      <c r="AY286" s="207" t="s">
        <v>125</v>
      </c>
    </row>
    <row r="287" spans="2:51" s="14" customFormat="1" ht="12">
      <c r="B287" s="208"/>
      <c r="C287" s="209"/>
      <c r="D287" s="199" t="s">
        <v>135</v>
      </c>
      <c r="E287" s="210" t="s">
        <v>1</v>
      </c>
      <c r="F287" s="211" t="s">
        <v>445</v>
      </c>
      <c r="G287" s="209"/>
      <c r="H287" s="212">
        <v>6.4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135</v>
      </c>
      <c r="AU287" s="218" t="s">
        <v>133</v>
      </c>
      <c r="AV287" s="14" t="s">
        <v>133</v>
      </c>
      <c r="AW287" s="14" t="s">
        <v>31</v>
      </c>
      <c r="AX287" s="14" t="s">
        <v>73</v>
      </c>
      <c r="AY287" s="218" t="s">
        <v>125</v>
      </c>
    </row>
    <row r="288" spans="2:51" s="15" customFormat="1" ht="12">
      <c r="B288" s="219"/>
      <c r="C288" s="220"/>
      <c r="D288" s="199" t="s">
        <v>135</v>
      </c>
      <c r="E288" s="221" t="s">
        <v>1</v>
      </c>
      <c r="F288" s="222" t="s">
        <v>156</v>
      </c>
      <c r="G288" s="220"/>
      <c r="H288" s="223">
        <v>37.932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135</v>
      </c>
      <c r="AU288" s="229" t="s">
        <v>133</v>
      </c>
      <c r="AV288" s="15" t="s">
        <v>132</v>
      </c>
      <c r="AW288" s="15" t="s">
        <v>31</v>
      </c>
      <c r="AX288" s="15" t="s">
        <v>81</v>
      </c>
      <c r="AY288" s="229" t="s">
        <v>125</v>
      </c>
    </row>
    <row r="289" spans="1:65" s="2" customFormat="1" ht="21.75" customHeight="1">
      <c r="A289" s="34"/>
      <c r="B289" s="35"/>
      <c r="C289" s="183" t="s">
        <v>446</v>
      </c>
      <c r="D289" s="183" t="s">
        <v>128</v>
      </c>
      <c r="E289" s="184" t="s">
        <v>447</v>
      </c>
      <c r="F289" s="185" t="s">
        <v>448</v>
      </c>
      <c r="G289" s="186" t="s">
        <v>229</v>
      </c>
      <c r="H289" s="187">
        <v>43.26</v>
      </c>
      <c r="I289" s="188"/>
      <c r="J289" s="189">
        <f>ROUND(I289*H289,2)</f>
        <v>0</v>
      </c>
      <c r="K289" s="190"/>
      <c r="L289" s="39"/>
      <c r="M289" s="191" t="s">
        <v>1</v>
      </c>
      <c r="N289" s="192" t="s">
        <v>39</v>
      </c>
      <c r="O289" s="71"/>
      <c r="P289" s="193">
        <f>O289*H289</f>
        <v>0</v>
      </c>
      <c r="Q289" s="193">
        <v>0</v>
      </c>
      <c r="R289" s="193">
        <f>Q289*H289</f>
        <v>0</v>
      </c>
      <c r="S289" s="193">
        <v>0.0003</v>
      </c>
      <c r="T289" s="194">
        <f>S289*H289</f>
        <v>0.012977999999999998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5" t="s">
        <v>205</v>
      </c>
      <c r="AT289" s="195" t="s">
        <v>128</v>
      </c>
      <c r="AU289" s="195" t="s">
        <v>133</v>
      </c>
      <c r="AY289" s="17" t="s">
        <v>125</v>
      </c>
      <c r="BE289" s="196">
        <f>IF(N289="základní",J289,0)</f>
        <v>0</v>
      </c>
      <c r="BF289" s="196">
        <f>IF(N289="snížená",J289,0)</f>
        <v>0</v>
      </c>
      <c r="BG289" s="196">
        <f>IF(N289="zákl. přenesená",J289,0)</f>
        <v>0</v>
      </c>
      <c r="BH289" s="196">
        <f>IF(N289="sníž. přenesená",J289,0)</f>
        <v>0</v>
      </c>
      <c r="BI289" s="196">
        <f>IF(N289="nulová",J289,0)</f>
        <v>0</v>
      </c>
      <c r="BJ289" s="17" t="s">
        <v>133</v>
      </c>
      <c r="BK289" s="196">
        <f>ROUND(I289*H289,2)</f>
        <v>0</v>
      </c>
      <c r="BL289" s="17" t="s">
        <v>205</v>
      </c>
      <c r="BM289" s="195" t="s">
        <v>449</v>
      </c>
    </row>
    <row r="290" spans="2:51" s="13" customFormat="1" ht="12">
      <c r="B290" s="197"/>
      <c r="C290" s="198"/>
      <c r="D290" s="199" t="s">
        <v>135</v>
      </c>
      <c r="E290" s="200" t="s">
        <v>1</v>
      </c>
      <c r="F290" s="201" t="s">
        <v>352</v>
      </c>
      <c r="G290" s="198"/>
      <c r="H290" s="200" t="s">
        <v>1</v>
      </c>
      <c r="I290" s="202"/>
      <c r="J290" s="198"/>
      <c r="K290" s="198"/>
      <c r="L290" s="203"/>
      <c r="M290" s="204"/>
      <c r="N290" s="205"/>
      <c r="O290" s="205"/>
      <c r="P290" s="205"/>
      <c r="Q290" s="205"/>
      <c r="R290" s="205"/>
      <c r="S290" s="205"/>
      <c r="T290" s="206"/>
      <c r="AT290" s="207" t="s">
        <v>135</v>
      </c>
      <c r="AU290" s="207" t="s">
        <v>133</v>
      </c>
      <c r="AV290" s="13" t="s">
        <v>81</v>
      </c>
      <c r="AW290" s="13" t="s">
        <v>31</v>
      </c>
      <c r="AX290" s="13" t="s">
        <v>73</v>
      </c>
      <c r="AY290" s="207" t="s">
        <v>125</v>
      </c>
    </row>
    <row r="291" spans="2:51" s="14" customFormat="1" ht="12">
      <c r="B291" s="208"/>
      <c r="C291" s="209"/>
      <c r="D291" s="199" t="s">
        <v>135</v>
      </c>
      <c r="E291" s="210" t="s">
        <v>1</v>
      </c>
      <c r="F291" s="211" t="s">
        <v>450</v>
      </c>
      <c r="G291" s="209"/>
      <c r="H291" s="212">
        <v>7.799999999999999</v>
      </c>
      <c r="I291" s="213"/>
      <c r="J291" s="209"/>
      <c r="K291" s="209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135</v>
      </c>
      <c r="AU291" s="218" t="s">
        <v>133</v>
      </c>
      <c r="AV291" s="14" t="s">
        <v>133</v>
      </c>
      <c r="AW291" s="14" t="s">
        <v>31</v>
      </c>
      <c r="AX291" s="14" t="s">
        <v>73</v>
      </c>
      <c r="AY291" s="218" t="s">
        <v>125</v>
      </c>
    </row>
    <row r="292" spans="2:51" s="13" customFormat="1" ht="12">
      <c r="B292" s="197"/>
      <c r="C292" s="198"/>
      <c r="D292" s="199" t="s">
        <v>135</v>
      </c>
      <c r="E292" s="200" t="s">
        <v>1</v>
      </c>
      <c r="F292" s="201" t="s">
        <v>426</v>
      </c>
      <c r="G292" s="198"/>
      <c r="H292" s="200" t="s">
        <v>1</v>
      </c>
      <c r="I292" s="202"/>
      <c r="J292" s="198"/>
      <c r="K292" s="198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135</v>
      </c>
      <c r="AU292" s="207" t="s">
        <v>133</v>
      </c>
      <c r="AV292" s="13" t="s">
        <v>81</v>
      </c>
      <c r="AW292" s="13" t="s">
        <v>31</v>
      </c>
      <c r="AX292" s="13" t="s">
        <v>73</v>
      </c>
      <c r="AY292" s="207" t="s">
        <v>125</v>
      </c>
    </row>
    <row r="293" spans="2:51" s="14" customFormat="1" ht="12">
      <c r="B293" s="208"/>
      <c r="C293" s="209"/>
      <c r="D293" s="199" t="s">
        <v>135</v>
      </c>
      <c r="E293" s="210" t="s">
        <v>1</v>
      </c>
      <c r="F293" s="211" t="s">
        <v>451</v>
      </c>
      <c r="G293" s="209"/>
      <c r="H293" s="212">
        <v>27.36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135</v>
      </c>
      <c r="AU293" s="218" t="s">
        <v>133</v>
      </c>
      <c r="AV293" s="14" t="s">
        <v>133</v>
      </c>
      <c r="AW293" s="14" t="s">
        <v>31</v>
      </c>
      <c r="AX293" s="14" t="s">
        <v>73</v>
      </c>
      <c r="AY293" s="218" t="s">
        <v>125</v>
      </c>
    </row>
    <row r="294" spans="2:51" s="13" customFormat="1" ht="12">
      <c r="B294" s="197"/>
      <c r="C294" s="198"/>
      <c r="D294" s="199" t="s">
        <v>135</v>
      </c>
      <c r="E294" s="200" t="s">
        <v>1</v>
      </c>
      <c r="F294" s="201" t="s">
        <v>152</v>
      </c>
      <c r="G294" s="198"/>
      <c r="H294" s="200" t="s">
        <v>1</v>
      </c>
      <c r="I294" s="202"/>
      <c r="J294" s="198"/>
      <c r="K294" s="198"/>
      <c r="L294" s="203"/>
      <c r="M294" s="204"/>
      <c r="N294" s="205"/>
      <c r="O294" s="205"/>
      <c r="P294" s="205"/>
      <c r="Q294" s="205"/>
      <c r="R294" s="205"/>
      <c r="S294" s="205"/>
      <c r="T294" s="206"/>
      <c r="AT294" s="207" t="s">
        <v>135</v>
      </c>
      <c r="AU294" s="207" t="s">
        <v>133</v>
      </c>
      <c r="AV294" s="13" t="s">
        <v>81</v>
      </c>
      <c r="AW294" s="13" t="s">
        <v>31</v>
      </c>
      <c r="AX294" s="13" t="s">
        <v>73</v>
      </c>
      <c r="AY294" s="207" t="s">
        <v>125</v>
      </c>
    </row>
    <row r="295" spans="2:51" s="14" customFormat="1" ht="12">
      <c r="B295" s="208"/>
      <c r="C295" s="209"/>
      <c r="D295" s="199" t="s">
        <v>135</v>
      </c>
      <c r="E295" s="210" t="s">
        <v>1</v>
      </c>
      <c r="F295" s="211" t="s">
        <v>452</v>
      </c>
      <c r="G295" s="209"/>
      <c r="H295" s="212">
        <v>8.099999999999998</v>
      </c>
      <c r="I295" s="213"/>
      <c r="J295" s="209"/>
      <c r="K295" s="209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135</v>
      </c>
      <c r="AU295" s="218" t="s">
        <v>133</v>
      </c>
      <c r="AV295" s="14" t="s">
        <v>133</v>
      </c>
      <c r="AW295" s="14" t="s">
        <v>31</v>
      </c>
      <c r="AX295" s="14" t="s">
        <v>73</v>
      </c>
      <c r="AY295" s="218" t="s">
        <v>125</v>
      </c>
    </row>
    <row r="296" spans="2:51" s="15" customFormat="1" ht="12">
      <c r="B296" s="219"/>
      <c r="C296" s="220"/>
      <c r="D296" s="199" t="s">
        <v>135</v>
      </c>
      <c r="E296" s="221" t="s">
        <v>1</v>
      </c>
      <c r="F296" s="222" t="s">
        <v>156</v>
      </c>
      <c r="G296" s="220"/>
      <c r="H296" s="223">
        <v>43.25999999999999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135</v>
      </c>
      <c r="AU296" s="229" t="s">
        <v>133</v>
      </c>
      <c r="AV296" s="15" t="s">
        <v>132</v>
      </c>
      <c r="AW296" s="15" t="s">
        <v>31</v>
      </c>
      <c r="AX296" s="15" t="s">
        <v>81</v>
      </c>
      <c r="AY296" s="229" t="s">
        <v>125</v>
      </c>
    </row>
    <row r="297" spans="1:65" s="2" customFormat="1" ht="16.5" customHeight="1">
      <c r="A297" s="34"/>
      <c r="B297" s="35"/>
      <c r="C297" s="183" t="s">
        <v>453</v>
      </c>
      <c r="D297" s="183" t="s">
        <v>128</v>
      </c>
      <c r="E297" s="184" t="s">
        <v>454</v>
      </c>
      <c r="F297" s="185" t="s">
        <v>455</v>
      </c>
      <c r="G297" s="186" t="s">
        <v>229</v>
      </c>
      <c r="H297" s="187">
        <v>43.26</v>
      </c>
      <c r="I297" s="188"/>
      <c r="J297" s="189">
        <f>ROUND(I297*H297,2)</f>
        <v>0</v>
      </c>
      <c r="K297" s="190"/>
      <c r="L297" s="39"/>
      <c r="M297" s="191" t="s">
        <v>1</v>
      </c>
      <c r="N297" s="192" t="s">
        <v>39</v>
      </c>
      <c r="O297" s="71"/>
      <c r="P297" s="193">
        <f>O297*H297</f>
        <v>0</v>
      </c>
      <c r="Q297" s="193">
        <v>1E-05</v>
      </c>
      <c r="R297" s="193">
        <f>Q297*H297</f>
        <v>0.0004326</v>
      </c>
      <c r="S297" s="193">
        <v>0</v>
      </c>
      <c r="T297" s="194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5" t="s">
        <v>205</v>
      </c>
      <c r="AT297" s="195" t="s">
        <v>128</v>
      </c>
      <c r="AU297" s="195" t="s">
        <v>133</v>
      </c>
      <c r="AY297" s="17" t="s">
        <v>125</v>
      </c>
      <c r="BE297" s="196">
        <f>IF(N297="základní",J297,0)</f>
        <v>0</v>
      </c>
      <c r="BF297" s="196">
        <f>IF(N297="snížená",J297,0)</f>
        <v>0</v>
      </c>
      <c r="BG297" s="196">
        <f>IF(N297="zákl. přenesená",J297,0)</f>
        <v>0</v>
      </c>
      <c r="BH297" s="196">
        <f>IF(N297="sníž. přenesená",J297,0)</f>
        <v>0</v>
      </c>
      <c r="BI297" s="196">
        <f>IF(N297="nulová",J297,0)</f>
        <v>0</v>
      </c>
      <c r="BJ297" s="17" t="s">
        <v>133</v>
      </c>
      <c r="BK297" s="196">
        <f>ROUND(I297*H297,2)</f>
        <v>0</v>
      </c>
      <c r="BL297" s="17" t="s">
        <v>205</v>
      </c>
      <c r="BM297" s="195" t="s">
        <v>456</v>
      </c>
    </row>
    <row r="298" spans="1:65" s="2" customFormat="1" ht="16.5" customHeight="1">
      <c r="A298" s="34"/>
      <c r="B298" s="35"/>
      <c r="C298" s="230" t="s">
        <v>457</v>
      </c>
      <c r="D298" s="230" t="s">
        <v>226</v>
      </c>
      <c r="E298" s="231" t="s">
        <v>458</v>
      </c>
      <c r="F298" s="232" t="s">
        <v>459</v>
      </c>
      <c r="G298" s="233" t="s">
        <v>229</v>
      </c>
      <c r="H298" s="234">
        <v>45.423</v>
      </c>
      <c r="I298" s="235"/>
      <c r="J298" s="236">
        <f>ROUND(I298*H298,2)</f>
        <v>0</v>
      </c>
      <c r="K298" s="237"/>
      <c r="L298" s="238"/>
      <c r="M298" s="239" t="s">
        <v>1</v>
      </c>
      <c r="N298" s="240" t="s">
        <v>39</v>
      </c>
      <c r="O298" s="71"/>
      <c r="P298" s="193">
        <f>O298*H298</f>
        <v>0</v>
      </c>
      <c r="Q298" s="193">
        <v>0.0003</v>
      </c>
      <c r="R298" s="193">
        <f>Q298*H298</f>
        <v>0.013626899999999999</v>
      </c>
      <c r="S298" s="193">
        <v>0</v>
      </c>
      <c r="T298" s="19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230</v>
      </c>
      <c r="AT298" s="195" t="s">
        <v>226</v>
      </c>
      <c r="AU298" s="195" t="s">
        <v>133</v>
      </c>
      <c r="AY298" s="17" t="s">
        <v>125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7" t="s">
        <v>133</v>
      </c>
      <c r="BK298" s="196">
        <f>ROUND(I298*H298,2)</f>
        <v>0</v>
      </c>
      <c r="BL298" s="17" t="s">
        <v>205</v>
      </c>
      <c r="BM298" s="195" t="s">
        <v>460</v>
      </c>
    </row>
    <row r="299" spans="2:51" s="14" customFormat="1" ht="12">
      <c r="B299" s="208"/>
      <c r="C299" s="209"/>
      <c r="D299" s="199" t="s">
        <v>135</v>
      </c>
      <c r="E299" s="209"/>
      <c r="F299" s="211" t="s">
        <v>461</v>
      </c>
      <c r="G299" s="209"/>
      <c r="H299" s="212">
        <v>45.423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135</v>
      </c>
      <c r="AU299" s="218" t="s">
        <v>133</v>
      </c>
      <c r="AV299" s="14" t="s">
        <v>133</v>
      </c>
      <c r="AW299" s="14" t="s">
        <v>4</v>
      </c>
      <c r="AX299" s="14" t="s">
        <v>81</v>
      </c>
      <c r="AY299" s="218" t="s">
        <v>125</v>
      </c>
    </row>
    <row r="300" spans="1:65" s="2" customFormat="1" ht="33" customHeight="1">
      <c r="A300" s="34"/>
      <c r="B300" s="35"/>
      <c r="C300" s="183" t="s">
        <v>462</v>
      </c>
      <c r="D300" s="183" t="s">
        <v>128</v>
      </c>
      <c r="E300" s="184" t="s">
        <v>463</v>
      </c>
      <c r="F300" s="185" t="s">
        <v>464</v>
      </c>
      <c r="G300" s="186" t="s">
        <v>172</v>
      </c>
      <c r="H300" s="187">
        <v>0.014</v>
      </c>
      <c r="I300" s="188"/>
      <c r="J300" s="189">
        <f>ROUND(I300*H300,2)</f>
        <v>0</v>
      </c>
      <c r="K300" s="190"/>
      <c r="L300" s="39"/>
      <c r="M300" s="191" t="s">
        <v>1</v>
      </c>
      <c r="N300" s="192" t="s">
        <v>39</v>
      </c>
      <c r="O300" s="71"/>
      <c r="P300" s="193">
        <f>O300*H300</f>
        <v>0</v>
      </c>
      <c r="Q300" s="193">
        <v>0</v>
      </c>
      <c r="R300" s="193">
        <f>Q300*H300</f>
        <v>0</v>
      </c>
      <c r="S300" s="193">
        <v>0</v>
      </c>
      <c r="T300" s="194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5" t="s">
        <v>205</v>
      </c>
      <c r="AT300" s="195" t="s">
        <v>128</v>
      </c>
      <c r="AU300" s="195" t="s">
        <v>133</v>
      </c>
      <c r="AY300" s="17" t="s">
        <v>125</v>
      </c>
      <c r="BE300" s="196">
        <f>IF(N300="základní",J300,0)</f>
        <v>0</v>
      </c>
      <c r="BF300" s="196">
        <f>IF(N300="snížená",J300,0)</f>
        <v>0</v>
      </c>
      <c r="BG300" s="196">
        <f>IF(N300="zákl. přenesená",J300,0)</f>
        <v>0</v>
      </c>
      <c r="BH300" s="196">
        <f>IF(N300="sníž. přenesená",J300,0)</f>
        <v>0</v>
      </c>
      <c r="BI300" s="196">
        <f>IF(N300="nulová",J300,0)</f>
        <v>0</v>
      </c>
      <c r="BJ300" s="17" t="s">
        <v>133</v>
      </c>
      <c r="BK300" s="196">
        <f>ROUND(I300*H300,2)</f>
        <v>0</v>
      </c>
      <c r="BL300" s="17" t="s">
        <v>205</v>
      </c>
      <c r="BM300" s="195" t="s">
        <v>465</v>
      </c>
    </row>
    <row r="301" spans="1:65" s="2" customFormat="1" ht="24.15" customHeight="1">
      <c r="A301" s="34"/>
      <c r="B301" s="35"/>
      <c r="C301" s="183" t="s">
        <v>466</v>
      </c>
      <c r="D301" s="183" t="s">
        <v>128</v>
      </c>
      <c r="E301" s="184" t="s">
        <v>467</v>
      </c>
      <c r="F301" s="185" t="s">
        <v>468</v>
      </c>
      <c r="G301" s="186" t="s">
        <v>172</v>
      </c>
      <c r="H301" s="187">
        <v>0.014</v>
      </c>
      <c r="I301" s="188"/>
      <c r="J301" s="189">
        <f>ROUND(I301*H301,2)</f>
        <v>0</v>
      </c>
      <c r="K301" s="190"/>
      <c r="L301" s="39"/>
      <c r="M301" s="191" t="s">
        <v>1</v>
      </c>
      <c r="N301" s="192" t="s">
        <v>39</v>
      </c>
      <c r="O301" s="71"/>
      <c r="P301" s="193">
        <f>O301*H301</f>
        <v>0</v>
      </c>
      <c r="Q301" s="193">
        <v>0</v>
      </c>
      <c r="R301" s="193">
        <f>Q301*H301</f>
        <v>0</v>
      </c>
      <c r="S301" s="193">
        <v>0</v>
      </c>
      <c r="T301" s="194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5" t="s">
        <v>205</v>
      </c>
      <c r="AT301" s="195" t="s">
        <v>128</v>
      </c>
      <c r="AU301" s="195" t="s">
        <v>133</v>
      </c>
      <c r="AY301" s="17" t="s">
        <v>125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7" t="s">
        <v>133</v>
      </c>
      <c r="BK301" s="196">
        <f>ROUND(I301*H301,2)</f>
        <v>0</v>
      </c>
      <c r="BL301" s="17" t="s">
        <v>205</v>
      </c>
      <c r="BM301" s="195" t="s">
        <v>469</v>
      </c>
    </row>
    <row r="302" spans="2:63" s="12" customFormat="1" ht="22.95" customHeight="1">
      <c r="B302" s="167"/>
      <c r="C302" s="168"/>
      <c r="D302" s="169" t="s">
        <v>72</v>
      </c>
      <c r="E302" s="181" t="s">
        <v>470</v>
      </c>
      <c r="F302" s="181" t="s">
        <v>471</v>
      </c>
      <c r="G302" s="168"/>
      <c r="H302" s="168"/>
      <c r="I302" s="171"/>
      <c r="J302" s="182">
        <f>BK302</f>
        <v>0</v>
      </c>
      <c r="K302" s="168"/>
      <c r="L302" s="173"/>
      <c r="M302" s="174"/>
      <c r="N302" s="175"/>
      <c r="O302" s="175"/>
      <c r="P302" s="176">
        <f>SUM(P303:P313)</f>
        <v>0</v>
      </c>
      <c r="Q302" s="175"/>
      <c r="R302" s="176">
        <f>SUM(R303:R313)</f>
        <v>0.0013284</v>
      </c>
      <c r="S302" s="175"/>
      <c r="T302" s="177">
        <f>SUM(T303:T313)</f>
        <v>0</v>
      </c>
      <c r="AR302" s="178" t="s">
        <v>133</v>
      </c>
      <c r="AT302" s="179" t="s">
        <v>72</v>
      </c>
      <c r="AU302" s="179" t="s">
        <v>81</v>
      </c>
      <c r="AY302" s="178" t="s">
        <v>125</v>
      </c>
      <c r="BK302" s="180">
        <f>SUM(BK303:BK313)</f>
        <v>0</v>
      </c>
    </row>
    <row r="303" spans="1:65" s="2" customFormat="1" ht="16.5" customHeight="1">
      <c r="A303" s="34"/>
      <c r="B303" s="35"/>
      <c r="C303" s="183" t="s">
        <v>472</v>
      </c>
      <c r="D303" s="183" t="s">
        <v>128</v>
      </c>
      <c r="E303" s="184" t="s">
        <v>473</v>
      </c>
      <c r="F303" s="185" t="s">
        <v>474</v>
      </c>
      <c r="G303" s="186" t="s">
        <v>229</v>
      </c>
      <c r="H303" s="187">
        <v>20</v>
      </c>
      <c r="I303" s="188"/>
      <c r="J303" s="189">
        <f>ROUND(I303*H303,2)</f>
        <v>0</v>
      </c>
      <c r="K303" s="190"/>
      <c r="L303" s="39"/>
      <c r="M303" s="191" t="s">
        <v>1</v>
      </c>
      <c r="N303" s="192" t="s">
        <v>39</v>
      </c>
      <c r="O303" s="71"/>
      <c r="P303" s="193">
        <f>O303*H303</f>
        <v>0</v>
      </c>
      <c r="Q303" s="193">
        <v>3E-05</v>
      </c>
      <c r="R303" s="193">
        <f>Q303*H303</f>
        <v>0.0006000000000000001</v>
      </c>
      <c r="S303" s="193">
        <v>0</v>
      </c>
      <c r="T303" s="194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5" t="s">
        <v>205</v>
      </c>
      <c r="AT303" s="195" t="s">
        <v>128</v>
      </c>
      <c r="AU303" s="195" t="s">
        <v>133</v>
      </c>
      <c r="AY303" s="17" t="s">
        <v>125</v>
      </c>
      <c r="BE303" s="196">
        <f>IF(N303="základní",J303,0)</f>
        <v>0</v>
      </c>
      <c r="BF303" s="196">
        <f>IF(N303="snížená",J303,0)</f>
        <v>0</v>
      </c>
      <c r="BG303" s="196">
        <f>IF(N303="zákl. přenesená",J303,0)</f>
        <v>0</v>
      </c>
      <c r="BH303" s="196">
        <f>IF(N303="sníž. přenesená",J303,0)</f>
        <v>0</v>
      </c>
      <c r="BI303" s="196">
        <f>IF(N303="nulová",J303,0)</f>
        <v>0</v>
      </c>
      <c r="BJ303" s="17" t="s">
        <v>133</v>
      </c>
      <c r="BK303" s="196">
        <f>ROUND(I303*H303,2)</f>
        <v>0</v>
      </c>
      <c r="BL303" s="17" t="s">
        <v>205</v>
      </c>
      <c r="BM303" s="195" t="s">
        <v>475</v>
      </c>
    </row>
    <row r="304" spans="2:51" s="13" customFormat="1" ht="12">
      <c r="B304" s="197"/>
      <c r="C304" s="198"/>
      <c r="D304" s="199" t="s">
        <v>135</v>
      </c>
      <c r="E304" s="200" t="s">
        <v>1</v>
      </c>
      <c r="F304" s="201" t="s">
        <v>476</v>
      </c>
      <c r="G304" s="198"/>
      <c r="H304" s="200" t="s">
        <v>1</v>
      </c>
      <c r="I304" s="202"/>
      <c r="J304" s="198"/>
      <c r="K304" s="198"/>
      <c r="L304" s="203"/>
      <c r="M304" s="204"/>
      <c r="N304" s="205"/>
      <c r="O304" s="205"/>
      <c r="P304" s="205"/>
      <c r="Q304" s="205"/>
      <c r="R304" s="205"/>
      <c r="S304" s="205"/>
      <c r="T304" s="206"/>
      <c r="AT304" s="207" t="s">
        <v>135</v>
      </c>
      <c r="AU304" s="207" t="s">
        <v>133</v>
      </c>
      <c r="AV304" s="13" t="s">
        <v>81</v>
      </c>
      <c r="AW304" s="13" t="s">
        <v>31</v>
      </c>
      <c r="AX304" s="13" t="s">
        <v>73</v>
      </c>
      <c r="AY304" s="207" t="s">
        <v>125</v>
      </c>
    </row>
    <row r="305" spans="2:51" s="14" customFormat="1" ht="12">
      <c r="B305" s="208"/>
      <c r="C305" s="209"/>
      <c r="D305" s="199" t="s">
        <v>135</v>
      </c>
      <c r="E305" s="210" t="s">
        <v>1</v>
      </c>
      <c r="F305" s="211" t="s">
        <v>137</v>
      </c>
      <c r="G305" s="209"/>
      <c r="H305" s="212">
        <v>20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135</v>
      </c>
      <c r="AU305" s="218" t="s">
        <v>133</v>
      </c>
      <c r="AV305" s="14" t="s">
        <v>133</v>
      </c>
      <c r="AW305" s="14" t="s">
        <v>31</v>
      </c>
      <c r="AX305" s="14" t="s">
        <v>81</v>
      </c>
      <c r="AY305" s="218" t="s">
        <v>125</v>
      </c>
    </row>
    <row r="306" spans="1:65" s="2" customFormat="1" ht="24.15" customHeight="1">
      <c r="A306" s="34"/>
      <c r="B306" s="35"/>
      <c r="C306" s="183" t="s">
        <v>477</v>
      </c>
      <c r="D306" s="183" t="s">
        <v>128</v>
      </c>
      <c r="E306" s="184" t="s">
        <v>478</v>
      </c>
      <c r="F306" s="185" t="s">
        <v>479</v>
      </c>
      <c r="G306" s="186" t="s">
        <v>142</v>
      </c>
      <c r="H306" s="187">
        <v>14.568</v>
      </c>
      <c r="I306" s="188"/>
      <c r="J306" s="189">
        <f>ROUND(I306*H306,2)</f>
        <v>0</v>
      </c>
      <c r="K306" s="190"/>
      <c r="L306" s="39"/>
      <c r="M306" s="191" t="s">
        <v>1</v>
      </c>
      <c r="N306" s="192" t="s">
        <v>39</v>
      </c>
      <c r="O306" s="71"/>
      <c r="P306" s="193">
        <f>O306*H306</f>
        <v>0</v>
      </c>
      <c r="Q306" s="193">
        <v>5E-05</v>
      </c>
      <c r="R306" s="193">
        <f>Q306*H306</f>
        <v>0.0007284</v>
      </c>
      <c r="S306" s="193">
        <v>0</v>
      </c>
      <c r="T306" s="194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5" t="s">
        <v>205</v>
      </c>
      <c r="AT306" s="195" t="s">
        <v>128</v>
      </c>
      <c r="AU306" s="195" t="s">
        <v>133</v>
      </c>
      <c r="AY306" s="17" t="s">
        <v>125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7" t="s">
        <v>133</v>
      </c>
      <c r="BK306" s="196">
        <f>ROUND(I306*H306,2)</f>
        <v>0</v>
      </c>
      <c r="BL306" s="17" t="s">
        <v>205</v>
      </c>
      <c r="BM306" s="195" t="s">
        <v>480</v>
      </c>
    </row>
    <row r="307" spans="2:51" s="13" customFormat="1" ht="12">
      <c r="B307" s="197"/>
      <c r="C307" s="198"/>
      <c r="D307" s="199" t="s">
        <v>135</v>
      </c>
      <c r="E307" s="200" t="s">
        <v>1</v>
      </c>
      <c r="F307" s="201" t="s">
        <v>148</v>
      </c>
      <c r="G307" s="198"/>
      <c r="H307" s="200" t="s">
        <v>1</v>
      </c>
      <c r="I307" s="202"/>
      <c r="J307" s="198"/>
      <c r="K307" s="198"/>
      <c r="L307" s="203"/>
      <c r="M307" s="204"/>
      <c r="N307" s="205"/>
      <c r="O307" s="205"/>
      <c r="P307" s="205"/>
      <c r="Q307" s="205"/>
      <c r="R307" s="205"/>
      <c r="S307" s="205"/>
      <c r="T307" s="206"/>
      <c r="AT307" s="207" t="s">
        <v>135</v>
      </c>
      <c r="AU307" s="207" t="s">
        <v>133</v>
      </c>
      <c r="AV307" s="13" t="s">
        <v>81</v>
      </c>
      <c r="AW307" s="13" t="s">
        <v>31</v>
      </c>
      <c r="AX307" s="13" t="s">
        <v>73</v>
      </c>
      <c r="AY307" s="207" t="s">
        <v>125</v>
      </c>
    </row>
    <row r="308" spans="2:51" s="14" customFormat="1" ht="12">
      <c r="B308" s="208"/>
      <c r="C308" s="209"/>
      <c r="D308" s="199" t="s">
        <v>135</v>
      </c>
      <c r="E308" s="210" t="s">
        <v>1</v>
      </c>
      <c r="F308" s="211" t="s">
        <v>481</v>
      </c>
      <c r="G308" s="209"/>
      <c r="H308" s="212">
        <v>12.468</v>
      </c>
      <c r="I308" s="213"/>
      <c r="J308" s="209"/>
      <c r="K308" s="209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135</v>
      </c>
      <c r="AU308" s="218" t="s">
        <v>133</v>
      </c>
      <c r="AV308" s="14" t="s">
        <v>133</v>
      </c>
      <c r="AW308" s="14" t="s">
        <v>31</v>
      </c>
      <c r="AX308" s="14" t="s">
        <v>73</v>
      </c>
      <c r="AY308" s="218" t="s">
        <v>125</v>
      </c>
    </row>
    <row r="309" spans="2:51" s="13" customFormat="1" ht="12">
      <c r="B309" s="197"/>
      <c r="C309" s="198"/>
      <c r="D309" s="199" t="s">
        <v>135</v>
      </c>
      <c r="E309" s="200" t="s">
        <v>1</v>
      </c>
      <c r="F309" s="201" t="s">
        <v>152</v>
      </c>
      <c r="G309" s="198"/>
      <c r="H309" s="200" t="s">
        <v>1</v>
      </c>
      <c r="I309" s="202"/>
      <c r="J309" s="198"/>
      <c r="K309" s="198"/>
      <c r="L309" s="203"/>
      <c r="M309" s="204"/>
      <c r="N309" s="205"/>
      <c r="O309" s="205"/>
      <c r="P309" s="205"/>
      <c r="Q309" s="205"/>
      <c r="R309" s="205"/>
      <c r="S309" s="205"/>
      <c r="T309" s="206"/>
      <c r="AT309" s="207" t="s">
        <v>135</v>
      </c>
      <c r="AU309" s="207" t="s">
        <v>133</v>
      </c>
      <c r="AV309" s="13" t="s">
        <v>81</v>
      </c>
      <c r="AW309" s="13" t="s">
        <v>31</v>
      </c>
      <c r="AX309" s="13" t="s">
        <v>73</v>
      </c>
      <c r="AY309" s="207" t="s">
        <v>125</v>
      </c>
    </row>
    <row r="310" spans="2:51" s="14" customFormat="1" ht="12">
      <c r="B310" s="208"/>
      <c r="C310" s="209"/>
      <c r="D310" s="199" t="s">
        <v>135</v>
      </c>
      <c r="E310" s="210" t="s">
        <v>1</v>
      </c>
      <c r="F310" s="211" t="s">
        <v>482</v>
      </c>
      <c r="G310" s="209"/>
      <c r="H310" s="212">
        <v>2.1</v>
      </c>
      <c r="I310" s="213"/>
      <c r="J310" s="209"/>
      <c r="K310" s="209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135</v>
      </c>
      <c r="AU310" s="218" t="s">
        <v>133</v>
      </c>
      <c r="AV310" s="14" t="s">
        <v>133</v>
      </c>
      <c r="AW310" s="14" t="s">
        <v>31</v>
      </c>
      <c r="AX310" s="14" t="s">
        <v>73</v>
      </c>
      <c r="AY310" s="218" t="s">
        <v>125</v>
      </c>
    </row>
    <row r="311" spans="2:51" s="15" customFormat="1" ht="12">
      <c r="B311" s="219"/>
      <c r="C311" s="220"/>
      <c r="D311" s="199" t="s">
        <v>135</v>
      </c>
      <c r="E311" s="221" t="s">
        <v>1</v>
      </c>
      <c r="F311" s="222" t="s">
        <v>156</v>
      </c>
      <c r="G311" s="220"/>
      <c r="H311" s="223">
        <v>14.568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135</v>
      </c>
      <c r="AU311" s="229" t="s">
        <v>133</v>
      </c>
      <c r="AV311" s="15" t="s">
        <v>132</v>
      </c>
      <c r="AW311" s="15" t="s">
        <v>31</v>
      </c>
      <c r="AX311" s="15" t="s">
        <v>81</v>
      </c>
      <c r="AY311" s="229" t="s">
        <v>125</v>
      </c>
    </row>
    <row r="312" spans="1:65" s="2" customFormat="1" ht="33" customHeight="1">
      <c r="A312" s="34"/>
      <c r="B312" s="35"/>
      <c r="C312" s="183" t="s">
        <v>483</v>
      </c>
      <c r="D312" s="183" t="s">
        <v>128</v>
      </c>
      <c r="E312" s="184" t="s">
        <v>484</v>
      </c>
      <c r="F312" s="185" t="s">
        <v>485</v>
      </c>
      <c r="G312" s="186" t="s">
        <v>172</v>
      </c>
      <c r="H312" s="187">
        <v>0.001</v>
      </c>
      <c r="I312" s="188"/>
      <c r="J312" s="189">
        <f>ROUND(I312*H312,2)</f>
        <v>0</v>
      </c>
      <c r="K312" s="190"/>
      <c r="L312" s="39"/>
      <c r="M312" s="191" t="s">
        <v>1</v>
      </c>
      <c r="N312" s="192" t="s">
        <v>39</v>
      </c>
      <c r="O312" s="71"/>
      <c r="P312" s="193">
        <f>O312*H312</f>
        <v>0</v>
      </c>
      <c r="Q312" s="193">
        <v>0</v>
      </c>
      <c r="R312" s="193">
        <f>Q312*H312</f>
        <v>0</v>
      </c>
      <c r="S312" s="193">
        <v>0</v>
      </c>
      <c r="T312" s="194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5" t="s">
        <v>205</v>
      </c>
      <c r="AT312" s="195" t="s">
        <v>128</v>
      </c>
      <c r="AU312" s="195" t="s">
        <v>133</v>
      </c>
      <c r="AY312" s="17" t="s">
        <v>125</v>
      </c>
      <c r="BE312" s="196">
        <f>IF(N312="základní",J312,0)</f>
        <v>0</v>
      </c>
      <c r="BF312" s="196">
        <f>IF(N312="snížená",J312,0)</f>
        <v>0</v>
      </c>
      <c r="BG312" s="196">
        <f>IF(N312="zákl. přenesená",J312,0)</f>
        <v>0</v>
      </c>
      <c r="BH312" s="196">
        <f>IF(N312="sníž. přenesená",J312,0)</f>
        <v>0</v>
      </c>
      <c r="BI312" s="196">
        <f>IF(N312="nulová",J312,0)</f>
        <v>0</v>
      </c>
      <c r="BJ312" s="17" t="s">
        <v>133</v>
      </c>
      <c r="BK312" s="196">
        <f>ROUND(I312*H312,2)</f>
        <v>0</v>
      </c>
      <c r="BL312" s="17" t="s">
        <v>205</v>
      </c>
      <c r="BM312" s="195" t="s">
        <v>486</v>
      </c>
    </row>
    <row r="313" spans="1:65" s="2" customFormat="1" ht="24.15" customHeight="1">
      <c r="A313" s="34"/>
      <c r="B313" s="35"/>
      <c r="C313" s="183" t="s">
        <v>487</v>
      </c>
      <c r="D313" s="183" t="s">
        <v>128</v>
      </c>
      <c r="E313" s="184" t="s">
        <v>488</v>
      </c>
      <c r="F313" s="185" t="s">
        <v>489</v>
      </c>
      <c r="G313" s="186" t="s">
        <v>172</v>
      </c>
      <c r="H313" s="187">
        <v>0.001</v>
      </c>
      <c r="I313" s="188"/>
      <c r="J313" s="189">
        <f>ROUND(I313*H313,2)</f>
        <v>0</v>
      </c>
      <c r="K313" s="190"/>
      <c r="L313" s="39"/>
      <c r="M313" s="191" t="s">
        <v>1</v>
      </c>
      <c r="N313" s="192" t="s">
        <v>39</v>
      </c>
      <c r="O313" s="71"/>
      <c r="P313" s="193">
        <f>O313*H313</f>
        <v>0</v>
      </c>
      <c r="Q313" s="193">
        <v>0</v>
      </c>
      <c r="R313" s="193">
        <f>Q313*H313</f>
        <v>0</v>
      </c>
      <c r="S313" s="193">
        <v>0</v>
      </c>
      <c r="T313" s="194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5" t="s">
        <v>205</v>
      </c>
      <c r="AT313" s="195" t="s">
        <v>128</v>
      </c>
      <c r="AU313" s="195" t="s">
        <v>133</v>
      </c>
      <c r="AY313" s="17" t="s">
        <v>125</v>
      </c>
      <c r="BE313" s="196">
        <f>IF(N313="základní",J313,0)</f>
        <v>0</v>
      </c>
      <c r="BF313" s="196">
        <f>IF(N313="snížená",J313,0)</f>
        <v>0</v>
      </c>
      <c r="BG313" s="196">
        <f>IF(N313="zákl. přenesená",J313,0)</f>
        <v>0</v>
      </c>
      <c r="BH313" s="196">
        <f>IF(N313="sníž. přenesená",J313,0)</f>
        <v>0</v>
      </c>
      <c r="BI313" s="196">
        <f>IF(N313="nulová",J313,0)</f>
        <v>0</v>
      </c>
      <c r="BJ313" s="17" t="s">
        <v>133</v>
      </c>
      <c r="BK313" s="196">
        <f>ROUND(I313*H313,2)</f>
        <v>0</v>
      </c>
      <c r="BL313" s="17" t="s">
        <v>205</v>
      </c>
      <c r="BM313" s="195" t="s">
        <v>490</v>
      </c>
    </row>
    <row r="314" spans="2:63" s="12" customFormat="1" ht="22.95" customHeight="1">
      <c r="B314" s="167"/>
      <c r="C314" s="168"/>
      <c r="D314" s="169" t="s">
        <v>72</v>
      </c>
      <c r="E314" s="181" t="s">
        <v>491</v>
      </c>
      <c r="F314" s="181" t="s">
        <v>492</v>
      </c>
      <c r="G314" s="168"/>
      <c r="H314" s="168"/>
      <c r="I314" s="171"/>
      <c r="J314" s="182">
        <f>BK314</f>
        <v>0</v>
      </c>
      <c r="K314" s="168"/>
      <c r="L314" s="173"/>
      <c r="M314" s="174"/>
      <c r="N314" s="175"/>
      <c r="O314" s="175"/>
      <c r="P314" s="176">
        <f>SUM(P315:P328)</f>
        <v>0</v>
      </c>
      <c r="Q314" s="175"/>
      <c r="R314" s="176">
        <f>SUM(R315:R328)</f>
        <v>0.00532</v>
      </c>
      <c r="S314" s="175"/>
      <c r="T314" s="177">
        <f>SUM(T315:T328)</f>
        <v>0</v>
      </c>
      <c r="AR314" s="178" t="s">
        <v>133</v>
      </c>
      <c r="AT314" s="179" t="s">
        <v>72</v>
      </c>
      <c r="AU314" s="179" t="s">
        <v>81</v>
      </c>
      <c r="AY314" s="178" t="s">
        <v>125</v>
      </c>
      <c r="BK314" s="180">
        <f>SUM(BK315:BK328)</f>
        <v>0</v>
      </c>
    </row>
    <row r="315" spans="1:65" s="2" customFormat="1" ht="24.15" customHeight="1">
      <c r="A315" s="34"/>
      <c r="B315" s="35"/>
      <c r="C315" s="183" t="s">
        <v>493</v>
      </c>
      <c r="D315" s="183" t="s">
        <v>128</v>
      </c>
      <c r="E315" s="184" t="s">
        <v>494</v>
      </c>
      <c r="F315" s="185" t="s">
        <v>495</v>
      </c>
      <c r="G315" s="186" t="s">
        <v>142</v>
      </c>
      <c r="H315" s="187">
        <v>10.64</v>
      </c>
      <c r="I315" s="188"/>
      <c r="J315" s="189">
        <f>ROUND(I315*H315,2)</f>
        <v>0</v>
      </c>
      <c r="K315" s="190"/>
      <c r="L315" s="39"/>
      <c r="M315" s="191" t="s">
        <v>1</v>
      </c>
      <c r="N315" s="192" t="s">
        <v>39</v>
      </c>
      <c r="O315" s="71"/>
      <c r="P315" s="193">
        <f>O315*H315</f>
        <v>0</v>
      </c>
      <c r="Q315" s="193">
        <v>7E-05</v>
      </c>
      <c r="R315" s="193">
        <f>Q315*H315</f>
        <v>0.0007448</v>
      </c>
      <c r="S315" s="193">
        <v>0</v>
      </c>
      <c r="T315" s="194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5" t="s">
        <v>205</v>
      </c>
      <c r="AT315" s="195" t="s">
        <v>128</v>
      </c>
      <c r="AU315" s="195" t="s">
        <v>133</v>
      </c>
      <c r="AY315" s="17" t="s">
        <v>125</v>
      </c>
      <c r="BE315" s="196">
        <f>IF(N315="základní",J315,0)</f>
        <v>0</v>
      </c>
      <c r="BF315" s="196">
        <f>IF(N315="snížená",J315,0)</f>
        <v>0</v>
      </c>
      <c r="BG315" s="196">
        <f>IF(N315="zákl. přenesená",J315,0)</f>
        <v>0</v>
      </c>
      <c r="BH315" s="196">
        <f>IF(N315="sníž. přenesená",J315,0)</f>
        <v>0</v>
      </c>
      <c r="BI315" s="196">
        <f>IF(N315="nulová",J315,0)</f>
        <v>0</v>
      </c>
      <c r="BJ315" s="17" t="s">
        <v>133</v>
      </c>
      <c r="BK315" s="196">
        <f>ROUND(I315*H315,2)</f>
        <v>0</v>
      </c>
      <c r="BL315" s="17" t="s">
        <v>205</v>
      </c>
      <c r="BM315" s="195" t="s">
        <v>496</v>
      </c>
    </row>
    <row r="316" spans="2:51" s="13" customFormat="1" ht="12">
      <c r="B316" s="197"/>
      <c r="C316" s="198"/>
      <c r="D316" s="199" t="s">
        <v>135</v>
      </c>
      <c r="E316" s="200" t="s">
        <v>1</v>
      </c>
      <c r="F316" s="201" t="s">
        <v>497</v>
      </c>
      <c r="G316" s="198"/>
      <c r="H316" s="200" t="s">
        <v>1</v>
      </c>
      <c r="I316" s="202"/>
      <c r="J316" s="198"/>
      <c r="K316" s="198"/>
      <c r="L316" s="203"/>
      <c r="M316" s="204"/>
      <c r="N316" s="205"/>
      <c r="O316" s="205"/>
      <c r="P316" s="205"/>
      <c r="Q316" s="205"/>
      <c r="R316" s="205"/>
      <c r="S316" s="205"/>
      <c r="T316" s="206"/>
      <c r="AT316" s="207" t="s">
        <v>135</v>
      </c>
      <c r="AU316" s="207" t="s">
        <v>133</v>
      </c>
      <c r="AV316" s="13" t="s">
        <v>81</v>
      </c>
      <c r="AW316" s="13" t="s">
        <v>31</v>
      </c>
      <c r="AX316" s="13" t="s">
        <v>73</v>
      </c>
      <c r="AY316" s="207" t="s">
        <v>125</v>
      </c>
    </row>
    <row r="317" spans="2:51" s="14" customFormat="1" ht="12">
      <c r="B317" s="208"/>
      <c r="C317" s="209"/>
      <c r="D317" s="199" t="s">
        <v>135</v>
      </c>
      <c r="E317" s="210" t="s">
        <v>1</v>
      </c>
      <c r="F317" s="211" t="s">
        <v>498</v>
      </c>
      <c r="G317" s="209"/>
      <c r="H317" s="212">
        <v>7.5</v>
      </c>
      <c r="I317" s="213"/>
      <c r="J317" s="209"/>
      <c r="K317" s="209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135</v>
      </c>
      <c r="AU317" s="218" t="s">
        <v>133</v>
      </c>
      <c r="AV317" s="14" t="s">
        <v>133</v>
      </c>
      <c r="AW317" s="14" t="s">
        <v>31</v>
      </c>
      <c r="AX317" s="14" t="s">
        <v>73</v>
      </c>
      <c r="AY317" s="218" t="s">
        <v>125</v>
      </c>
    </row>
    <row r="318" spans="2:51" s="13" customFormat="1" ht="12">
      <c r="B318" s="197"/>
      <c r="C318" s="198"/>
      <c r="D318" s="199" t="s">
        <v>135</v>
      </c>
      <c r="E318" s="200" t="s">
        <v>1</v>
      </c>
      <c r="F318" s="201" t="s">
        <v>499</v>
      </c>
      <c r="G318" s="198"/>
      <c r="H318" s="200" t="s">
        <v>1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135</v>
      </c>
      <c r="AU318" s="207" t="s">
        <v>133</v>
      </c>
      <c r="AV318" s="13" t="s">
        <v>81</v>
      </c>
      <c r="AW318" s="13" t="s">
        <v>31</v>
      </c>
      <c r="AX318" s="13" t="s">
        <v>73</v>
      </c>
      <c r="AY318" s="207" t="s">
        <v>125</v>
      </c>
    </row>
    <row r="319" spans="2:51" s="14" customFormat="1" ht="12">
      <c r="B319" s="208"/>
      <c r="C319" s="209"/>
      <c r="D319" s="199" t="s">
        <v>135</v>
      </c>
      <c r="E319" s="210" t="s">
        <v>1</v>
      </c>
      <c r="F319" s="211" t="s">
        <v>500</v>
      </c>
      <c r="G319" s="209"/>
      <c r="H319" s="212">
        <v>2.5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135</v>
      </c>
      <c r="AU319" s="218" t="s">
        <v>133</v>
      </c>
      <c r="AV319" s="14" t="s">
        <v>133</v>
      </c>
      <c r="AW319" s="14" t="s">
        <v>31</v>
      </c>
      <c r="AX319" s="14" t="s">
        <v>73</v>
      </c>
      <c r="AY319" s="218" t="s">
        <v>125</v>
      </c>
    </row>
    <row r="320" spans="2:51" s="13" customFormat="1" ht="12">
      <c r="B320" s="197"/>
      <c r="C320" s="198"/>
      <c r="D320" s="199" t="s">
        <v>135</v>
      </c>
      <c r="E320" s="200" t="s">
        <v>1</v>
      </c>
      <c r="F320" s="201" t="s">
        <v>501</v>
      </c>
      <c r="G320" s="198"/>
      <c r="H320" s="200" t="s">
        <v>1</v>
      </c>
      <c r="I320" s="202"/>
      <c r="J320" s="198"/>
      <c r="K320" s="198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135</v>
      </c>
      <c r="AU320" s="207" t="s">
        <v>133</v>
      </c>
      <c r="AV320" s="13" t="s">
        <v>81</v>
      </c>
      <c r="AW320" s="13" t="s">
        <v>31</v>
      </c>
      <c r="AX320" s="13" t="s">
        <v>73</v>
      </c>
      <c r="AY320" s="207" t="s">
        <v>125</v>
      </c>
    </row>
    <row r="321" spans="2:51" s="14" customFormat="1" ht="12">
      <c r="B321" s="208"/>
      <c r="C321" s="209"/>
      <c r="D321" s="199" t="s">
        <v>135</v>
      </c>
      <c r="E321" s="210" t="s">
        <v>1</v>
      </c>
      <c r="F321" s="211" t="s">
        <v>502</v>
      </c>
      <c r="G321" s="209"/>
      <c r="H321" s="212">
        <v>0.6400000000000001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135</v>
      </c>
      <c r="AU321" s="218" t="s">
        <v>133</v>
      </c>
      <c r="AV321" s="14" t="s">
        <v>133</v>
      </c>
      <c r="AW321" s="14" t="s">
        <v>31</v>
      </c>
      <c r="AX321" s="14" t="s">
        <v>73</v>
      </c>
      <c r="AY321" s="218" t="s">
        <v>125</v>
      </c>
    </row>
    <row r="322" spans="2:51" s="15" customFormat="1" ht="12">
      <c r="B322" s="219"/>
      <c r="C322" s="220"/>
      <c r="D322" s="199" t="s">
        <v>135</v>
      </c>
      <c r="E322" s="221" t="s">
        <v>1</v>
      </c>
      <c r="F322" s="222" t="s">
        <v>156</v>
      </c>
      <c r="G322" s="220"/>
      <c r="H322" s="223">
        <v>10.64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135</v>
      </c>
      <c r="AU322" s="229" t="s">
        <v>133</v>
      </c>
      <c r="AV322" s="15" t="s">
        <v>132</v>
      </c>
      <c r="AW322" s="15" t="s">
        <v>31</v>
      </c>
      <c r="AX322" s="15" t="s">
        <v>81</v>
      </c>
      <c r="AY322" s="229" t="s">
        <v>125</v>
      </c>
    </row>
    <row r="323" spans="1:65" s="2" customFormat="1" ht="16.5" customHeight="1">
      <c r="A323" s="34"/>
      <c r="B323" s="35"/>
      <c r="C323" s="183" t="s">
        <v>503</v>
      </c>
      <c r="D323" s="183" t="s">
        <v>128</v>
      </c>
      <c r="E323" s="184" t="s">
        <v>504</v>
      </c>
      <c r="F323" s="185" t="s">
        <v>505</v>
      </c>
      <c r="G323" s="186" t="s">
        <v>142</v>
      </c>
      <c r="H323" s="187">
        <v>10.64</v>
      </c>
      <c r="I323" s="188"/>
      <c r="J323" s="189">
        <f aca="true" t="shared" si="30" ref="J323:J328">ROUND(I323*H323,2)</f>
        <v>0</v>
      </c>
      <c r="K323" s="190"/>
      <c r="L323" s="39"/>
      <c r="M323" s="191" t="s">
        <v>1</v>
      </c>
      <c r="N323" s="192" t="s">
        <v>39</v>
      </c>
      <c r="O323" s="71"/>
      <c r="P323" s="193">
        <f aca="true" t="shared" si="31" ref="P323:P328">O323*H323</f>
        <v>0</v>
      </c>
      <c r="Q323" s="193">
        <v>0</v>
      </c>
      <c r="R323" s="193">
        <f aca="true" t="shared" si="32" ref="R323:R328">Q323*H323</f>
        <v>0</v>
      </c>
      <c r="S323" s="193">
        <v>0</v>
      </c>
      <c r="T323" s="194">
        <f aca="true" t="shared" si="33" ref="T323:T328"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5" t="s">
        <v>205</v>
      </c>
      <c r="AT323" s="195" t="s">
        <v>128</v>
      </c>
      <c r="AU323" s="195" t="s">
        <v>133</v>
      </c>
      <c r="AY323" s="17" t="s">
        <v>125</v>
      </c>
      <c r="BE323" s="196">
        <f aca="true" t="shared" si="34" ref="BE323:BE328">IF(N323="základní",J323,0)</f>
        <v>0</v>
      </c>
      <c r="BF323" s="196">
        <f aca="true" t="shared" si="35" ref="BF323:BF328">IF(N323="snížená",J323,0)</f>
        <v>0</v>
      </c>
      <c r="BG323" s="196">
        <f aca="true" t="shared" si="36" ref="BG323:BG328">IF(N323="zákl. přenesená",J323,0)</f>
        <v>0</v>
      </c>
      <c r="BH323" s="196">
        <f aca="true" t="shared" si="37" ref="BH323:BH328">IF(N323="sníž. přenesená",J323,0)</f>
        <v>0</v>
      </c>
      <c r="BI323" s="196">
        <f aca="true" t="shared" si="38" ref="BI323:BI328">IF(N323="nulová",J323,0)</f>
        <v>0</v>
      </c>
      <c r="BJ323" s="17" t="s">
        <v>133</v>
      </c>
      <c r="BK323" s="196">
        <f aca="true" t="shared" si="39" ref="BK323:BK328">ROUND(I323*H323,2)</f>
        <v>0</v>
      </c>
      <c r="BL323" s="17" t="s">
        <v>205</v>
      </c>
      <c r="BM323" s="195" t="s">
        <v>506</v>
      </c>
    </row>
    <row r="324" spans="1:65" s="2" customFormat="1" ht="24.15" customHeight="1">
      <c r="A324" s="34"/>
      <c r="B324" s="35"/>
      <c r="C324" s="183" t="s">
        <v>507</v>
      </c>
      <c r="D324" s="183" t="s">
        <v>128</v>
      </c>
      <c r="E324" s="184" t="s">
        <v>508</v>
      </c>
      <c r="F324" s="185" t="s">
        <v>509</v>
      </c>
      <c r="G324" s="186" t="s">
        <v>142</v>
      </c>
      <c r="H324" s="187">
        <v>10.64</v>
      </c>
      <c r="I324" s="188"/>
      <c r="J324" s="189">
        <f t="shared" si="30"/>
        <v>0</v>
      </c>
      <c r="K324" s="190"/>
      <c r="L324" s="39"/>
      <c r="M324" s="191" t="s">
        <v>1</v>
      </c>
      <c r="N324" s="192" t="s">
        <v>39</v>
      </c>
      <c r="O324" s="71"/>
      <c r="P324" s="193">
        <f t="shared" si="31"/>
        <v>0</v>
      </c>
      <c r="Q324" s="193">
        <v>2E-05</v>
      </c>
      <c r="R324" s="193">
        <f t="shared" si="32"/>
        <v>0.00021280000000000002</v>
      </c>
      <c r="S324" s="193">
        <v>0</v>
      </c>
      <c r="T324" s="194">
        <f t="shared" si="33"/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5" t="s">
        <v>205</v>
      </c>
      <c r="AT324" s="195" t="s">
        <v>128</v>
      </c>
      <c r="AU324" s="195" t="s">
        <v>133</v>
      </c>
      <c r="AY324" s="17" t="s">
        <v>125</v>
      </c>
      <c r="BE324" s="196">
        <f t="shared" si="34"/>
        <v>0</v>
      </c>
      <c r="BF324" s="196">
        <f t="shared" si="35"/>
        <v>0</v>
      </c>
      <c r="BG324" s="196">
        <f t="shared" si="36"/>
        <v>0</v>
      </c>
      <c r="BH324" s="196">
        <f t="shared" si="37"/>
        <v>0</v>
      </c>
      <c r="BI324" s="196">
        <f t="shared" si="38"/>
        <v>0</v>
      </c>
      <c r="BJ324" s="17" t="s">
        <v>133</v>
      </c>
      <c r="BK324" s="196">
        <f t="shared" si="39"/>
        <v>0</v>
      </c>
      <c r="BL324" s="17" t="s">
        <v>205</v>
      </c>
      <c r="BM324" s="195" t="s">
        <v>510</v>
      </c>
    </row>
    <row r="325" spans="1:65" s="2" customFormat="1" ht="24.15" customHeight="1">
      <c r="A325" s="34"/>
      <c r="B325" s="35"/>
      <c r="C325" s="183" t="s">
        <v>511</v>
      </c>
      <c r="D325" s="183" t="s">
        <v>128</v>
      </c>
      <c r="E325" s="184" t="s">
        <v>512</v>
      </c>
      <c r="F325" s="185" t="s">
        <v>513</v>
      </c>
      <c r="G325" s="186" t="s">
        <v>142</v>
      </c>
      <c r="H325" s="187">
        <v>10.64</v>
      </c>
      <c r="I325" s="188"/>
      <c r="J325" s="189">
        <f t="shared" si="30"/>
        <v>0</v>
      </c>
      <c r="K325" s="190"/>
      <c r="L325" s="39"/>
      <c r="M325" s="191" t="s">
        <v>1</v>
      </c>
      <c r="N325" s="192" t="s">
        <v>39</v>
      </c>
      <c r="O325" s="71"/>
      <c r="P325" s="193">
        <f t="shared" si="31"/>
        <v>0</v>
      </c>
      <c r="Q325" s="193">
        <v>0.00014</v>
      </c>
      <c r="R325" s="193">
        <f t="shared" si="32"/>
        <v>0.0014896</v>
      </c>
      <c r="S325" s="193">
        <v>0</v>
      </c>
      <c r="T325" s="194">
        <f t="shared" si="33"/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205</v>
      </c>
      <c r="AT325" s="195" t="s">
        <v>128</v>
      </c>
      <c r="AU325" s="195" t="s">
        <v>133</v>
      </c>
      <c r="AY325" s="17" t="s">
        <v>125</v>
      </c>
      <c r="BE325" s="196">
        <f t="shared" si="34"/>
        <v>0</v>
      </c>
      <c r="BF325" s="196">
        <f t="shared" si="35"/>
        <v>0</v>
      </c>
      <c r="BG325" s="196">
        <f t="shared" si="36"/>
        <v>0</v>
      </c>
      <c r="BH325" s="196">
        <f t="shared" si="37"/>
        <v>0</v>
      </c>
      <c r="BI325" s="196">
        <f t="shared" si="38"/>
        <v>0</v>
      </c>
      <c r="BJ325" s="17" t="s">
        <v>133</v>
      </c>
      <c r="BK325" s="196">
        <f t="shared" si="39"/>
        <v>0</v>
      </c>
      <c r="BL325" s="17" t="s">
        <v>205</v>
      </c>
      <c r="BM325" s="195" t="s">
        <v>514</v>
      </c>
    </row>
    <row r="326" spans="1:65" s="2" customFormat="1" ht="24.15" customHeight="1">
      <c r="A326" s="34"/>
      <c r="B326" s="35"/>
      <c r="C326" s="183" t="s">
        <v>515</v>
      </c>
      <c r="D326" s="183" t="s">
        <v>128</v>
      </c>
      <c r="E326" s="184" t="s">
        <v>516</v>
      </c>
      <c r="F326" s="185" t="s">
        <v>517</v>
      </c>
      <c r="G326" s="186" t="s">
        <v>142</v>
      </c>
      <c r="H326" s="187">
        <v>10.64</v>
      </c>
      <c r="I326" s="188"/>
      <c r="J326" s="189">
        <f t="shared" si="30"/>
        <v>0</v>
      </c>
      <c r="K326" s="190"/>
      <c r="L326" s="39"/>
      <c r="M326" s="191" t="s">
        <v>1</v>
      </c>
      <c r="N326" s="192" t="s">
        <v>39</v>
      </c>
      <c r="O326" s="71"/>
      <c r="P326" s="193">
        <f t="shared" si="31"/>
        <v>0</v>
      </c>
      <c r="Q326" s="193">
        <v>0.00012</v>
      </c>
      <c r="R326" s="193">
        <f t="shared" si="32"/>
        <v>0.0012768</v>
      </c>
      <c r="S326" s="193">
        <v>0</v>
      </c>
      <c r="T326" s="194">
        <f t="shared" si="33"/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5" t="s">
        <v>205</v>
      </c>
      <c r="AT326" s="195" t="s">
        <v>128</v>
      </c>
      <c r="AU326" s="195" t="s">
        <v>133</v>
      </c>
      <c r="AY326" s="17" t="s">
        <v>125</v>
      </c>
      <c r="BE326" s="196">
        <f t="shared" si="34"/>
        <v>0</v>
      </c>
      <c r="BF326" s="196">
        <f t="shared" si="35"/>
        <v>0</v>
      </c>
      <c r="BG326" s="196">
        <f t="shared" si="36"/>
        <v>0</v>
      </c>
      <c r="BH326" s="196">
        <f t="shared" si="37"/>
        <v>0</v>
      </c>
      <c r="BI326" s="196">
        <f t="shared" si="38"/>
        <v>0</v>
      </c>
      <c r="BJ326" s="17" t="s">
        <v>133</v>
      </c>
      <c r="BK326" s="196">
        <f t="shared" si="39"/>
        <v>0</v>
      </c>
      <c r="BL326" s="17" t="s">
        <v>205</v>
      </c>
      <c r="BM326" s="195" t="s">
        <v>518</v>
      </c>
    </row>
    <row r="327" spans="1:65" s="2" customFormat="1" ht="24.15" customHeight="1">
      <c r="A327" s="34"/>
      <c r="B327" s="35"/>
      <c r="C327" s="183" t="s">
        <v>519</v>
      </c>
      <c r="D327" s="183" t="s">
        <v>128</v>
      </c>
      <c r="E327" s="184" t="s">
        <v>520</v>
      </c>
      <c r="F327" s="185" t="s">
        <v>521</v>
      </c>
      <c r="G327" s="186" t="s">
        <v>142</v>
      </c>
      <c r="H327" s="187">
        <v>10.64</v>
      </c>
      <c r="I327" s="188"/>
      <c r="J327" s="189">
        <f t="shared" si="30"/>
        <v>0</v>
      </c>
      <c r="K327" s="190"/>
      <c r="L327" s="39"/>
      <c r="M327" s="191" t="s">
        <v>1</v>
      </c>
      <c r="N327" s="192" t="s">
        <v>39</v>
      </c>
      <c r="O327" s="71"/>
      <c r="P327" s="193">
        <f t="shared" si="31"/>
        <v>0</v>
      </c>
      <c r="Q327" s="193">
        <v>0.00012</v>
      </c>
      <c r="R327" s="193">
        <f t="shared" si="32"/>
        <v>0.0012768</v>
      </c>
      <c r="S327" s="193">
        <v>0</v>
      </c>
      <c r="T327" s="194">
        <f t="shared" si="33"/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5" t="s">
        <v>205</v>
      </c>
      <c r="AT327" s="195" t="s">
        <v>128</v>
      </c>
      <c r="AU327" s="195" t="s">
        <v>133</v>
      </c>
      <c r="AY327" s="17" t="s">
        <v>125</v>
      </c>
      <c r="BE327" s="196">
        <f t="shared" si="34"/>
        <v>0</v>
      </c>
      <c r="BF327" s="196">
        <f t="shared" si="35"/>
        <v>0</v>
      </c>
      <c r="BG327" s="196">
        <f t="shared" si="36"/>
        <v>0</v>
      </c>
      <c r="BH327" s="196">
        <f t="shared" si="37"/>
        <v>0</v>
      </c>
      <c r="BI327" s="196">
        <f t="shared" si="38"/>
        <v>0</v>
      </c>
      <c r="BJ327" s="17" t="s">
        <v>133</v>
      </c>
      <c r="BK327" s="196">
        <f t="shared" si="39"/>
        <v>0</v>
      </c>
      <c r="BL327" s="17" t="s">
        <v>205</v>
      </c>
      <c r="BM327" s="195" t="s">
        <v>522</v>
      </c>
    </row>
    <row r="328" spans="1:65" s="2" customFormat="1" ht="24.15" customHeight="1">
      <c r="A328" s="34"/>
      <c r="B328" s="35"/>
      <c r="C328" s="183" t="s">
        <v>523</v>
      </c>
      <c r="D328" s="183" t="s">
        <v>128</v>
      </c>
      <c r="E328" s="184" t="s">
        <v>524</v>
      </c>
      <c r="F328" s="185" t="s">
        <v>525</v>
      </c>
      <c r="G328" s="186" t="s">
        <v>142</v>
      </c>
      <c r="H328" s="187">
        <v>10.64</v>
      </c>
      <c r="I328" s="188"/>
      <c r="J328" s="189">
        <f t="shared" si="30"/>
        <v>0</v>
      </c>
      <c r="K328" s="190"/>
      <c r="L328" s="39"/>
      <c r="M328" s="191" t="s">
        <v>1</v>
      </c>
      <c r="N328" s="192" t="s">
        <v>39</v>
      </c>
      <c r="O328" s="71"/>
      <c r="P328" s="193">
        <f t="shared" si="31"/>
        <v>0</v>
      </c>
      <c r="Q328" s="193">
        <v>3E-05</v>
      </c>
      <c r="R328" s="193">
        <f t="shared" si="32"/>
        <v>0.0003192</v>
      </c>
      <c r="S328" s="193">
        <v>0</v>
      </c>
      <c r="T328" s="194">
        <f t="shared" si="33"/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95" t="s">
        <v>205</v>
      </c>
      <c r="AT328" s="195" t="s">
        <v>128</v>
      </c>
      <c r="AU328" s="195" t="s">
        <v>133</v>
      </c>
      <c r="AY328" s="17" t="s">
        <v>125</v>
      </c>
      <c r="BE328" s="196">
        <f t="shared" si="34"/>
        <v>0</v>
      </c>
      <c r="BF328" s="196">
        <f t="shared" si="35"/>
        <v>0</v>
      </c>
      <c r="BG328" s="196">
        <f t="shared" si="36"/>
        <v>0</v>
      </c>
      <c r="BH328" s="196">
        <f t="shared" si="37"/>
        <v>0</v>
      </c>
      <c r="BI328" s="196">
        <f t="shared" si="38"/>
        <v>0</v>
      </c>
      <c r="BJ328" s="17" t="s">
        <v>133</v>
      </c>
      <c r="BK328" s="196">
        <f t="shared" si="39"/>
        <v>0</v>
      </c>
      <c r="BL328" s="17" t="s">
        <v>205</v>
      </c>
      <c r="BM328" s="195" t="s">
        <v>526</v>
      </c>
    </row>
    <row r="329" spans="2:63" s="12" customFormat="1" ht="22.95" customHeight="1">
      <c r="B329" s="167"/>
      <c r="C329" s="168"/>
      <c r="D329" s="169" t="s">
        <v>72</v>
      </c>
      <c r="E329" s="181" t="s">
        <v>527</v>
      </c>
      <c r="F329" s="181" t="s">
        <v>528</v>
      </c>
      <c r="G329" s="168"/>
      <c r="H329" s="168"/>
      <c r="I329" s="171"/>
      <c r="J329" s="182">
        <f>BK329</f>
        <v>0</v>
      </c>
      <c r="K329" s="168"/>
      <c r="L329" s="173"/>
      <c r="M329" s="174"/>
      <c r="N329" s="175"/>
      <c r="O329" s="175"/>
      <c r="P329" s="176">
        <f>SUM(P330:P375)</f>
        <v>0</v>
      </c>
      <c r="Q329" s="175"/>
      <c r="R329" s="176">
        <f>SUM(R330:R375)</f>
        <v>0.23149319999999995</v>
      </c>
      <c r="S329" s="175"/>
      <c r="T329" s="177">
        <f>SUM(T330:T375)</f>
        <v>0.05194019999999999</v>
      </c>
      <c r="AR329" s="178" t="s">
        <v>133</v>
      </c>
      <c r="AT329" s="179" t="s">
        <v>72</v>
      </c>
      <c r="AU329" s="179" t="s">
        <v>81</v>
      </c>
      <c r="AY329" s="178" t="s">
        <v>125</v>
      </c>
      <c r="BK329" s="180">
        <f>SUM(BK330:BK375)</f>
        <v>0</v>
      </c>
    </row>
    <row r="330" spans="1:65" s="2" customFormat="1" ht="24.15" customHeight="1">
      <c r="A330" s="34"/>
      <c r="B330" s="35"/>
      <c r="C330" s="183" t="s">
        <v>529</v>
      </c>
      <c r="D330" s="183" t="s">
        <v>128</v>
      </c>
      <c r="E330" s="184" t="s">
        <v>530</v>
      </c>
      <c r="F330" s="185" t="s">
        <v>531</v>
      </c>
      <c r="G330" s="186" t="s">
        <v>142</v>
      </c>
      <c r="H330" s="187">
        <v>158.42</v>
      </c>
      <c r="I330" s="188"/>
      <c r="J330" s="189">
        <f>ROUND(I330*H330,2)</f>
        <v>0</v>
      </c>
      <c r="K330" s="190"/>
      <c r="L330" s="39"/>
      <c r="M330" s="191" t="s">
        <v>1</v>
      </c>
      <c r="N330" s="192" t="s">
        <v>39</v>
      </c>
      <c r="O330" s="71"/>
      <c r="P330" s="193">
        <f>O330*H330</f>
        <v>0</v>
      </c>
      <c r="Q330" s="193">
        <v>0</v>
      </c>
      <c r="R330" s="193">
        <f>Q330*H330</f>
        <v>0</v>
      </c>
      <c r="S330" s="193">
        <v>0</v>
      </c>
      <c r="T330" s="194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5" t="s">
        <v>205</v>
      </c>
      <c r="AT330" s="195" t="s">
        <v>128</v>
      </c>
      <c r="AU330" s="195" t="s">
        <v>133</v>
      </c>
      <c r="AY330" s="17" t="s">
        <v>125</v>
      </c>
      <c r="BE330" s="196">
        <f>IF(N330="základní",J330,0)</f>
        <v>0</v>
      </c>
      <c r="BF330" s="196">
        <f>IF(N330="snížená",J330,0)</f>
        <v>0</v>
      </c>
      <c r="BG330" s="196">
        <f>IF(N330="zákl. přenesená",J330,0)</f>
        <v>0</v>
      </c>
      <c r="BH330" s="196">
        <f>IF(N330="sníž. přenesená",J330,0)</f>
        <v>0</v>
      </c>
      <c r="BI330" s="196">
        <f>IF(N330="nulová",J330,0)</f>
        <v>0</v>
      </c>
      <c r="BJ330" s="17" t="s">
        <v>133</v>
      </c>
      <c r="BK330" s="196">
        <f>ROUND(I330*H330,2)</f>
        <v>0</v>
      </c>
      <c r="BL330" s="17" t="s">
        <v>205</v>
      </c>
      <c r="BM330" s="195" t="s">
        <v>532</v>
      </c>
    </row>
    <row r="331" spans="1:65" s="2" customFormat="1" ht="24.15" customHeight="1">
      <c r="A331" s="34"/>
      <c r="B331" s="35"/>
      <c r="C331" s="183" t="s">
        <v>533</v>
      </c>
      <c r="D331" s="183" t="s">
        <v>128</v>
      </c>
      <c r="E331" s="184" t="s">
        <v>534</v>
      </c>
      <c r="F331" s="185" t="s">
        <v>535</v>
      </c>
      <c r="G331" s="186" t="s">
        <v>142</v>
      </c>
      <c r="H331" s="187">
        <v>6.675</v>
      </c>
      <c r="I331" s="188"/>
      <c r="J331" s="189">
        <f>ROUND(I331*H331,2)</f>
        <v>0</v>
      </c>
      <c r="K331" s="190"/>
      <c r="L331" s="39"/>
      <c r="M331" s="191" t="s">
        <v>1</v>
      </c>
      <c r="N331" s="192" t="s">
        <v>39</v>
      </c>
      <c r="O331" s="71"/>
      <c r="P331" s="193">
        <f>O331*H331</f>
        <v>0</v>
      </c>
      <c r="Q331" s="193">
        <v>0</v>
      </c>
      <c r="R331" s="193">
        <f>Q331*H331</f>
        <v>0</v>
      </c>
      <c r="S331" s="193">
        <v>0.00015</v>
      </c>
      <c r="T331" s="194">
        <f>S331*H331</f>
        <v>0.00100125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5" t="s">
        <v>205</v>
      </c>
      <c r="AT331" s="195" t="s">
        <v>128</v>
      </c>
      <c r="AU331" s="195" t="s">
        <v>133</v>
      </c>
      <c r="AY331" s="17" t="s">
        <v>125</v>
      </c>
      <c r="BE331" s="196">
        <f>IF(N331="základní",J331,0)</f>
        <v>0</v>
      </c>
      <c r="BF331" s="196">
        <f>IF(N331="snížená",J331,0)</f>
        <v>0</v>
      </c>
      <c r="BG331" s="196">
        <f>IF(N331="zákl. přenesená",J331,0)</f>
        <v>0</v>
      </c>
      <c r="BH331" s="196">
        <f>IF(N331="sníž. přenesená",J331,0)</f>
        <v>0</v>
      </c>
      <c r="BI331" s="196">
        <f>IF(N331="nulová",J331,0)</f>
        <v>0</v>
      </c>
      <c r="BJ331" s="17" t="s">
        <v>133</v>
      </c>
      <c r="BK331" s="196">
        <f>ROUND(I331*H331,2)</f>
        <v>0</v>
      </c>
      <c r="BL331" s="17" t="s">
        <v>205</v>
      </c>
      <c r="BM331" s="195" t="s">
        <v>536</v>
      </c>
    </row>
    <row r="332" spans="2:51" s="13" customFormat="1" ht="12">
      <c r="B332" s="197"/>
      <c r="C332" s="198"/>
      <c r="D332" s="199" t="s">
        <v>135</v>
      </c>
      <c r="E332" s="200" t="s">
        <v>1</v>
      </c>
      <c r="F332" s="201" t="s">
        <v>537</v>
      </c>
      <c r="G332" s="198"/>
      <c r="H332" s="200" t="s">
        <v>1</v>
      </c>
      <c r="I332" s="202"/>
      <c r="J332" s="198"/>
      <c r="K332" s="198"/>
      <c r="L332" s="203"/>
      <c r="M332" s="204"/>
      <c r="N332" s="205"/>
      <c r="O332" s="205"/>
      <c r="P332" s="205"/>
      <c r="Q332" s="205"/>
      <c r="R332" s="205"/>
      <c r="S332" s="205"/>
      <c r="T332" s="206"/>
      <c r="AT332" s="207" t="s">
        <v>135</v>
      </c>
      <c r="AU332" s="207" t="s">
        <v>133</v>
      </c>
      <c r="AV332" s="13" t="s">
        <v>81</v>
      </c>
      <c r="AW332" s="13" t="s">
        <v>31</v>
      </c>
      <c r="AX332" s="13" t="s">
        <v>73</v>
      </c>
      <c r="AY332" s="207" t="s">
        <v>125</v>
      </c>
    </row>
    <row r="333" spans="2:51" s="14" customFormat="1" ht="12">
      <c r="B333" s="208"/>
      <c r="C333" s="209"/>
      <c r="D333" s="199" t="s">
        <v>135</v>
      </c>
      <c r="E333" s="210" t="s">
        <v>1</v>
      </c>
      <c r="F333" s="211" t="s">
        <v>538</v>
      </c>
      <c r="G333" s="209"/>
      <c r="H333" s="212">
        <v>6.675</v>
      </c>
      <c r="I333" s="213"/>
      <c r="J333" s="209"/>
      <c r="K333" s="209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135</v>
      </c>
      <c r="AU333" s="218" t="s">
        <v>133</v>
      </c>
      <c r="AV333" s="14" t="s">
        <v>133</v>
      </c>
      <c r="AW333" s="14" t="s">
        <v>31</v>
      </c>
      <c r="AX333" s="14" t="s">
        <v>81</v>
      </c>
      <c r="AY333" s="218" t="s">
        <v>125</v>
      </c>
    </row>
    <row r="334" spans="1:65" s="2" customFormat="1" ht="16.5" customHeight="1">
      <c r="A334" s="34"/>
      <c r="B334" s="35"/>
      <c r="C334" s="183" t="s">
        <v>539</v>
      </c>
      <c r="D334" s="183" t="s">
        <v>128</v>
      </c>
      <c r="E334" s="184" t="s">
        <v>540</v>
      </c>
      <c r="F334" s="185" t="s">
        <v>541</v>
      </c>
      <c r="G334" s="186" t="s">
        <v>142</v>
      </c>
      <c r="H334" s="187">
        <v>158.42</v>
      </c>
      <c r="I334" s="188"/>
      <c r="J334" s="189">
        <f>ROUND(I334*H334,2)</f>
        <v>0</v>
      </c>
      <c r="K334" s="190"/>
      <c r="L334" s="39"/>
      <c r="M334" s="191" t="s">
        <v>1</v>
      </c>
      <c r="N334" s="192" t="s">
        <v>39</v>
      </c>
      <c r="O334" s="71"/>
      <c r="P334" s="193">
        <f>O334*H334</f>
        <v>0</v>
      </c>
      <c r="Q334" s="193">
        <v>0.001</v>
      </c>
      <c r="R334" s="193">
        <f>Q334*H334</f>
        <v>0.15841999999999998</v>
      </c>
      <c r="S334" s="193">
        <v>0.00031</v>
      </c>
      <c r="T334" s="194">
        <f>S334*H334</f>
        <v>0.04911019999999999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5" t="s">
        <v>205</v>
      </c>
      <c r="AT334" s="195" t="s">
        <v>128</v>
      </c>
      <c r="AU334" s="195" t="s">
        <v>133</v>
      </c>
      <c r="AY334" s="17" t="s">
        <v>125</v>
      </c>
      <c r="BE334" s="196">
        <f>IF(N334="základní",J334,0)</f>
        <v>0</v>
      </c>
      <c r="BF334" s="196">
        <f>IF(N334="snížená",J334,0)</f>
        <v>0</v>
      </c>
      <c r="BG334" s="196">
        <f>IF(N334="zákl. přenesená",J334,0)</f>
        <v>0</v>
      </c>
      <c r="BH334" s="196">
        <f>IF(N334="sníž. přenesená",J334,0)</f>
        <v>0</v>
      </c>
      <c r="BI334" s="196">
        <f>IF(N334="nulová",J334,0)</f>
        <v>0</v>
      </c>
      <c r="BJ334" s="17" t="s">
        <v>133</v>
      </c>
      <c r="BK334" s="196">
        <f>ROUND(I334*H334,2)</f>
        <v>0</v>
      </c>
      <c r="BL334" s="17" t="s">
        <v>205</v>
      </c>
      <c r="BM334" s="195" t="s">
        <v>542</v>
      </c>
    </row>
    <row r="335" spans="1:65" s="2" customFormat="1" ht="24.15" customHeight="1">
      <c r="A335" s="34"/>
      <c r="B335" s="35"/>
      <c r="C335" s="183" t="s">
        <v>543</v>
      </c>
      <c r="D335" s="183" t="s">
        <v>128</v>
      </c>
      <c r="E335" s="184" t="s">
        <v>544</v>
      </c>
      <c r="F335" s="185" t="s">
        <v>545</v>
      </c>
      <c r="G335" s="186" t="s">
        <v>142</v>
      </c>
      <c r="H335" s="187">
        <v>158.42</v>
      </c>
      <c r="I335" s="188"/>
      <c r="J335" s="189">
        <f>ROUND(I335*H335,2)</f>
        <v>0</v>
      </c>
      <c r="K335" s="190"/>
      <c r="L335" s="39"/>
      <c r="M335" s="191" t="s">
        <v>1</v>
      </c>
      <c r="N335" s="192" t="s">
        <v>39</v>
      </c>
      <c r="O335" s="71"/>
      <c r="P335" s="193">
        <f>O335*H335</f>
        <v>0</v>
      </c>
      <c r="Q335" s="193">
        <v>0</v>
      </c>
      <c r="R335" s="193">
        <f>Q335*H335</f>
        <v>0</v>
      </c>
      <c r="S335" s="193">
        <v>0</v>
      </c>
      <c r="T335" s="194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5" t="s">
        <v>205</v>
      </c>
      <c r="AT335" s="195" t="s">
        <v>128</v>
      </c>
      <c r="AU335" s="195" t="s">
        <v>133</v>
      </c>
      <c r="AY335" s="17" t="s">
        <v>125</v>
      </c>
      <c r="BE335" s="196">
        <f>IF(N335="základní",J335,0)</f>
        <v>0</v>
      </c>
      <c r="BF335" s="196">
        <f>IF(N335="snížená",J335,0)</f>
        <v>0</v>
      </c>
      <c r="BG335" s="196">
        <f>IF(N335="zákl. přenesená",J335,0)</f>
        <v>0</v>
      </c>
      <c r="BH335" s="196">
        <f>IF(N335="sníž. přenesená",J335,0)</f>
        <v>0</v>
      </c>
      <c r="BI335" s="196">
        <f>IF(N335="nulová",J335,0)</f>
        <v>0</v>
      </c>
      <c r="BJ335" s="17" t="s">
        <v>133</v>
      </c>
      <c r="BK335" s="196">
        <f>ROUND(I335*H335,2)</f>
        <v>0</v>
      </c>
      <c r="BL335" s="17" t="s">
        <v>205</v>
      </c>
      <c r="BM335" s="195" t="s">
        <v>546</v>
      </c>
    </row>
    <row r="336" spans="1:65" s="2" customFormat="1" ht="24.15" customHeight="1">
      <c r="A336" s="34"/>
      <c r="B336" s="35"/>
      <c r="C336" s="183" t="s">
        <v>547</v>
      </c>
      <c r="D336" s="183" t="s">
        <v>128</v>
      </c>
      <c r="E336" s="184" t="s">
        <v>548</v>
      </c>
      <c r="F336" s="185" t="s">
        <v>549</v>
      </c>
      <c r="G336" s="186" t="s">
        <v>142</v>
      </c>
      <c r="H336" s="187">
        <v>7.315</v>
      </c>
      <c r="I336" s="188"/>
      <c r="J336" s="189">
        <f>ROUND(I336*H336,2)</f>
        <v>0</v>
      </c>
      <c r="K336" s="190"/>
      <c r="L336" s="39"/>
      <c r="M336" s="191" t="s">
        <v>1</v>
      </c>
      <c r="N336" s="192" t="s">
        <v>39</v>
      </c>
      <c r="O336" s="71"/>
      <c r="P336" s="193">
        <f>O336*H336</f>
        <v>0</v>
      </c>
      <c r="Q336" s="193">
        <v>0</v>
      </c>
      <c r="R336" s="193">
        <f>Q336*H336</f>
        <v>0</v>
      </c>
      <c r="S336" s="193">
        <v>0.00025</v>
      </c>
      <c r="T336" s="194">
        <f>S336*H336</f>
        <v>0.00182875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5" t="s">
        <v>205</v>
      </c>
      <c r="AT336" s="195" t="s">
        <v>128</v>
      </c>
      <c r="AU336" s="195" t="s">
        <v>133</v>
      </c>
      <c r="AY336" s="17" t="s">
        <v>125</v>
      </c>
      <c r="BE336" s="196">
        <f>IF(N336="základní",J336,0)</f>
        <v>0</v>
      </c>
      <c r="BF336" s="196">
        <f>IF(N336="snížená",J336,0)</f>
        <v>0</v>
      </c>
      <c r="BG336" s="196">
        <f>IF(N336="zákl. přenesená",J336,0)</f>
        <v>0</v>
      </c>
      <c r="BH336" s="196">
        <f>IF(N336="sníž. přenesená",J336,0)</f>
        <v>0</v>
      </c>
      <c r="BI336" s="196">
        <f>IF(N336="nulová",J336,0)</f>
        <v>0</v>
      </c>
      <c r="BJ336" s="17" t="s">
        <v>133</v>
      </c>
      <c r="BK336" s="196">
        <f>ROUND(I336*H336,2)</f>
        <v>0</v>
      </c>
      <c r="BL336" s="17" t="s">
        <v>205</v>
      </c>
      <c r="BM336" s="195" t="s">
        <v>550</v>
      </c>
    </row>
    <row r="337" spans="2:51" s="13" customFormat="1" ht="12">
      <c r="B337" s="197"/>
      <c r="C337" s="198"/>
      <c r="D337" s="199" t="s">
        <v>135</v>
      </c>
      <c r="E337" s="200" t="s">
        <v>1</v>
      </c>
      <c r="F337" s="201" t="s">
        <v>152</v>
      </c>
      <c r="G337" s="198"/>
      <c r="H337" s="200" t="s">
        <v>1</v>
      </c>
      <c r="I337" s="202"/>
      <c r="J337" s="198"/>
      <c r="K337" s="198"/>
      <c r="L337" s="203"/>
      <c r="M337" s="204"/>
      <c r="N337" s="205"/>
      <c r="O337" s="205"/>
      <c r="P337" s="205"/>
      <c r="Q337" s="205"/>
      <c r="R337" s="205"/>
      <c r="S337" s="205"/>
      <c r="T337" s="206"/>
      <c r="AT337" s="207" t="s">
        <v>135</v>
      </c>
      <c r="AU337" s="207" t="s">
        <v>133</v>
      </c>
      <c r="AV337" s="13" t="s">
        <v>81</v>
      </c>
      <c r="AW337" s="13" t="s">
        <v>31</v>
      </c>
      <c r="AX337" s="13" t="s">
        <v>73</v>
      </c>
      <c r="AY337" s="207" t="s">
        <v>125</v>
      </c>
    </row>
    <row r="338" spans="2:51" s="14" customFormat="1" ht="12">
      <c r="B338" s="208"/>
      <c r="C338" s="209"/>
      <c r="D338" s="199" t="s">
        <v>135</v>
      </c>
      <c r="E338" s="210" t="s">
        <v>1</v>
      </c>
      <c r="F338" s="211" t="s">
        <v>551</v>
      </c>
      <c r="G338" s="209"/>
      <c r="H338" s="212">
        <v>6.674999999999999</v>
      </c>
      <c r="I338" s="213"/>
      <c r="J338" s="209"/>
      <c r="K338" s="209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135</v>
      </c>
      <c r="AU338" s="218" t="s">
        <v>133</v>
      </c>
      <c r="AV338" s="14" t="s">
        <v>133</v>
      </c>
      <c r="AW338" s="14" t="s">
        <v>31</v>
      </c>
      <c r="AX338" s="14" t="s">
        <v>73</v>
      </c>
      <c r="AY338" s="218" t="s">
        <v>125</v>
      </c>
    </row>
    <row r="339" spans="2:51" s="13" customFormat="1" ht="12">
      <c r="B339" s="197"/>
      <c r="C339" s="198"/>
      <c r="D339" s="199" t="s">
        <v>135</v>
      </c>
      <c r="E339" s="200" t="s">
        <v>1</v>
      </c>
      <c r="F339" s="201" t="s">
        <v>501</v>
      </c>
      <c r="G339" s="198"/>
      <c r="H339" s="200" t="s">
        <v>1</v>
      </c>
      <c r="I339" s="202"/>
      <c r="J339" s="198"/>
      <c r="K339" s="198"/>
      <c r="L339" s="203"/>
      <c r="M339" s="204"/>
      <c r="N339" s="205"/>
      <c r="O339" s="205"/>
      <c r="P339" s="205"/>
      <c r="Q339" s="205"/>
      <c r="R339" s="205"/>
      <c r="S339" s="205"/>
      <c r="T339" s="206"/>
      <c r="AT339" s="207" t="s">
        <v>135</v>
      </c>
      <c r="AU339" s="207" t="s">
        <v>133</v>
      </c>
      <c r="AV339" s="13" t="s">
        <v>81</v>
      </c>
      <c r="AW339" s="13" t="s">
        <v>31</v>
      </c>
      <c r="AX339" s="13" t="s">
        <v>73</v>
      </c>
      <c r="AY339" s="207" t="s">
        <v>125</v>
      </c>
    </row>
    <row r="340" spans="2:51" s="14" customFormat="1" ht="12">
      <c r="B340" s="208"/>
      <c r="C340" s="209"/>
      <c r="D340" s="199" t="s">
        <v>135</v>
      </c>
      <c r="E340" s="210" t="s">
        <v>1</v>
      </c>
      <c r="F340" s="211" t="s">
        <v>502</v>
      </c>
      <c r="G340" s="209"/>
      <c r="H340" s="212">
        <v>0.6400000000000001</v>
      </c>
      <c r="I340" s="213"/>
      <c r="J340" s="209"/>
      <c r="K340" s="209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135</v>
      </c>
      <c r="AU340" s="218" t="s">
        <v>133</v>
      </c>
      <c r="AV340" s="14" t="s">
        <v>133</v>
      </c>
      <c r="AW340" s="14" t="s">
        <v>31</v>
      </c>
      <c r="AX340" s="14" t="s">
        <v>73</v>
      </c>
      <c r="AY340" s="218" t="s">
        <v>125</v>
      </c>
    </row>
    <row r="341" spans="2:51" s="15" customFormat="1" ht="12">
      <c r="B341" s="219"/>
      <c r="C341" s="220"/>
      <c r="D341" s="199" t="s">
        <v>135</v>
      </c>
      <c r="E341" s="221" t="s">
        <v>1</v>
      </c>
      <c r="F341" s="222" t="s">
        <v>156</v>
      </c>
      <c r="G341" s="220"/>
      <c r="H341" s="223">
        <v>7.3149999999999995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135</v>
      </c>
      <c r="AU341" s="229" t="s">
        <v>133</v>
      </c>
      <c r="AV341" s="15" t="s">
        <v>132</v>
      </c>
      <c r="AW341" s="15" t="s">
        <v>31</v>
      </c>
      <c r="AX341" s="15" t="s">
        <v>81</v>
      </c>
      <c r="AY341" s="229" t="s">
        <v>125</v>
      </c>
    </row>
    <row r="342" spans="1:65" s="2" customFormat="1" ht="24.15" customHeight="1">
      <c r="A342" s="34"/>
      <c r="B342" s="35"/>
      <c r="C342" s="183" t="s">
        <v>552</v>
      </c>
      <c r="D342" s="183" t="s">
        <v>128</v>
      </c>
      <c r="E342" s="184" t="s">
        <v>553</v>
      </c>
      <c r="F342" s="185" t="s">
        <v>554</v>
      </c>
      <c r="G342" s="186" t="s">
        <v>229</v>
      </c>
      <c r="H342" s="187">
        <v>20</v>
      </c>
      <c r="I342" s="188"/>
      <c r="J342" s="189">
        <f>ROUND(I342*H342,2)</f>
        <v>0</v>
      </c>
      <c r="K342" s="190"/>
      <c r="L342" s="39"/>
      <c r="M342" s="191" t="s">
        <v>1</v>
      </c>
      <c r="N342" s="192" t="s">
        <v>39</v>
      </c>
      <c r="O342" s="71"/>
      <c r="P342" s="193">
        <f>O342*H342</f>
        <v>0</v>
      </c>
      <c r="Q342" s="193">
        <v>1E-05</v>
      </c>
      <c r="R342" s="193">
        <f>Q342*H342</f>
        <v>0.0002</v>
      </c>
      <c r="S342" s="193">
        <v>0</v>
      </c>
      <c r="T342" s="194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5" t="s">
        <v>205</v>
      </c>
      <c r="AT342" s="195" t="s">
        <v>128</v>
      </c>
      <c r="AU342" s="195" t="s">
        <v>133</v>
      </c>
      <c r="AY342" s="17" t="s">
        <v>125</v>
      </c>
      <c r="BE342" s="196">
        <f>IF(N342="základní",J342,0)</f>
        <v>0</v>
      </c>
      <c r="BF342" s="196">
        <f>IF(N342="snížená",J342,0)</f>
        <v>0</v>
      </c>
      <c r="BG342" s="196">
        <f>IF(N342="zákl. přenesená",J342,0)</f>
        <v>0</v>
      </c>
      <c r="BH342" s="196">
        <f>IF(N342="sníž. přenesená",J342,0)</f>
        <v>0</v>
      </c>
      <c r="BI342" s="196">
        <f>IF(N342="nulová",J342,0)</f>
        <v>0</v>
      </c>
      <c r="BJ342" s="17" t="s">
        <v>133</v>
      </c>
      <c r="BK342" s="196">
        <f>ROUND(I342*H342,2)</f>
        <v>0</v>
      </c>
      <c r="BL342" s="17" t="s">
        <v>205</v>
      </c>
      <c r="BM342" s="195" t="s">
        <v>555</v>
      </c>
    </row>
    <row r="343" spans="1:65" s="2" customFormat="1" ht="16.5" customHeight="1">
      <c r="A343" s="34"/>
      <c r="B343" s="35"/>
      <c r="C343" s="183" t="s">
        <v>556</v>
      </c>
      <c r="D343" s="183" t="s">
        <v>128</v>
      </c>
      <c r="E343" s="184" t="s">
        <v>557</v>
      </c>
      <c r="F343" s="185" t="s">
        <v>558</v>
      </c>
      <c r="G343" s="186" t="s">
        <v>142</v>
      </c>
      <c r="H343" s="187">
        <v>41.505</v>
      </c>
      <c r="I343" s="188"/>
      <c r="J343" s="189">
        <f>ROUND(I343*H343,2)</f>
        <v>0</v>
      </c>
      <c r="K343" s="190"/>
      <c r="L343" s="39"/>
      <c r="M343" s="191" t="s">
        <v>1</v>
      </c>
      <c r="N343" s="192" t="s">
        <v>39</v>
      </c>
      <c r="O343" s="71"/>
      <c r="P343" s="193">
        <f>O343*H343</f>
        <v>0</v>
      </c>
      <c r="Q343" s="193">
        <v>0</v>
      </c>
      <c r="R343" s="193">
        <f>Q343*H343</f>
        <v>0</v>
      </c>
      <c r="S343" s="193">
        <v>0</v>
      </c>
      <c r="T343" s="194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5" t="s">
        <v>205</v>
      </c>
      <c r="AT343" s="195" t="s">
        <v>128</v>
      </c>
      <c r="AU343" s="195" t="s">
        <v>133</v>
      </c>
      <c r="AY343" s="17" t="s">
        <v>125</v>
      </c>
      <c r="BE343" s="196">
        <f>IF(N343="základní",J343,0)</f>
        <v>0</v>
      </c>
      <c r="BF343" s="196">
        <f>IF(N343="snížená",J343,0)</f>
        <v>0</v>
      </c>
      <c r="BG343" s="196">
        <f>IF(N343="zákl. přenesená",J343,0)</f>
        <v>0</v>
      </c>
      <c r="BH343" s="196">
        <f>IF(N343="sníž. přenesená",J343,0)</f>
        <v>0</v>
      </c>
      <c r="BI343" s="196">
        <f>IF(N343="nulová",J343,0)</f>
        <v>0</v>
      </c>
      <c r="BJ343" s="17" t="s">
        <v>133</v>
      </c>
      <c r="BK343" s="196">
        <f>ROUND(I343*H343,2)</f>
        <v>0</v>
      </c>
      <c r="BL343" s="17" t="s">
        <v>205</v>
      </c>
      <c r="BM343" s="195" t="s">
        <v>559</v>
      </c>
    </row>
    <row r="344" spans="2:51" s="13" customFormat="1" ht="12">
      <c r="B344" s="197"/>
      <c r="C344" s="198"/>
      <c r="D344" s="199" t="s">
        <v>135</v>
      </c>
      <c r="E344" s="200" t="s">
        <v>1</v>
      </c>
      <c r="F344" s="201" t="s">
        <v>560</v>
      </c>
      <c r="G344" s="198"/>
      <c r="H344" s="200" t="s">
        <v>1</v>
      </c>
      <c r="I344" s="202"/>
      <c r="J344" s="198"/>
      <c r="K344" s="198"/>
      <c r="L344" s="203"/>
      <c r="M344" s="204"/>
      <c r="N344" s="205"/>
      <c r="O344" s="205"/>
      <c r="P344" s="205"/>
      <c r="Q344" s="205"/>
      <c r="R344" s="205"/>
      <c r="S344" s="205"/>
      <c r="T344" s="206"/>
      <c r="AT344" s="207" t="s">
        <v>135</v>
      </c>
      <c r="AU344" s="207" t="s">
        <v>133</v>
      </c>
      <c r="AV344" s="13" t="s">
        <v>81</v>
      </c>
      <c r="AW344" s="13" t="s">
        <v>31</v>
      </c>
      <c r="AX344" s="13" t="s">
        <v>73</v>
      </c>
      <c r="AY344" s="207" t="s">
        <v>125</v>
      </c>
    </row>
    <row r="345" spans="2:51" s="14" customFormat="1" ht="12">
      <c r="B345" s="208"/>
      <c r="C345" s="209"/>
      <c r="D345" s="199" t="s">
        <v>135</v>
      </c>
      <c r="E345" s="210" t="s">
        <v>1</v>
      </c>
      <c r="F345" s="211" t="s">
        <v>561</v>
      </c>
      <c r="G345" s="209"/>
      <c r="H345" s="212">
        <v>41.505</v>
      </c>
      <c r="I345" s="213"/>
      <c r="J345" s="209"/>
      <c r="K345" s="209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135</v>
      </c>
      <c r="AU345" s="218" t="s">
        <v>133</v>
      </c>
      <c r="AV345" s="14" t="s">
        <v>133</v>
      </c>
      <c r="AW345" s="14" t="s">
        <v>31</v>
      </c>
      <c r="AX345" s="14" t="s">
        <v>73</v>
      </c>
      <c r="AY345" s="218" t="s">
        <v>125</v>
      </c>
    </row>
    <row r="346" spans="2:51" s="15" customFormat="1" ht="12">
      <c r="B346" s="219"/>
      <c r="C346" s="220"/>
      <c r="D346" s="199" t="s">
        <v>135</v>
      </c>
      <c r="E346" s="221" t="s">
        <v>1</v>
      </c>
      <c r="F346" s="222" t="s">
        <v>156</v>
      </c>
      <c r="G346" s="220"/>
      <c r="H346" s="223">
        <v>41.505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135</v>
      </c>
      <c r="AU346" s="229" t="s">
        <v>133</v>
      </c>
      <c r="AV346" s="15" t="s">
        <v>132</v>
      </c>
      <c r="AW346" s="15" t="s">
        <v>31</v>
      </c>
      <c r="AX346" s="15" t="s">
        <v>81</v>
      </c>
      <c r="AY346" s="229" t="s">
        <v>125</v>
      </c>
    </row>
    <row r="347" spans="1:65" s="2" customFormat="1" ht="16.5" customHeight="1">
      <c r="A347" s="34"/>
      <c r="B347" s="35"/>
      <c r="C347" s="230" t="s">
        <v>562</v>
      </c>
      <c r="D347" s="230" t="s">
        <v>226</v>
      </c>
      <c r="E347" s="231" t="s">
        <v>563</v>
      </c>
      <c r="F347" s="232" t="s">
        <v>564</v>
      </c>
      <c r="G347" s="233" t="s">
        <v>142</v>
      </c>
      <c r="H347" s="234">
        <v>49.806</v>
      </c>
      <c r="I347" s="235"/>
      <c r="J347" s="236">
        <f>ROUND(I347*H347,2)</f>
        <v>0</v>
      </c>
      <c r="K347" s="237"/>
      <c r="L347" s="238"/>
      <c r="M347" s="239" t="s">
        <v>1</v>
      </c>
      <c r="N347" s="240" t="s">
        <v>39</v>
      </c>
      <c r="O347" s="71"/>
      <c r="P347" s="193">
        <f>O347*H347</f>
        <v>0</v>
      </c>
      <c r="Q347" s="193">
        <v>0</v>
      </c>
      <c r="R347" s="193">
        <f>Q347*H347</f>
        <v>0</v>
      </c>
      <c r="S347" s="193">
        <v>0</v>
      </c>
      <c r="T347" s="194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5" t="s">
        <v>230</v>
      </c>
      <c r="AT347" s="195" t="s">
        <v>226</v>
      </c>
      <c r="AU347" s="195" t="s">
        <v>133</v>
      </c>
      <c r="AY347" s="17" t="s">
        <v>125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7" t="s">
        <v>133</v>
      </c>
      <c r="BK347" s="196">
        <f>ROUND(I347*H347,2)</f>
        <v>0</v>
      </c>
      <c r="BL347" s="17" t="s">
        <v>205</v>
      </c>
      <c r="BM347" s="195" t="s">
        <v>565</v>
      </c>
    </row>
    <row r="348" spans="2:51" s="14" customFormat="1" ht="12">
      <c r="B348" s="208"/>
      <c r="C348" s="209"/>
      <c r="D348" s="199" t="s">
        <v>135</v>
      </c>
      <c r="E348" s="209"/>
      <c r="F348" s="211" t="s">
        <v>566</v>
      </c>
      <c r="G348" s="209"/>
      <c r="H348" s="212">
        <v>49.806</v>
      </c>
      <c r="I348" s="213"/>
      <c r="J348" s="209"/>
      <c r="K348" s="209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135</v>
      </c>
      <c r="AU348" s="218" t="s">
        <v>133</v>
      </c>
      <c r="AV348" s="14" t="s">
        <v>133</v>
      </c>
      <c r="AW348" s="14" t="s">
        <v>4</v>
      </c>
      <c r="AX348" s="14" t="s">
        <v>81</v>
      </c>
      <c r="AY348" s="218" t="s">
        <v>125</v>
      </c>
    </row>
    <row r="349" spans="1:65" s="2" customFormat="1" ht="24.15" customHeight="1">
      <c r="A349" s="34"/>
      <c r="B349" s="35"/>
      <c r="C349" s="183" t="s">
        <v>567</v>
      </c>
      <c r="D349" s="183" t="s">
        <v>128</v>
      </c>
      <c r="E349" s="184" t="s">
        <v>568</v>
      </c>
      <c r="F349" s="185" t="s">
        <v>569</v>
      </c>
      <c r="G349" s="186" t="s">
        <v>142</v>
      </c>
      <c r="H349" s="187">
        <v>10</v>
      </c>
      <c r="I349" s="188"/>
      <c r="J349" s="189">
        <f>ROUND(I349*H349,2)</f>
        <v>0</v>
      </c>
      <c r="K349" s="190"/>
      <c r="L349" s="39"/>
      <c r="M349" s="191" t="s">
        <v>1</v>
      </c>
      <c r="N349" s="192" t="s">
        <v>39</v>
      </c>
      <c r="O349" s="71"/>
      <c r="P349" s="193">
        <f>O349*H349</f>
        <v>0</v>
      </c>
      <c r="Q349" s="193">
        <v>0</v>
      </c>
      <c r="R349" s="193">
        <f>Q349*H349</f>
        <v>0</v>
      </c>
      <c r="S349" s="193">
        <v>0</v>
      </c>
      <c r="T349" s="194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5" t="s">
        <v>205</v>
      </c>
      <c r="AT349" s="195" t="s">
        <v>128</v>
      </c>
      <c r="AU349" s="195" t="s">
        <v>133</v>
      </c>
      <c r="AY349" s="17" t="s">
        <v>125</v>
      </c>
      <c r="BE349" s="196">
        <f>IF(N349="základní",J349,0)</f>
        <v>0</v>
      </c>
      <c r="BF349" s="196">
        <f>IF(N349="snížená",J349,0)</f>
        <v>0</v>
      </c>
      <c r="BG349" s="196">
        <f>IF(N349="zákl. přenesená",J349,0)</f>
        <v>0</v>
      </c>
      <c r="BH349" s="196">
        <f>IF(N349="sníž. přenesená",J349,0)</f>
        <v>0</v>
      </c>
      <c r="BI349" s="196">
        <f>IF(N349="nulová",J349,0)</f>
        <v>0</v>
      </c>
      <c r="BJ349" s="17" t="s">
        <v>133</v>
      </c>
      <c r="BK349" s="196">
        <f>ROUND(I349*H349,2)</f>
        <v>0</v>
      </c>
      <c r="BL349" s="17" t="s">
        <v>205</v>
      </c>
      <c r="BM349" s="195" t="s">
        <v>570</v>
      </c>
    </row>
    <row r="350" spans="1:65" s="2" customFormat="1" ht="16.5" customHeight="1">
      <c r="A350" s="34"/>
      <c r="B350" s="35"/>
      <c r="C350" s="230" t="s">
        <v>571</v>
      </c>
      <c r="D350" s="230" t="s">
        <v>226</v>
      </c>
      <c r="E350" s="231" t="s">
        <v>572</v>
      </c>
      <c r="F350" s="232" t="s">
        <v>573</v>
      </c>
      <c r="G350" s="233" t="s">
        <v>142</v>
      </c>
      <c r="H350" s="234">
        <v>12</v>
      </c>
      <c r="I350" s="235"/>
      <c r="J350" s="236">
        <f>ROUND(I350*H350,2)</f>
        <v>0</v>
      </c>
      <c r="K350" s="237"/>
      <c r="L350" s="238"/>
      <c r="M350" s="239" t="s">
        <v>1</v>
      </c>
      <c r="N350" s="240" t="s">
        <v>39</v>
      </c>
      <c r="O350" s="71"/>
      <c r="P350" s="193">
        <f>O350*H350</f>
        <v>0</v>
      </c>
      <c r="Q350" s="193">
        <v>0</v>
      </c>
      <c r="R350" s="193">
        <f>Q350*H350</f>
        <v>0</v>
      </c>
      <c r="S350" s="193">
        <v>0</v>
      </c>
      <c r="T350" s="194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5" t="s">
        <v>230</v>
      </c>
      <c r="AT350" s="195" t="s">
        <v>226</v>
      </c>
      <c r="AU350" s="195" t="s">
        <v>133</v>
      </c>
      <c r="AY350" s="17" t="s">
        <v>125</v>
      </c>
      <c r="BE350" s="196">
        <f>IF(N350="základní",J350,0)</f>
        <v>0</v>
      </c>
      <c r="BF350" s="196">
        <f>IF(N350="snížená",J350,0)</f>
        <v>0</v>
      </c>
      <c r="BG350" s="196">
        <f>IF(N350="zákl. přenesená",J350,0)</f>
        <v>0</v>
      </c>
      <c r="BH350" s="196">
        <f>IF(N350="sníž. přenesená",J350,0)</f>
        <v>0</v>
      </c>
      <c r="BI350" s="196">
        <f>IF(N350="nulová",J350,0)</f>
        <v>0</v>
      </c>
      <c r="BJ350" s="17" t="s">
        <v>133</v>
      </c>
      <c r="BK350" s="196">
        <f>ROUND(I350*H350,2)</f>
        <v>0</v>
      </c>
      <c r="BL350" s="17" t="s">
        <v>205</v>
      </c>
      <c r="BM350" s="195" t="s">
        <v>574</v>
      </c>
    </row>
    <row r="351" spans="2:51" s="14" customFormat="1" ht="12">
      <c r="B351" s="208"/>
      <c r="C351" s="209"/>
      <c r="D351" s="199" t="s">
        <v>135</v>
      </c>
      <c r="E351" s="209"/>
      <c r="F351" s="211" t="s">
        <v>575</v>
      </c>
      <c r="G351" s="209"/>
      <c r="H351" s="212">
        <v>12</v>
      </c>
      <c r="I351" s="213"/>
      <c r="J351" s="209"/>
      <c r="K351" s="209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135</v>
      </c>
      <c r="AU351" s="218" t="s">
        <v>133</v>
      </c>
      <c r="AV351" s="14" t="s">
        <v>133</v>
      </c>
      <c r="AW351" s="14" t="s">
        <v>4</v>
      </c>
      <c r="AX351" s="14" t="s">
        <v>81</v>
      </c>
      <c r="AY351" s="218" t="s">
        <v>125</v>
      </c>
    </row>
    <row r="352" spans="1:65" s="2" customFormat="1" ht="24.15" customHeight="1">
      <c r="A352" s="34"/>
      <c r="B352" s="35"/>
      <c r="C352" s="183" t="s">
        <v>576</v>
      </c>
      <c r="D352" s="183" t="s">
        <v>128</v>
      </c>
      <c r="E352" s="184" t="s">
        <v>577</v>
      </c>
      <c r="F352" s="185" t="s">
        <v>578</v>
      </c>
      <c r="G352" s="186" t="s">
        <v>142</v>
      </c>
      <c r="H352" s="187">
        <v>158.42</v>
      </c>
      <c r="I352" s="188"/>
      <c r="J352" s="189">
        <f>ROUND(I352*H352,2)</f>
        <v>0</v>
      </c>
      <c r="K352" s="190"/>
      <c r="L352" s="39"/>
      <c r="M352" s="191" t="s">
        <v>1</v>
      </c>
      <c r="N352" s="192" t="s">
        <v>39</v>
      </c>
      <c r="O352" s="71"/>
      <c r="P352" s="193">
        <f>O352*H352</f>
        <v>0</v>
      </c>
      <c r="Q352" s="193">
        <v>0.0002</v>
      </c>
      <c r="R352" s="193">
        <f>Q352*H352</f>
        <v>0.031684</v>
      </c>
      <c r="S352" s="193">
        <v>0</v>
      </c>
      <c r="T352" s="194">
        <f>S352*H352</f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5" t="s">
        <v>205</v>
      </c>
      <c r="AT352" s="195" t="s">
        <v>128</v>
      </c>
      <c r="AU352" s="195" t="s">
        <v>133</v>
      </c>
      <c r="AY352" s="17" t="s">
        <v>125</v>
      </c>
      <c r="BE352" s="196">
        <f>IF(N352="základní",J352,0)</f>
        <v>0</v>
      </c>
      <c r="BF352" s="196">
        <f>IF(N352="snížená",J352,0)</f>
        <v>0</v>
      </c>
      <c r="BG352" s="196">
        <f>IF(N352="zákl. přenesená",J352,0)</f>
        <v>0</v>
      </c>
      <c r="BH352" s="196">
        <f>IF(N352="sníž. přenesená",J352,0)</f>
        <v>0</v>
      </c>
      <c r="BI352" s="196">
        <f>IF(N352="nulová",J352,0)</f>
        <v>0</v>
      </c>
      <c r="BJ352" s="17" t="s">
        <v>133</v>
      </c>
      <c r="BK352" s="196">
        <f>ROUND(I352*H352,2)</f>
        <v>0</v>
      </c>
      <c r="BL352" s="17" t="s">
        <v>205</v>
      </c>
      <c r="BM352" s="195" t="s">
        <v>579</v>
      </c>
    </row>
    <row r="353" spans="1:65" s="2" customFormat="1" ht="33" customHeight="1">
      <c r="A353" s="34"/>
      <c r="B353" s="35"/>
      <c r="C353" s="183" t="s">
        <v>580</v>
      </c>
      <c r="D353" s="183" t="s">
        <v>128</v>
      </c>
      <c r="E353" s="184" t="s">
        <v>581</v>
      </c>
      <c r="F353" s="185" t="s">
        <v>582</v>
      </c>
      <c r="G353" s="186" t="s">
        <v>142</v>
      </c>
      <c r="H353" s="187">
        <v>158.42</v>
      </c>
      <c r="I353" s="188"/>
      <c r="J353" s="189">
        <f>ROUND(I353*H353,2)</f>
        <v>0</v>
      </c>
      <c r="K353" s="190"/>
      <c r="L353" s="39"/>
      <c r="M353" s="191" t="s">
        <v>1</v>
      </c>
      <c r="N353" s="192" t="s">
        <v>39</v>
      </c>
      <c r="O353" s="71"/>
      <c r="P353" s="193">
        <f>O353*H353</f>
        <v>0</v>
      </c>
      <c r="Q353" s="193">
        <v>0.00026</v>
      </c>
      <c r="R353" s="193">
        <f>Q353*H353</f>
        <v>0.041189199999999995</v>
      </c>
      <c r="S353" s="193">
        <v>0</v>
      </c>
      <c r="T353" s="194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195" t="s">
        <v>205</v>
      </c>
      <c r="AT353" s="195" t="s">
        <v>128</v>
      </c>
      <c r="AU353" s="195" t="s">
        <v>133</v>
      </c>
      <c r="AY353" s="17" t="s">
        <v>125</v>
      </c>
      <c r="BE353" s="196">
        <f>IF(N353="základní",J353,0)</f>
        <v>0</v>
      </c>
      <c r="BF353" s="196">
        <f>IF(N353="snížená",J353,0)</f>
        <v>0</v>
      </c>
      <c r="BG353" s="196">
        <f>IF(N353="zákl. přenesená",J353,0)</f>
        <v>0</v>
      </c>
      <c r="BH353" s="196">
        <f>IF(N353="sníž. přenesená",J353,0)</f>
        <v>0</v>
      </c>
      <c r="BI353" s="196">
        <f>IF(N353="nulová",J353,0)</f>
        <v>0</v>
      </c>
      <c r="BJ353" s="17" t="s">
        <v>133</v>
      </c>
      <c r="BK353" s="196">
        <f>ROUND(I353*H353,2)</f>
        <v>0</v>
      </c>
      <c r="BL353" s="17" t="s">
        <v>205</v>
      </c>
      <c r="BM353" s="195" t="s">
        <v>583</v>
      </c>
    </row>
    <row r="354" spans="2:51" s="13" customFormat="1" ht="12">
      <c r="B354" s="197"/>
      <c r="C354" s="198"/>
      <c r="D354" s="199" t="s">
        <v>135</v>
      </c>
      <c r="E354" s="200" t="s">
        <v>1</v>
      </c>
      <c r="F354" s="201" t="s">
        <v>584</v>
      </c>
      <c r="G354" s="198"/>
      <c r="H354" s="200" t="s">
        <v>1</v>
      </c>
      <c r="I354" s="202"/>
      <c r="J354" s="198"/>
      <c r="K354" s="198"/>
      <c r="L354" s="203"/>
      <c r="M354" s="204"/>
      <c r="N354" s="205"/>
      <c r="O354" s="205"/>
      <c r="P354" s="205"/>
      <c r="Q354" s="205"/>
      <c r="R354" s="205"/>
      <c r="S354" s="205"/>
      <c r="T354" s="206"/>
      <c r="AT354" s="207" t="s">
        <v>135</v>
      </c>
      <c r="AU354" s="207" t="s">
        <v>133</v>
      </c>
      <c r="AV354" s="13" t="s">
        <v>81</v>
      </c>
      <c r="AW354" s="13" t="s">
        <v>31</v>
      </c>
      <c r="AX354" s="13" t="s">
        <v>73</v>
      </c>
      <c r="AY354" s="207" t="s">
        <v>125</v>
      </c>
    </row>
    <row r="355" spans="2:51" s="13" customFormat="1" ht="12">
      <c r="B355" s="197"/>
      <c r="C355" s="198"/>
      <c r="D355" s="199" t="s">
        <v>135</v>
      </c>
      <c r="E355" s="200" t="s">
        <v>1</v>
      </c>
      <c r="F355" s="201" t="s">
        <v>585</v>
      </c>
      <c r="G355" s="198"/>
      <c r="H355" s="200" t="s">
        <v>1</v>
      </c>
      <c r="I355" s="202"/>
      <c r="J355" s="198"/>
      <c r="K355" s="198"/>
      <c r="L355" s="203"/>
      <c r="M355" s="204"/>
      <c r="N355" s="205"/>
      <c r="O355" s="205"/>
      <c r="P355" s="205"/>
      <c r="Q355" s="205"/>
      <c r="R355" s="205"/>
      <c r="S355" s="205"/>
      <c r="T355" s="206"/>
      <c r="AT355" s="207" t="s">
        <v>135</v>
      </c>
      <c r="AU355" s="207" t="s">
        <v>133</v>
      </c>
      <c r="AV355" s="13" t="s">
        <v>81</v>
      </c>
      <c r="AW355" s="13" t="s">
        <v>31</v>
      </c>
      <c r="AX355" s="13" t="s">
        <v>73</v>
      </c>
      <c r="AY355" s="207" t="s">
        <v>125</v>
      </c>
    </row>
    <row r="356" spans="2:51" s="13" customFormat="1" ht="12">
      <c r="B356" s="197"/>
      <c r="C356" s="198"/>
      <c r="D356" s="199" t="s">
        <v>135</v>
      </c>
      <c r="E356" s="200" t="s">
        <v>1</v>
      </c>
      <c r="F356" s="201" t="s">
        <v>352</v>
      </c>
      <c r="G356" s="198"/>
      <c r="H356" s="200" t="s">
        <v>1</v>
      </c>
      <c r="I356" s="202"/>
      <c r="J356" s="198"/>
      <c r="K356" s="198"/>
      <c r="L356" s="203"/>
      <c r="M356" s="204"/>
      <c r="N356" s="205"/>
      <c r="O356" s="205"/>
      <c r="P356" s="205"/>
      <c r="Q356" s="205"/>
      <c r="R356" s="205"/>
      <c r="S356" s="205"/>
      <c r="T356" s="206"/>
      <c r="AT356" s="207" t="s">
        <v>135</v>
      </c>
      <c r="AU356" s="207" t="s">
        <v>133</v>
      </c>
      <c r="AV356" s="13" t="s">
        <v>81</v>
      </c>
      <c r="AW356" s="13" t="s">
        <v>31</v>
      </c>
      <c r="AX356" s="13" t="s">
        <v>73</v>
      </c>
      <c r="AY356" s="207" t="s">
        <v>125</v>
      </c>
    </row>
    <row r="357" spans="2:51" s="14" customFormat="1" ht="12">
      <c r="B357" s="208"/>
      <c r="C357" s="209"/>
      <c r="D357" s="199" t="s">
        <v>135</v>
      </c>
      <c r="E357" s="210" t="s">
        <v>1</v>
      </c>
      <c r="F357" s="211" t="s">
        <v>586</v>
      </c>
      <c r="G357" s="209"/>
      <c r="H357" s="212">
        <v>21.977999999999998</v>
      </c>
      <c r="I357" s="213"/>
      <c r="J357" s="209"/>
      <c r="K357" s="209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135</v>
      </c>
      <c r="AU357" s="218" t="s">
        <v>133</v>
      </c>
      <c r="AV357" s="14" t="s">
        <v>133</v>
      </c>
      <c r="AW357" s="14" t="s">
        <v>31</v>
      </c>
      <c r="AX357" s="14" t="s">
        <v>73</v>
      </c>
      <c r="AY357" s="218" t="s">
        <v>125</v>
      </c>
    </row>
    <row r="358" spans="2:51" s="13" customFormat="1" ht="12">
      <c r="B358" s="197"/>
      <c r="C358" s="198"/>
      <c r="D358" s="199" t="s">
        <v>135</v>
      </c>
      <c r="E358" s="200" t="s">
        <v>1</v>
      </c>
      <c r="F358" s="201" t="s">
        <v>148</v>
      </c>
      <c r="G358" s="198"/>
      <c r="H358" s="200" t="s">
        <v>1</v>
      </c>
      <c r="I358" s="202"/>
      <c r="J358" s="198"/>
      <c r="K358" s="198"/>
      <c r="L358" s="203"/>
      <c r="M358" s="204"/>
      <c r="N358" s="205"/>
      <c r="O358" s="205"/>
      <c r="P358" s="205"/>
      <c r="Q358" s="205"/>
      <c r="R358" s="205"/>
      <c r="S358" s="205"/>
      <c r="T358" s="206"/>
      <c r="AT358" s="207" t="s">
        <v>135</v>
      </c>
      <c r="AU358" s="207" t="s">
        <v>133</v>
      </c>
      <c r="AV358" s="13" t="s">
        <v>81</v>
      </c>
      <c r="AW358" s="13" t="s">
        <v>31</v>
      </c>
      <c r="AX358" s="13" t="s">
        <v>73</v>
      </c>
      <c r="AY358" s="207" t="s">
        <v>125</v>
      </c>
    </row>
    <row r="359" spans="2:51" s="14" customFormat="1" ht="12">
      <c r="B359" s="208"/>
      <c r="C359" s="209"/>
      <c r="D359" s="199" t="s">
        <v>135</v>
      </c>
      <c r="E359" s="210" t="s">
        <v>1</v>
      </c>
      <c r="F359" s="211" t="s">
        <v>587</v>
      </c>
      <c r="G359" s="209"/>
      <c r="H359" s="212">
        <v>3.25</v>
      </c>
      <c r="I359" s="213"/>
      <c r="J359" s="209"/>
      <c r="K359" s="209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135</v>
      </c>
      <c r="AU359" s="218" t="s">
        <v>133</v>
      </c>
      <c r="AV359" s="14" t="s">
        <v>133</v>
      </c>
      <c r="AW359" s="14" t="s">
        <v>31</v>
      </c>
      <c r="AX359" s="14" t="s">
        <v>73</v>
      </c>
      <c r="AY359" s="218" t="s">
        <v>125</v>
      </c>
    </row>
    <row r="360" spans="2:51" s="13" customFormat="1" ht="12">
      <c r="B360" s="197"/>
      <c r="C360" s="198"/>
      <c r="D360" s="199" t="s">
        <v>135</v>
      </c>
      <c r="E360" s="200" t="s">
        <v>1</v>
      </c>
      <c r="F360" s="201" t="s">
        <v>150</v>
      </c>
      <c r="G360" s="198"/>
      <c r="H360" s="200" t="s">
        <v>1</v>
      </c>
      <c r="I360" s="202"/>
      <c r="J360" s="198"/>
      <c r="K360" s="198"/>
      <c r="L360" s="203"/>
      <c r="M360" s="204"/>
      <c r="N360" s="205"/>
      <c r="O360" s="205"/>
      <c r="P360" s="205"/>
      <c r="Q360" s="205"/>
      <c r="R360" s="205"/>
      <c r="S360" s="205"/>
      <c r="T360" s="206"/>
      <c r="AT360" s="207" t="s">
        <v>135</v>
      </c>
      <c r="AU360" s="207" t="s">
        <v>133</v>
      </c>
      <c r="AV360" s="13" t="s">
        <v>81</v>
      </c>
      <c r="AW360" s="13" t="s">
        <v>31</v>
      </c>
      <c r="AX360" s="13" t="s">
        <v>73</v>
      </c>
      <c r="AY360" s="207" t="s">
        <v>125</v>
      </c>
    </row>
    <row r="361" spans="2:51" s="14" customFormat="1" ht="12">
      <c r="B361" s="208"/>
      <c r="C361" s="209"/>
      <c r="D361" s="199" t="s">
        <v>135</v>
      </c>
      <c r="E361" s="210" t="s">
        <v>1</v>
      </c>
      <c r="F361" s="211" t="s">
        <v>588</v>
      </c>
      <c r="G361" s="209"/>
      <c r="H361" s="212">
        <v>3.232</v>
      </c>
      <c r="I361" s="213"/>
      <c r="J361" s="209"/>
      <c r="K361" s="209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135</v>
      </c>
      <c r="AU361" s="218" t="s">
        <v>133</v>
      </c>
      <c r="AV361" s="14" t="s">
        <v>133</v>
      </c>
      <c r="AW361" s="14" t="s">
        <v>31</v>
      </c>
      <c r="AX361" s="14" t="s">
        <v>73</v>
      </c>
      <c r="AY361" s="218" t="s">
        <v>125</v>
      </c>
    </row>
    <row r="362" spans="2:51" s="13" customFormat="1" ht="12">
      <c r="B362" s="197"/>
      <c r="C362" s="198"/>
      <c r="D362" s="199" t="s">
        <v>135</v>
      </c>
      <c r="E362" s="200" t="s">
        <v>1</v>
      </c>
      <c r="F362" s="201" t="s">
        <v>152</v>
      </c>
      <c r="G362" s="198"/>
      <c r="H362" s="200" t="s">
        <v>1</v>
      </c>
      <c r="I362" s="202"/>
      <c r="J362" s="198"/>
      <c r="K362" s="198"/>
      <c r="L362" s="203"/>
      <c r="M362" s="204"/>
      <c r="N362" s="205"/>
      <c r="O362" s="205"/>
      <c r="P362" s="205"/>
      <c r="Q362" s="205"/>
      <c r="R362" s="205"/>
      <c r="S362" s="205"/>
      <c r="T362" s="206"/>
      <c r="AT362" s="207" t="s">
        <v>135</v>
      </c>
      <c r="AU362" s="207" t="s">
        <v>133</v>
      </c>
      <c r="AV362" s="13" t="s">
        <v>81</v>
      </c>
      <c r="AW362" s="13" t="s">
        <v>31</v>
      </c>
      <c r="AX362" s="13" t="s">
        <v>73</v>
      </c>
      <c r="AY362" s="207" t="s">
        <v>125</v>
      </c>
    </row>
    <row r="363" spans="2:51" s="14" customFormat="1" ht="12">
      <c r="B363" s="208"/>
      <c r="C363" s="209"/>
      <c r="D363" s="199" t="s">
        <v>135</v>
      </c>
      <c r="E363" s="210" t="s">
        <v>1</v>
      </c>
      <c r="F363" s="211" t="s">
        <v>589</v>
      </c>
      <c r="G363" s="209"/>
      <c r="H363" s="212">
        <v>21.118999999999993</v>
      </c>
      <c r="I363" s="213"/>
      <c r="J363" s="209"/>
      <c r="K363" s="209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135</v>
      </c>
      <c r="AU363" s="218" t="s">
        <v>133</v>
      </c>
      <c r="AV363" s="14" t="s">
        <v>133</v>
      </c>
      <c r="AW363" s="14" t="s">
        <v>31</v>
      </c>
      <c r="AX363" s="14" t="s">
        <v>73</v>
      </c>
      <c r="AY363" s="218" t="s">
        <v>125</v>
      </c>
    </row>
    <row r="364" spans="2:51" s="13" customFormat="1" ht="12">
      <c r="B364" s="197"/>
      <c r="C364" s="198"/>
      <c r="D364" s="199" t="s">
        <v>135</v>
      </c>
      <c r="E364" s="200" t="s">
        <v>1</v>
      </c>
      <c r="F364" s="201" t="s">
        <v>328</v>
      </c>
      <c r="G364" s="198"/>
      <c r="H364" s="200" t="s">
        <v>1</v>
      </c>
      <c r="I364" s="202"/>
      <c r="J364" s="198"/>
      <c r="K364" s="198"/>
      <c r="L364" s="203"/>
      <c r="M364" s="204"/>
      <c r="N364" s="205"/>
      <c r="O364" s="205"/>
      <c r="P364" s="205"/>
      <c r="Q364" s="205"/>
      <c r="R364" s="205"/>
      <c r="S364" s="205"/>
      <c r="T364" s="206"/>
      <c r="AT364" s="207" t="s">
        <v>135</v>
      </c>
      <c r="AU364" s="207" t="s">
        <v>133</v>
      </c>
      <c r="AV364" s="13" t="s">
        <v>81</v>
      </c>
      <c r="AW364" s="13" t="s">
        <v>31</v>
      </c>
      <c r="AX364" s="13" t="s">
        <v>73</v>
      </c>
      <c r="AY364" s="207" t="s">
        <v>125</v>
      </c>
    </row>
    <row r="365" spans="2:51" s="14" customFormat="1" ht="12">
      <c r="B365" s="208"/>
      <c r="C365" s="209"/>
      <c r="D365" s="199" t="s">
        <v>135</v>
      </c>
      <c r="E365" s="210" t="s">
        <v>1</v>
      </c>
      <c r="F365" s="211" t="s">
        <v>590</v>
      </c>
      <c r="G365" s="209"/>
      <c r="H365" s="212">
        <v>67.33599999999998</v>
      </c>
      <c r="I365" s="213"/>
      <c r="J365" s="209"/>
      <c r="K365" s="209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135</v>
      </c>
      <c r="AU365" s="218" t="s">
        <v>133</v>
      </c>
      <c r="AV365" s="14" t="s">
        <v>133</v>
      </c>
      <c r="AW365" s="14" t="s">
        <v>31</v>
      </c>
      <c r="AX365" s="14" t="s">
        <v>73</v>
      </c>
      <c r="AY365" s="218" t="s">
        <v>125</v>
      </c>
    </row>
    <row r="366" spans="2:51" s="13" customFormat="1" ht="12">
      <c r="B366" s="197"/>
      <c r="C366" s="198"/>
      <c r="D366" s="199" t="s">
        <v>135</v>
      </c>
      <c r="E366" s="200" t="s">
        <v>1</v>
      </c>
      <c r="F366" s="201" t="s">
        <v>591</v>
      </c>
      <c r="G366" s="198"/>
      <c r="H366" s="200" t="s">
        <v>1</v>
      </c>
      <c r="I366" s="202"/>
      <c r="J366" s="198"/>
      <c r="K366" s="198"/>
      <c r="L366" s="203"/>
      <c r="M366" s="204"/>
      <c r="N366" s="205"/>
      <c r="O366" s="205"/>
      <c r="P366" s="205"/>
      <c r="Q366" s="205"/>
      <c r="R366" s="205"/>
      <c r="S366" s="205"/>
      <c r="T366" s="206"/>
      <c r="AT366" s="207" t="s">
        <v>135</v>
      </c>
      <c r="AU366" s="207" t="s">
        <v>133</v>
      </c>
      <c r="AV366" s="13" t="s">
        <v>81</v>
      </c>
      <c r="AW366" s="13" t="s">
        <v>31</v>
      </c>
      <c r="AX366" s="13" t="s">
        <v>73</v>
      </c>
      <c r="AY366" s="207" t="s">
        <v>125</v>
      </c>
    </row>
    <row r="367" spans="2:51" s="14" customFormat="1" ht="12">
      <c r="B367" s="208"/>
      <c r="C367" s="209"/>
      <c r="D367" s="199" t="s">
        <v>135</v>
      </c>
      <c r="E367" s="210" t="s">
        <v>1</v>
      </c>
      <c r="F367" s="211" t="s">
        <v>561</v>
      </c>
      <c r="G367" s="209"/>
      <c r="H367" s="212">
        <v>41.505</v>
      </c>
      <c r="I367" s="213"/>
      <c r="J367" s="209"/>
      <c r="K367" s="209"/>
      <c r="L367" s="214"/>
      <c r="M367" s="215"/>
      <c r="N367" s="216"/>
      <c r="O367" s="216"/>
      <c r="P367" s="216"/>
      <c r="Q367" s="216"/>
      <c r="R367" s="216"/>
      <c r="S367" s="216"/>
      <c r="T367" s="217"/>
      <c r="AT367" s="218" t="s">
        <v>135</v>
      </c>
      <c r="AU367" s="218" t="s">
        <v>133</v>
      </c>
      <c r="AV367" s="14" t="s">
        <v>133</v>
      </c>
      <c r="AW367" s="14" t="s">
        <v>31</v>
      </c>
      <c r="AX367" s="14" t="s">
        <v>73</v>
      </c>
      <c r="AY367" s="218" t="s">
        <v>125</v>
      </c>
    </row>
    <row r="368" spans="2:51" s="15" customFormat="1" ht="12">
      <c r="B368" s="219"/>
      <c r="C368" s="220"/>
      <c r="D368" s="199" t="s">
        <v>135</v>
      </c>
      <c r="E368" s="221" t="s">
        <v>1</v>
      </c>
      <c r="F368" s="222" t="s">
        <v>156</v>
      </c>
      <c r="G368" s="220"/>
      <c r="H368" s="223">
        <v>158.42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135</v>
      </c>
      <c r="AU368" s="229" t="s">
        <v>133</v>
      </c>
      <c r="AV368" s="15" t="s">
        <v>132</v>
      </c>
      <c r="AW368" s="15" t="s">
        <v>31</v>
      </c>
      <c r="AX368" s="15" t="s">
        <v>81</v>
      </c>
      <c r="AY368" s="229" t="s">
        <v>125</v>
      </c>
    </row>
    <row r="369" spans="1:65" s="2" customFormat="1" ht="24.15" customHeight="1">
      <c r="A369" s="34"/>
      <c r="B369" s="35"/>
      <c r="C369" s="183" t="s">
        <v>592</v>
      </c>
      <c r="D369" s="183" t="s">
        <v>128</v>
      </c>
      <c r="E369" s="184" t="s">
        <v>593</v>
      </c>
      <c r="F369" s="185" t="s">
        <v>594</v>
      </c>
      <c r="G369" s="186" t="s">
        <v>142</v>
      </c>
      <c r="H369" s="187">
        <v>5.815</v>
      </c>
      <c r="I369" s="188"/>
      <c r="J369" s="189">
        <f>ROUND(I369*H369,2)</f>
        <v>0</v>
      </c>
      <c r="K369" s="190"/>
      <c r="L369" s="39"/>
      <c r="M369" s="191" t="s">
        <v>1</v>
      </c>
      <c r="N369" s="192" t="s">
        <v>39</v>
      </c>
      <c r="O369" s="71"/>
      <c r="P369" s="193">
        <f>O369*H369</f>
        <v>0</v>
      </c>
      <c r="Q369" s="193">
        <v>0</v>
      </c>
      <c r="R369" s="193">
        <f>Q369*H369</f>
        <v>0</v>
      </c>
      <c r="S369" s="193">
        <v>0</v>
      </c>
      <c r="T369" s="194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5" t="s">
        <v>205</v>
      </c>
      <c r="AT369" s="195" t="s">
        <v>128</v>
      </c>
      <c r="AU369" s="195" t="s">
        <v>133</v>
      </c>
      <c r="AY369" s="17" t="s">
        <v>125</v>
      </c>
      <c r="BE369" s="196">
        <f>IF(N369="základní",J369,0)</f>
        <v>0</v>
      </c>
      <c r="BF369" s="196">
        <f>IF(N369="snížená",J369,0)</f>
        <v>0</v>
      </c>
      <c r="BG369" s="196">
        <f>IF(N369="zákl. přenesená",J369,0)</f>
        <v>0</v>
      </c>
      <c r="BH369" s="196">
        <f>IF(N369="sníž. přenesená",J369,0)</f>
        <v>0</v>
      </c>
      <c r="BI369" s="196">
        <f>IF(N369="nulová",J369,0)</f>
        <v>0</v>
      </c>
      <c r="BJ369" s="17" t="s">
        <v>133</v>
      </c>
      <c r="BK369" s="196">
        <f>ROUND(I369*H369,2)</f>
        <v>0</v>
      </c>
      <c r="BL369" s="17" t="s">
        <v>205</v>
      </c>
      <c r="BM369" s="195" t="s">
        <v>595</v>
      </c>
    </row>
    <row r="370" spans="2:51" s="13" customFormat="1" ht="12">
      <c r="B370" s="197"/>
      <c r="C370" s="198"/>
      <c r="D370" s="199" t="s">
        <v>135</v>
      </c>
      <c r="E370" s="200" t="s">
        <v>1</v>
      </c>
      <c r="F370" s="201" t="s">
        <v>584</v>
      </c>
      <c r="G370" s="198"/>
      <c r="H370" s="200" t="s">
        <v>1</v>
      </c>
      <c r="I370" s="202"/>
      <c r="J370" s="198"/>
      <c r="K370" s="198"/>
      <c r="L370" s="203"/>
      <c r="M370" s="204"/>
      <c r="N370" s="205"/>
      <c r="O370" s="205"/>
      <c r="P370" s="205"/>
      <c r="Q370" s="205"/>
      <c r="R370" s="205"/>
      <c r="S370" s="205"/>
      <c r="T370" s="206"/>
      <c r="AT370" s="207" t="s">
        <v>135</v>
      </c>
      <c r="AU370" s="207" t="s">
        <v>133</v>
      </c>
      <c r="AV370" s="13" t="s">
        <v>81</v>
      </c>
      <c r="AW370" s="13" t="s">
        <v>31</v>
      </c>
      <c r="AX370" s="13" t="s">
        <v>73</v>
      </c>
      <c r="AY370" s="207" t="s">
        <v>125</v>
      </c>
    </row>
    <row r="371" spans="2:51" s="13" customFormat="1" ht="12">
      <c r="B371" s="197"/>
      <c r="C371" s="198"/>
      <c r="D371" s="199" t="s">
        <v>135</v>
      </c>
      <c r="E371" s="200" t="s">
        <v>1</v>
      </c>
      <c r="F371" s="201" t="s">
        <v>148</v>
      </c>
      <c r="G371" s="198"/>
      <c r="H371" s="200" t="s">
        <v>1</v>
      </c>
      <c r="I371" s="202"/>
      <c r="J371" s="198"/>
      <c r="K371" s="198"/>
      <c r="L371" s="203"/>
      <c r="M371" s="204"/>
      <c r="N371" s="205"/>
      <c r="O371" s="205"/>
      <c r="P371" s="205"/>
      <c r="Q371" s="205"/>
      <c r="R371" s="205"/>
      <c r="S371" s="205"/>
      <c r="T371" s="206"/>
      <c r="AT371" s="207" t="s">
        <v>135</v>
      </c>
      <c r="AU371" s="207" t="s">
        <v>133</v>
      </c>
      <c r="AV371" s="13" t="s">
        <v>81</v>
      </c>
      <c r="AW371" s="13" t="s">
        <v>31</v>
      </c>
      <c r="AX371" s="13" t="s">
        <v>73</v>
      </c>
      <c r="AY371" s="207" t="s">
        <v>125</v>
      </c>
    </row>
    <row r="372" spans="2:51" s="14" customFormat="1" ht="12">
      <c r="B372" s="208"/>
      <c r="C372" s="209"/>
      <c r="D372" s="199" t="s">
        <v>135</v>
      </c>
      <c r="E372" s="210" t="s">
        <v>1</v>
      </c>
      <c r="F372" s="211" t="s">
        <v>596</v>
      </c>
      <c r="G372" s="209"/>
      <c r="H372" s="212">
        <v>3.25</v>
      </c>
      <c r="I372" s="213"/>
      <c r="J372" s="209"/>
      <c r="K372" s="209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135</v>
      </c>
      <c r="AU372" s="218" t="s">
        <v>133</v>
      </c>
      <c r="AV372" s="14" t="s">
        <v>133</v>
      </c>
      <c r="AW372" s="14" t="s">
        <v>31</v>
      </c>
      <c r="AX372" s="14" t="s">
        <v>73</v>
      </c>
      <c r="AY372" s="218" t="s">
        <v>125</v>
      </c>
    </row>
    <row r="373" spans="2:51" s="13" customFormat="1" ht="12">
      <c r="B373" s="197"/>
      <c r="C373" s="198"/>
      <c r="D373" s="199" t="s">
        <v>135</v>
      </c>
      <c r="E373" s="200" t="s">
        <v>1</v>
      </c>
      <c r="F373" s="201" t="s">
        <v>591</v>
      </c>
      <c r="G373" s="198"/>
      <c r="H373" s="200" t="s">
        <v>1</v>
      </c>
      <c r="I373" s="202"/>
      <c r="J373" s="198"/>
      <c r="K373" s="198"/>
      <c r="L373" s="203"/>
      <c r="M373" s="204"/>
      <c r="N373" s="205"/>
      <c r="O373" s="205"/>
      <c r="P373" s="205"/>
      <c r="Q373" s="205"/>
      <c r="R373" s="205"/>
      <c r="S373" s="205"/>
      <c r="T373" s="206"/>
      <c r="AT373" s="207" t="s">
        <v>135</v>
      </c>
      <c r="AU373" s="207" t="s">
        <v>133</v>
      </c>
      <c r="AV373" s="13" t="s">
        <v>81</v>
      </c>
      <c r="AW373" s="13" t="s">
        <v>31</v>
      </c>
      <c r="AX373" s="13" t="s">
        <v>73</v>
      </c>
      <c r="AY373" s="207" t="s">
        <v>125</v>
      </c>
    </row>
    <row r="374" spans="2:51" s="14" customFormat="1" ht="12">
      <c r="B374" s="208"/>
      <c r="C374" s="209"/>
      <c r="D374" s="199" t="s">
        <v>135</v>
      </c>
      <c r="E374" s="210" t="s">
        <v>1</v>
      </c>
      <c r="F374" s="211" t="s">
        <v>149</v>
      </c>
      <c r="G374" s="209"/>
      <c r="H374" s="212">
        <v>2.565</v>
      </c>
      <c r="I374" s="213"/>
      <c r="J374" s="209"/>
      <c r="K374" s="209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135</v>
      </c>
      <c r="AU374" s="218" t="s">
        <v>133</v>
      </c>
      <c r="AV374" s="14" t="s">
        <v>133</v>
      </c>
      <c r="AW374" s="14" t="s">
        <v>31</v>
      </c>
      <c r="AX374" s="14" t="s">
        <v>73</v>
      </c>
      <c r="AY374" s="218" t="s">
        <v>125</v>
      </c>
    </row>
    <row r="375" spans="2:51" s="15" customFormat="1" ht="12">
      <c r="B375" s="219"/>
      <c r="C375" s="220"/>
      <c r="D375" s="199" t="s">
        <v>135</v>
      </c>
      <c r="E375" s="221" t="s">
        <v>1</v>
      </c>
      <c r="F375" s="222" t="s">
        <v>156</v>
      </c>
      <c r="G375" s="220"/>
      <c r="H375" s="223">
        <v>5.8149999999999995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135</v>
      </c>
      <c r="AU375" s="229" t="s">
        <v>133</v>
      </c>
      <c r="AV375" s="15" t="s">
        <v>132</v>
      </c>
      <c r="AW375" s="15" t="s">
        <v>31</v>
      </c>
      <c r="AX375" s="15" t="s">
        <v>81</v>
      </c>
      <c r="AY375" s="229" t="s">
        <v>125</v>
      </c>
    </row>
    <row r="376" spans="2:63" s="12" customFormat="1" ht="25.95" customHeight="1">
      <c r="B376" s="167"/>
      <c r="C376" s="168"/>
      <c r="D376" s="169" t="s">
        <v>72</v>
      </c>
      <c r="E376" s="170" t="s">
        <v>597</v>
      </c>
      <c r="F376" s="170" t="s">
        <v>598</v>
      </c>
      <c r="G376" s="168"/>
      <c r="H376" s="168"/>
      <c r="I376" s="171"/>
      <c r="J376" s="172">
        <f>BK376</f>
        <v>0</v>
      </c>
      <c r="K376" s="168"/>
      <c r="L376" s="173"/>
      <c r="M376" s="174"/>
      <c r="N376" s="175"/>
      <c r="O376" s="175"/>
      <c r="P376" s="176">
        <f>P377+P379</f>
        <v>0</v>
      </c>
      <c r="Q376" s="175"/>
      <c r="R376" s="176">
        <f>R377+R379</f>
        <v>0</v>
      </c>
      <c r="S376" s="175"/>
      <c r="T376" s="177">
        <f>T377+T379</f>
        <v>0</v>
      </c>
      <c r="AR376" s="178" t="s">
        <v>169</v>
      </c>
      <c r="AT376" s="179" t="s">
        <v>72</v>
      </c>
      <c r="AU376" s="179" t="s">
        <v>73</v>
      </c>
      <c r="AY376" s="178" t="s">
        <v>125</v>
      </c>
      <c r="BK376" s="180">
        <f>BK377+BK379</f>
        <v>0</v>
      </c>
    </row>
    <row r="377" spans="2:63" s="12" customFormat="1" ht="22.95" customHeight="1">
      <c r="B377" s="167"/>
      <c r="C377" s="168"/>
      <c r="D377" s="169" t="s">
        <v>72</v>
      </c>
      <c r="E377" s="181" t="s">
        <v>599</v>
      </c>
      <c r="F377" s="181" t="s">
        <v>600</v>
      </c>
      <c r="G377" s="168"/>
      <c r="H377" s="168"/>
      <c r="I377" s="171"/>
      <c r="J377" s="182">
        <f>BK377</f>
        <v>0</v>
      </c>
      <c r="K377" s="168"/>
      <c r="L377" s="173"/>
      <c r="M377" s="174"/>
      <c r="N377" s="175"/>
      <c r="O377" s="175"/>
      <c r="P377" s="176">
        <f>P378</f>
        <v>0</v>
      </c>
      <c r="Q377" s="175"/>
      <c r="R377" s="176">
        <f>R378</f>
        <v>0</v>
      </c>
      <c r="S377" s="175"/>
      <c r="T377" s="177">
        <f>T378</f>
        <v>0</v>
      </c>
      <c r="AR377" s="178" t="s">
        <v>169</v>
      </c>
      <c r="AT377" s="179" t="s">
        <v>72</v>
      </c>
      <c r="AU377" s="179" t="s">
        <v>81</v>
      </c>
      <c r="AY377" s="178" t="s">
        <v>125</v>
      </c>
      <c r="BK377" s="180">
        <f>BK378</f>
        <v>0</v>
      </c>
    </row>
    <row r="378" spans="1:65" s="2" customFormat="1" ht="16.5" customHeight="1">
      <c r="A378" s="34"/>
      <c r="B378" s="35"/>
      <c r="C378" s="183" t="s">
        <v>601</v>
      </c>
      <c r="D378" s="183" t="s">
        <v>128</v>
      </c>
      <c r="E378" s="184" t="s">
        <v>602</v>
      </c>
      <c r="F378" s="185" t="s">
        <v>600</v>
      </c>
      <c r="G378" s="186" t="s">
        <v>603</v>
      </c>
      <c r="H378" s="187">
        <v>20</v>
      </c>
      <c r="I378" s="188"/>
      <c r="J378" s="189">
        <f>ROUND(I378*H378,2)</f>
        <v>0</v>
      </c>
      <c r="K378" s="190"/>
      <c r="L378" s="39"/>
      <c r="M378" s="191" t="s">
        <v>1</v>
      </c>
      <c r="N378" s="192" t="s">
        <v>39</v>
      </c>
      <c r="O378" s="71"/>
      <c r="P378" s="193">
        <f>O378*H378</f>
        <v>0</v>
      </c>
      <c r="Q378" s="193">
        <v>0</v>
      </c>
      <c r="R378" s="193">
        <f>Q378*H378</f>
        <v>0</v>
      </c>
      <c r="S378" s="193">
        <v>0</v>
      </c>
      <c r="T378" s="194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5" t="s">
        <v>604</v>
      </c>
      <c r="AT378" s="195" t="s">
        <v>128</v>
      </c>
      <c r="AU378" s="195" t="s">
        <v>133</v>
      </c>
      <c r="AY378" s="17" t="s">
        <v>125</v>
      </c>
      <c r="BE378" s="196">
        <f>IF(N378="základní",J378,0)</f>
        <v>0</v>
      </c>
      <c r="BF378" s="196">
        <f>IF(N378="snížená",J378,0)</f>
        <v>0</v>
      </c>
      <c r="BG378" s="196">
        <f>IF(N378="zákl. přenesená",J378,0)</f>
        <v>0</v>
      </c>
      <c r="BH378" s="196">
        <f>IF(N378="sníž. přenesená",J378,0)</f>
        <v>0</v>
      </c>
      <c r="BI378" s="196">
        <f>IF(N378="nulová",J378,0)</f>
        <v>0</v>
      </c>
      <c r="BJ378" s="17" t="s">
        <v>133</v>
      </c>
      <c r="BK378" s="196">
        <f>ROUND(I378*H378,2)</f>
        <v>0</v>
      </c>
      <c r="BL378" s="17" t="s">
        <v>604</v>
      </c>
      <c r="BM378" s="195" t="s">
        <v>605</v>
      </c>
    </row>
    <row r="379" spans="2:63" s="12" customFormat="1" ht="22.95" customHeight="1">
      <c r="B379" s="167"/>
      <c r="C379" s="168"/>
      <c r="D379" s="169" t="s">
        <v>72</v>
      </c>
      <c r="E379" s="181" t="s">
        <v>606</v>
      </c>
      <c r="F379" s="181" t="s">
        <v>607</v>
      </c>
      <c r="G379" s="168"/>
      <c r="H379" s="168"/>
      <c r="I379" s="171"/>
      <c r="J379" s="182">
        <f>BK379</f>
        <v>0</v>
      </c>
      <c r="K379" s="168"/>
      <c r="L379" s="173"/>
      <c r="M379" s="174"/>
      <c r="N379" s="175"/>
      <c r="O379" s="175"/>
      <c r="P379" s="176">
        <f>P380</f>
        <v>0</v>
      </c>
      <c r="Q379" s="175"/>
      <c r="R379" s="176">
        <f>R380</f>
        <v>0</v>
      </c>
      <c r="S379" s="175"/>
      <c r="T379" s="177">
        <f>T380</f>
        <v>0</v>
      </c>
      <c r="AR379" s="178" t="s">
        <v>169</v>
      </c>
      <c r="AT379" s="179" t="s">
        <v>72</v>
      </c>
      <c r="AU379" s="179" t="s">
        <v>81</v>
      </c>
      <c r="AY379" s="178" t="s">
        <v>125</v>
      </c>
      <c r="BK379" s="180">
        <f>BK380</f>
        <v>0</v>
      </c>
    </row>
    <row r="380" spans="1:65" s="2" customFormat="1" ht="16.5" customHeight="1">
      <c r="A380" s="34"/>
      <c r="B380" s="35"/>
      <c r="C380" s="183" t="s">
        <v>608</v>
      </c>
      <c r="D380" s="183" t="s">
        <v>128</v>
      </c>
      <c r="E380" s="184" t="s">
        <v>609</v>
      </c>
      <c r="F380" s="185" t="s">
        <v>607</v>
      </c>
      <c r="G380" s="186" t="s">
        <v>603</v>
      </c>
      <c r="H380" s="187">
        <v>20</v>
      </c>
      <c r="I380" s="188"/>
      <c r="J380" s="189">
        <f>ROUND(I380*H380,2)</f>
        <v>0</v>
      </c>
      <c r="K380" s="190"/>
      <c r="L380" s="39"/>
      <c r="M380" s="241" t="s">
        <v>1</v>
      </c>
      <c r="N380" s="242" t="s">
        <v>39</v>
      </c>
      <c r="O380" s="243"/>
      <c r="P380" s="244">
        <f>O380*H380</f>
        <v>0</v>
      </c>
      <c r="Q380" s="244">
        <v>0</v>
      </c>
      <c r="R380" s="244">
        <f>Q380*H380</f>
        <v>0</v>
      </c>
      <c r="S380" s="244">
        <v>0</v>
      </c>
      <c r="T380" s="245">
        <f>S380*H380</f>
        <v>0</v>
      </c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R380" s="195" t="s">
        <v>604</v>
      </c>
      <c r="AT380" s="195" t="s">
        <v>128</v>
      </c>
      <c r="AU380" s="195" t="s">
        <v>133</v>
      </c>
      <c r="AY380" s="17" t="s">
        <v>125</v>
      </c>
      <c r="BE380" s="196">
        <f>IF(N380="základní",J380,0)</f>
        <v>0</v>
      </c>
      <c r="BF380" s="196">
        <f>IF(N380="snížená",J380,0)</f>
        <v>0</v>
      </c>
      <c r="BG380" s="196">
        <f>IF(N380="zákl. přenesená",J380,0)</f>
        <v>0</v>
      </c>
      <c r="BH380" s="196">
        <f>IF(N380="sníž. přenesená",J380,0)</f>
        <v>0</v>
      </c>
      <c r="BI380" s="196">
        <f>IF(N380="nulová",J380,0)</f>
        <v>0</v>
      </c>
      <c r="BJ380" s="17" t="s">
        <v>133</v>
      </c>
      <c r="BK380" s="196">
        <f>ROUND(I380*H380,2)</f>
        <v>0</v>
      </c>
      <c r="BL380" s="17" t="s">
        <v>604</v>
      </c>
      <c r="BM380" s="195" t="s">
        <v>610</v>
      </c>
    </row>
    <row r="381" spans="1:31" s="2" customFormat="1" ht="6.9" customHeight="1">
      <c r="A381" s="34"/>
      <c r="B381" s="54"/>
      <c r="C381" s="55"/>
      <c r="D381" s="55"/>
      <c r="E381" s="55"/>
      <c r="F381" s="55"/>
      <c r="G381" s="55"/>
      <c r="H381" s="55"/>
      <c r="I381" s="55"/>
      <c r="J381" s="55"/>
      <c r="K381" s="55"/>
      <c r="L381" s="39"/>
      <c r="M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</row>
  </sheetData>
  <sheetProtection algorithmName="SHA-512" hashValue="8+OqGWCw39mW+0zTjmmKveyfjC03c6iPSpk58OEYcPva/EPqcoIUqQQm+I/i5PXvkAh4u3yuHQiLdfaVCfxBZw==" saltValue="p063c8wuAE/tlnVimy4gYQ==" spinCount="100000" sheet="1" objects="1" scenarios="1" formatColumns="0" formatRows="0" autoFilter="0"/>
  <autoFilter ref="C135:K380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2024-02-22T08:37:09Z</dcterms:created>
  <dcterms:modified xsi:type="dcterms:W3CDTF">2024-02-23T11:39:46Z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3cf7cfc4-e67c-4466-bb95-93d0e451c5e9</vt:lpwstr>
  </property>
</Properties>
</file>